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3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4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5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6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7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8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hydro.torontohydro.com/divisions/regulatorylegal/2025RateApp/Exhibits/2027 CIR Update/Evidence/4 - Bill Impacts/"/>
    </mc:Choice>
  </mc:AlternateContent>
  <xr:revisionPtr revIDLastSave="0" documentId="13_ncr:20000001_{95836949-6F6B-4A2E-9BEE-CC818C95569F}" xr6:coauthVersionLast="47" xr6:coauthVersionMax="47" xr10:uidLastSave="{00000000-0000-0000-0000-000000000000}"/>
  <bookViews>
    <workbookView xWindow="-98" yWindow="-98" windowWidth="19396" windowHeight="11475" xr2:uid="{EDA3CF99-783A-4218-9416-9EA9E3FAD9BD}"/>
  </bookViews>
  <sheets>
    <sheet name="RESIDENTIAL" sheetId="1" r:id="rId1"/>
    <sheet name="CSMUR" sheetId="2" r:id="rId2"/>
    <sheet name="GS&lt;50 kW" sheetId="3" r:id="rId3"/>
    <sheet name="GS 50-999 kW" sheetId="4" r:id="rId4"/>
    <sheet name="GS 1,000-4,999 kW" sheetId="5" r:id="rId5"/>
    <sheet name="LARGE USE SERVICE" sheetId="6" r:id="rId6"/>
    <sheet name="STREET LIGHTING SERVICE" sheetId="7" r:id="rId7"/>
    <sheet name="USL" sheetId="8" r:id="rId8"/>
  </sheets>
  <definedNames>
    <definedName name="_xlnm._FilterDatabase" localSheetId="0" hidden="1">RESIDENTIAL!$B$20:$F$59</definedName>
    <definedName name="_Key1" hidden="1">#REF!</definedName>
    <definedName name="_Order1" hidden="1">0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d" hidden="1">#REF!</definedName>
    <definedName name="ada" hidden="1">#REF!</definedName>
    <definedName name="adf" hidden="1">{#N/A,#N/A,FALSE,"Aging Summary";#N/A,#N/A,FALSE,"Ratio Analysis";#N/A,#N/A,FALSE,"Test 120 Day Accts";#N/A,#N/A,FALSE,"Tickmarks"}</definedName>
    <definedName name="Allocators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S2DocOpenMode" hidden="1">"AS2DocumentEdit"</definedName>
    <definedName name="AS2HasNoAutoHeaderFooter" hidden="1">" "</definedName>
    <definedName name="aw" hidden="1">#REF!</definedName>
    <definedName name="az" hidden="1">#REF!</definedName>
    <definedName name="azad" hidden="1">{#N/A,#N/A,FALSE,"Aging Summary";#N/A,#N/A,FALSE,"Ratio Analysis";#N/A,#N/A,FALSE,"Test 120 Day Accts";#N/A,#N/A,FALSE,"Tickmarks"}</definedName>
    <definedName name="bb" hidden="1">#REF!</definedName>
    <definedName name="bvvbnvbn" hidden="1">{#N/A,#N/A,FALSE,"Aging Summary";#N/A,#N/A,FALSE,"Ratio Analysis";#N/A,#N/A,FALSE,"Test 120 Day Accts";#N/A,#N/A,FALSE,"Tickmarks"}</definedName>
    <definedName name="COS_RES_CUSTOMERS">#REF!</definedName>
    <definedName name="COS_RES_KWH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vcxvcxvx" hidden="1">{#N/A,#N/A,FALSE,"Aging Summary";#N/A,#N/A,FALSE,"Ratio Analysis";#N/A,#N/A,FALSE,"Test 120 Day Accts";#N/A,#N/A,FALSE,"Tickmarks"}</definedName>
    <definedName name="cxczxzc" hidden="1">#REF!</definedName>
    <definedName name="cxvvx" hidden="1">#REF!</definedName>
    <definedName name="cxXcXZ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czxcz" hidden="1">{#N/A,#N/A,FALSE,"Aging Summary";#N/A,#N/A,FALSE,"Ratio Analysis";#N/A,#N/A,FALSE,"Test 120 Day Accts";#N/A,#N/A,FALSE,"Tickmarks"}</definedName>
    <definedName name="dd" hidden="1">{#N/A,#N/A,FALSE,"Aging Summary";#N/A,#N/A,FALSE,"Ratio Analysis";#N/A,#N/A,FALSE,"Test 120 Day Accts";#N/A,#N/A,FALSE,"Tickmarks"}</definedName>
    <definedName name="dfdsfds" hidden="1">#REF!</definedName>
    <definedName name="dfhgfdgg" hidden="1">{#N/A,#N/A,FALSE,"Aging Summary";#N/A,#N/A,FALSE,"Ratio Analysis";#N/A,#N/A,FALSE,"Test 120 Day Accts";#N/A,#N/A,FALSE,"Tickmarks"}</definedName>
    <definedName name="dfsdf" hidden="1">#REF!</definedName>
    <definedName name="dgfdgfdgfdgdg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dgvfdgfdgfd" hidden="1">{"year1",#N/A,FALSE,"compare";"year2",#N/A,FALSE,"compare";"year3",#N/A,FALSE,"compare";"year4",#N/A,FALSE,"compare";"year5",#N/A,FALSE,"compare"}</definedName>
    <definedName name="dqd" hidden="1">#REF!</definedName>
    <definedName name="dsADA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dsfdsfsd" hidden="1">#REF!</definedName>
    <definedName name="e" hidden="1">{#N/A,#N/A,FALSE,"Aging Summary";#N/A,#N/A,FALSE,"Ratio Analysis";#N/A,#N/A,FALSE,"Test 120 Day Accts";#N/A,#N/A,FALSE,"Tickmarks"}</definedName>
    <definedName name="EBNUMBER">#REF!</definedName>
    <definedName name="eet" hidden="1">#REF!</definedName>
    <definedName name="eqeqe" hidden="1">{#N/A,#N/A,FALSE,"Aging Summary";#N/A,#N/A,FALSE,"Ratio Analysis";#N/A,#N/A,FALSE,"Test 120 Day Accts";#N/A,#N/A,FALSE,"Tickmarks"}</definedName>
    <definedName name="errw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ertt" hidden="1">#REF!</definedName>
    <definedName name="ertte" hidden="1">#REF!</definedName>
    <definedName name="eterte" hidden="1">#REF!</definedName>
    <definedName name="etet" hidden="1">#REF!</definedName>
    <definedName name="etette" hidden="1">#REF!</definedName>
    <definedName name="etretret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etrt" hidden="1">#REF!</definedName>
    <definedName name="ewer" hidden="1">#REF!</definedName>
    <definedName name="ewrewr" hidden="1">#REF!</definedName>
    <definedName name="ewrteter" hidden="1">#REF!</definedName>
    <definedName name="ewrwr" hidden="1">#REF!</definedName>
    <definedName name="fdgdgfd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fdgfdg" hidden="1">#REF!</definedName>
    <definedName name="fdgfdgdfgdf" hidden="1">{#N/A,#N/A,FALSE,"Aging Summary";#N/A,#N/A,FALSE,"Ratio Analysis";#N/A,#N/A,FALSE,"Test 120 Day Accts";#N/A,#N/A,FALSE,"Tickmarks"}</definedName>
    <definedName name="fdgfdgdgdggg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fdgfdgfdg" hidden="1">{#N/A,#N/A,FALSE,"Aging Summary";#N/A,#N/A,FALSE,"Ratio Analysis";#N/A,#N/A,FALSE,"Test 120 Day Accts";#N/A,#N/A,FALSE,"Tickmarks"}</definedName>
    <definedName name="fdgfdgfdgd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fdgfdgfdgdfg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fdsfds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gdgdgd" hidden="1">{#N/A,#N/A,FALSE,"Aging Summary";#N/A,#N/A,FALSE,"Ratio Analysis";#N/A,#N/A,FALSE,"Test 120 Day Accts";#N/A,#N/A,FALSE,"Tickmarks"}</definedName>
    <definedName name="fghfgh" hidden="1">#REF!</definedName>
    <definedName name="fghjh" hidden="1">#REF!</definedName>
    <definedName name="fhh" hidden="1">{#N/A,#N/A,FALSE,"Aging Summary";#N/A,#N/A,FALSE,"Ratio Analysis";#N/A,#N/A,FALSE,"Test 120 Day Accts";#N/A,#N/A,FALSE,"Tickmarks"}</definedName>
    <definedName name="forecast_wholesale_lineplus">#REF!</definedName>
    <definedName name="forecast_wholesale_network">#REF!</definedName>
    <definedName name="fsds" hidden="1">#REF!</definedName>
    <definedName name="fsfs" hidden="1">#REF!</definedName>
    <definedName name="G1LD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dgfdgd" hidden="1">{#N/A,#N/A,FALSE,"Aging Summary";#N/A,#N/A,FALSE,"Ratio Analysis";#N/A,#N/A,FALSE,"Test 120 Day Accts";#N/A,#N/A,FALSE,"Tickmarks"}</definedName>
    <definedName name="gfdgfdgfdg" hidden="1">{#N/A,#N/A,FALSE,"Aging Summary";#N/A,#N/A,FALSE,"Ratio Analysis";#N/A,#N/A,FALSE,"Test 120 Day Accts";#N/A,#N/A,FALSE,"Tickmarks"}</definedName>
    <definedName name="ggfdg" hidden="1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gh" hidden="1">{#N/A,#N/A,FALSE,"Aging Summary";#N/A,#N/A,FALSE,"Ratio Analysis";#N/A,#N/A,FALSE,"Test 120 Day Accts";#N/A,#N/A,FALSE,"Tickmarks"}</definedName>
    <definedName name="h" hidden="1">{#N/A,#N/A,FALSE,"Aging Summary";#N/A,#N/A,FALSE,"Ratio Analysis";#N/A,#N/A,FALSE,"Test 120 Day Accts";#N/A,#N/A,FALSE,"Tickmarks"}</definedName>
    <definedName name="hfghfh" hidden="1">{#N/A,#N/A,FALSE,"Aging Summary";#N/A,#N/A,FALSE,"Ratio Analysis";#N/A,#N/A,FALSE,"Test 120 Day Accts";#N/A,#N/A,FALSE,"Tickmarks"}</definedName>
    <definedName name="hgfhfh" hidden="1">#REF!</definedName>
    <definedName name="hgfhgfh" hidden="1">#REF!</definedName>
    <definedName name="hggjhj" hidden="1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gj" hidden="1">#REF!</definedName>
    <definedName name="hgjhj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jhj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jjjgj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hkjhk" hidden="1">{#N/A,#N/A,FALSE,"Aging Summary";#N/A,#N/A,FALSE,"Ratio Analysis";#N/A,#N/A,FALSE,"Test 120 Day Accts";#N/A,#N/A,FALSE,"Tickmarks"}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ERT" hidden="1">"c2536"</definedName>
    <definedName name="IQ_CONVERT_PCT" hidden="1">"c2537"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ADJ_ACT_OR_EST_CIQ" hidden="1">"c4960"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D_GUARANTEED_US_FDIC" hidden="1">"c6404"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40161.860162037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OWN" hidden="1">"c1153"</definedName>
    <definedName name="IQ_SECURITY_RESELL" hidden="1">"c1154"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iuiou" hidden="1">#REF!</definedName>
    <definedName name="iuoiuoiu" hidden="1">{#N/A,#N/A,FALSE,"Aging Summary";#N/A,#N/A,FALSE,"Ratio Analysis";#N/A,#N/A,FALSE,"Test 120 Day Accts";#N/A,#N/A,FALSE,"Tickmarks"}</definedName>
    <definedName name="iuyiyi" hidden="1">#REF!</definedName>
    <definedName name="iyui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" hidden="1">{"income",#N/A,FALSE,"income_statement"}</definedName>
    <definedName name="jhgjhgjhgj" hidden="1">{#N/A,#N/A,FALSE,"Aging Summary";#N/A,#N/A,FALSE,"Ratio Analysis";#N/A,#N/A,FALSE,"Test 120 Day Accts";#N/A,#N/A,FALSE,"Tickmarks"}</definedName>
    <definedName name="jhjhgjjghhj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jhkjhk" hidden="1">#REF!</definedName>
    <definedName name="jhkjhkh" hidden="1">#REF!</definedName>
    <definedName name="jhkjhlkjhk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khh" hidden="1">#REF!</definedName>
    <definedName name="jkhjkjhkjhkhkh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jkj" hidden="1">#REF!</definedName>
    <definedName name="jkjhkjhkhkh" hidden="1">{"datatable",#N/A,FALSE,"Cust.Adds_Volumes"}</definedName>
    <definedName name="JKLKJLJ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jhk" hidden="1">#REF!</definedName>
    <definedName name="kjj\" hidden="1">{#N/A,#N/A,FALSE,"Aging Summary";#N/A,#N/A,FALSE,"Ratio Analysis";#N/A,#N/A,FALSE,"Test 120 Day Accts";#N/A,#N/A,FALSE,"Tickmarks"}</definedName>
    <definedName name="kjkhj" hidden="1">#REF!</definedName>
    <definedName name="kjkj" hidden="1">#REF!</definedName>
    <definedName name="kjlkjl" hidden="1">#REF!</definedName>
    <definedName name="kjll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kkgk" hidden="1">#REF!</definedName>
    <definedName name="kkyuk" hidden="1">#REF!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DCList">OFFSET(#REF!,0,0,COUNTA(#REF!),1)</definedName>
    <definedName name="LDCNAME1">#REF!</definedName>
    <definedName name="lhl" hidden="1">#REF!</definedName>
    <definedName name="listdata">#REF!</definedName>
    <definedName name="ljljlj" hidden="1">#REF!</definedName>
    <definedName name="lkjlj" hidden="1">#REF!</definedName>
    <definedName name="lkjlkl" hidden="1">#REF!</definedName>
    <definedName name="lkll" hidden="1">{#N/A,#N/A,FALSE,"Aging Summary";#N/A,#N/A,FALSE,"Ratio Analysis";#N/A,#N/A,FALSE,"Test 120 Day Accts";#N/A,#N/A,FALSE,"Tickmarks"}</definedName>
    <definedName name="llkjl" hidden="1">#REF!</definedName>
    <definedName name="m" hidden="1">{#N/A,#N/A,FALSE,"Aging Summary";#N/A,#N/A,FALSE,"Ratio Analysis";#N/A,#N/A,FALSE,"Test 120 Day Accts";#N/A,#N/A,FALSE,"Tickmarks"}</definedName>
    <definedName name="MMM" hidden="1">{#N/A,#N/A,FALSE,"Aging Summary";#N/A,#N/A,FALSE,"Ratio Analysis";#N/A,#N/A,FALSE,"Test 120 Day Accts";#N/A,#N/A,FALSE,"Tickmarks"}</definedName>
    <definedName name="mnbm" hidden="1">#REF!</definedName>
    <definedName name="mnbmnb" hidden="1">{#N/A,#N/A,FALSE,"Aging Summary";#N/A,#N/A,FALSE,"Ratio Analysis";#N/A,#N/A,FALSE,"Test 120 Day Accts";#N/A,#N/A,FALSE,"Tickmarks"}</definedName>
    <definedName name="mnn" hidden="1">#REF!</definedName>
    <definedName name="n" hidden="1">{#N/A,#N/A,FALSE,"Aging Summary";#N/A,#N/A,FALSE,"Ratio Analysis";#N/A,#N/A,FALSE,"Test 120 Day Accts";#N/A,#N/A,FALSE,"Tickmarks"}</definedName>
    <definedName name="Newmarket_SA">#REF!</definedName>
    <definedName name="nmbnm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oiio" hidden="1">#REF!</definedName>
    <definedName name="oiuoiuo" hidden="1">#REF!</definedName>
    <definedName name="oiupop" hidden="1">{#N/A,#N/A,FALSE,"Aging Summary";#N/A,#N/A,FALSE,"Ratio Analysis";#N/A,#N/A,FALSE,"Test 120 Day Accts";#N/A,#N/A,FALSE,"Tickmarks"}</definedName>
    <definedName name="oiyuoiyui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oipoi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oipiop" hidden="1">#REF!</definedName>
    <definedName name="poipoi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 localSheetId="1">CSMUR!$A$10:$X$110</definedName>
    <definedName name="_xlnm.Print_Area" localSheetId="4">'GS 1,000-4,999 kW'!$A$10:$X$126</definedName>
    <definedName name="_xlnm.Print_Area" localSheetId="3">'GS 50-999 kW'!$A$10:$X$67</definedName>
    <definedName name="_xlnm.Print_Area" localSheetId="2">'GS&lt;50 kW'!$A$10:$X$122</definedName>
    <definedName name="_xlnm.Print_Area" localSheetId="5">'LARGE USE SERVICE'!$A$10:$R$67</definedName>
    <definedName name="_xlnm.Print_Area" localSheetId="0">RESIDENTIAL!$B$10:$S$268</definedName>
    <definedName name="_xlnm.Print_Area" localSheetId="6">'STREET LIGHTING SERVICE'!$A$10:$S$67</definedName>
    <definedName name="_xlnm.Print_Area" localSheetId="7">USL!$A$10:$X$62</definedName>
    <definedName name="q" hidden="1">#REF!</definedName>
    <definedName name="qqeqe" hidden="1">{#N/A,#N/A,FALSE,"Aging Summary";#N/A,#N/A,FALSE,"Ratio Analysis";#N/A,#N/A,FALSE,"Test 120 Day Accts";#N/A,#N/A,FALSE,"Tickmarks"}</definedName>
    <definedName name="qwe" hidden="1">#REF!</definedName>
    <definedName name="qwqe" hidden="1">#REF!</definedName>
    <definedName name="Rate_Riders">#REF!</definedName>
    <definedName name="RateRiderName">OFFSET(#REF!,1,0,COUNTA(#REF!)-1,1)</definedName>
    <definedName name="reee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retet" hidden="1">#REF!</definedName>
    <definedName name="retett" hidden="1">#REF!</definedName>
    <definedName name="retret" hidden="1">#REF!</definedName>
    <definedName name="retretretret" hidden="1">{#N/A,#N/A,FALSE,"Aging Summary";#N/A,#N/A,FALSE,"Ratio Analysis";#N/A,#N/A,FALSE,"Test 120 Day Accts";#N/A,#N/A,FALSE,"Tickmarks"}</definedName>
    <definedName name="rett" hidden="1">#REF!</definedName>
    <definedName name="rewrewr" hidden="1">#REF!</definedName>
    <definedName name="rr" hidden="1">{#N/A,#N/A,FALSE,"Aging Summary";#N/A,#N/A,FALSE,"Ratio Analysis";#N/A,#N/A,FALSE,"Test 120 Day Accts";#N/A,#N/A,FALSE,"Tickmarks"}</definedName>
    <definedName name="rry" hidden="1">{#N/A,#N/A,FALSE,"Aging Summary";#N/A,#N/A,FALSE,"Ratio Analysis";#N/A,#N/A,FALSE,"Test 120 Day Accts";#N/A,#N/A,FALSE,"Tickmarks"}</definedName>
    <definedName name="rtr" hidden="1">{#N/A,#N/A,FALSE,"Aging Summary";#N/A,#N/A,FALSE,"Ratio Analysis";#N/A,#N/A,FALSE,"Test 120 Day Accts";#N/A,#N/A,FALSE,"Tickmarks"}</definedName>
    <definedName name="rttyrty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rtyr" hidden="1">{#N/A,#N/A,FALSE,"Aging Summary";#N/A,#N/A,FALSE,"Ratio Analysis";#N/A,#N/A,FALSE,"Test 120 Day Accts";#N/A,#N/A,FALSE,"Tickmarks"}</definedName>
    <definedName name="rtytryty" hidden="1">{#N/A,#N/A,FALSE,"Aging Summary";#N/A,#N/A,FALSE,"Ratio Analysis";#N/A,#N/A,FALSE,"Test 120 Day Accts";#N/A,#N/A,FALSE,"Tickmarks"}</definedName>
    <definedName name="ryrtyr" hidden="1">#REF!</definedName>
    <definedName name="rytrt" hidden="1">#REF!</definedName>
    <definedName name="sadada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sadasd" hidden="1">{#N/A,#N/A,FALSE,"Aging Summary";#N/A,#N/A,FALSE,"Ratio Analysis";#N/A,#N/A,FALSE,"Test 120 Day Accts";#N/A,#N/A,FALSE,"Tickmarks"}</definedName>
    <definedName name="sfdsfdsfs" hidden="1">#REF!</definedName>
    <definedName name="sffdsf" hidden="1">#REF!</definedName>
    <definedName name="sfsf" hidden="1">#REF!</definedName>
    <definedName name="sfsfs" hidden="1">#REF!</definedName>
    <definedName name="Shirley">#REF!</definedName>
    <definedName name="Total_Current_Wholesale_Lineplus">#REF!</definedName>
    <definedName name="total_current_wholesale_network">#REF!</definedName>
    <definedName name="tre" hidden="1">#REF!</definedName>
    <definedName name="tretert" hidden="1">#REF!</definedName>
    <definedName name="trryrytr" hidden="1">{#N/A,#N/A,FALSE,"Aging Summary";#N/A,#N/A,FALSE,"Ratio Analysis";#N/A,#N/A,FALSE,"Test 120 Day Accts";#N/A,#N/A,FALSE,"Tickmarks"}</definedName>
    <definedName name="trtret" hidden="1">{#N/A,#N/A,FALSE,"Aging Summary";#N/A,#N/A,FALSE,"Ratio Analysis";#N/A,#N/A,FALSE,"Test 120 Day Accts";#N/A,#N/A,FALSE,"Tickmarks"}</definedName>
    <definedName name="tryrt" hidden="1">#REF!</definedName>
    <definedName name="tryryr" hidden="1">{#N/A,#N/A,FALSE,"Aging Summary";#N/A,#N/A,FALSE,"Ratio Analysis";#N/A,#N/A,FALSE,"Test 120 Day Accts";#N/A,#N/A,FALSE,"Tickmarks"}</definedName>
    <definedName name="trytryr" hidden="1">{#N/A,#N/A,FALSE,"Aging Summary";#N/A,#N/A,FALSE,"Ratio Analysis";#N/A,#N/A,FALSE,"Test 120 Day Accts";#N/A,#N/A,FALSE,"Tickmarks"}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y" hidden="1">{#N/A,#N/A,FALSE,"Aging Summary";#N/A,#N/A,FALSE,"Ratio Analysis";#N/A,#N/A,FALSE,"Test 120 Day Accts";#N/A,#N/A,FALSE,"Tickmarks"}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et" hidden="1">#REF!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tuytu" hidden="1">{#N/A,#N/A,FALSE,"Aging Summary";#N/A,#N/A,FALSE,"Ratio Analysis";#N/A,#N/A,FALSE,"Test 120 Day Accts";#N/A,#N/A,FALSE,"Tickmarks"}</definedName>
    <definedName name="tyiuy" hidden="1">#REF!</definedName>
    <definedName name="tyty" hidden="1">{#N/A,#N/A,FALSE,"Aging Summary";#N/A,#N/A,FALSE,"Ratio Analysis";#N/A,#N/A,FALSE,"Test 120 Day Accts";#N/A,#N/A,FALSE,"Tickmarks"}</definedName>
    <definedName name="tyuytu" hidden="1">#REF!</definedName>
    <definedName name="Units">#REF!</definedName>
    <definedName name="UOM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ytuyt" hidden="1">#REF!</definedName>
    <definedName name="uytuytu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v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cbcbvcb" hidden="1">#REF!</definedName>
    <definedName name="vcbvcbvcbc" hidden="1">{#N/A,#N/A,FALSE,"Aging Summary";#N/A,#N/A,FALSE,"Ratio Analysis";#N/A,#N/A,FALSE,"Test 120 Day Accts";#N/A,#N/A,FALSE,"Tickmarks"}</definedName>
    <definedName name="vn" hidden="1">#REF!</definedName>
    <definedName name="vxvx" hidden="1">#REF!</definedName>
    <definedName name="vxvxv" hidden="1">#REF!</definedName>
    <definedName name="w" hidden="1">{#N/A,#N/A,FALSE,"Aging Summary";#N/A,#N/A,FALSE,"Ratio Analysis";#N/A,#N/A,FALSE,"Test 120 Day Accts";#N/A,#N/A,FALSE,"Tickmarks"}</definedName>
    <definedName name="werrr" hidden="1">{#N/A,#N/A,FALSE,"Aging Summary";#N/A,#N/A,FALSE,"Ratio Analysis";#N/A,#N/A,FALSE,"Test 120 Day Accts";#N/A,#N/A,FALSE,"Tickmarks"}</definedName>
    <definedName name="wete" hidden="1">#REF!</definedName>
    <definedName name="wewre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" hidden="1">#REF!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wrwrw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xcvcv" hidden="1">#REF!</definedName>
    <definedName name="xzcxzcxzc" hidden="1">{#N/A,#N/A,FALSE,"Aging Summary";#N/A,#N/A,FALSE,"Ratio Analysis";#N/A,#N/A,FALSE,"Test 120 Day Accts";#N/A,#N/A,FALSE,"Tickmarks"}</definedName>
    <definedName name="xzcxzcxzcxxz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RS_LEFT">#REF!</definedName>
    <definedName name="ytrytry" hidden="1">{#N/A,#N/A,FALSE,"Aging Summary";#N/A,#N/A,FALSE,"Ratio Analysis";#N/A,#N/A,FALSE,"Test 120 Day Accts";#N/A,#N/A,FALSE,"Tickmarks"}</definedName>
    <definedName name="ytuytut" hidden="1">{#N/A,#N/A,FALSE,"Aging Summary";#N/A,#N/A,FALSE,"Ratio Analysis";#N/A,#N/A,FALSE,"Test 120 Day Accts";#N/A,#N/A,FALSE,"Tickmarks"}</definedName>
    <definedName name="ytuytutyu" hidden="1">{"OM_data",#N/A,FALSE,"O&amp;M Data Table";"OM_regulatory_adjustments",#N/A,FALSE,"O&amp;M Data Table";"OM_select_data",#N/A,FALSE,"O&amp;M Data Table"}</definedName>
    <definedName name="ytuytuyt" hidden="1">{#N/A,#N/A,FALSE,"Aging Summary";#N/A,#N/A,FALSE,"Ratio Analysis";#N/A,#N/A,FALSE,"Test 120 Day Accts";#N/A,#N/A,FALSE,"Tickmarks"}</definedName>
    <definedName name="yuiui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yuiyi" hidden="1">#REF!</definedName>
    <definedName name="yuiyuiuyi" hidden="1">{#N/A,#N/A,FALSE,"Aging Summary";#N/A,#N/A,FALSE,"Ratio Analysis";#N/A,#N/A,FALSE,"Test 120 Day Accts";#N/A,#N/A,FALSE,"Tickmarks"}</definedName>
    <definedName name="yuiyuiy" hidden="1">#REF!</definedName>
    <definedName name="yuiyuiyu" hidden="1">{#N/A,#N/A,FALSE,"Aging Summary";#N/A,#N/A,FALSE,"Ratio Analysis";#N/A,#N/A,FALSE,"Test 120 Day Accts";#N/A,#N/A,FALSE,"Tickmarks"}</definedName>
    <definedName name="yututu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yuuyi" hidden="1">{#N/A,#N/A,FALSE,"Aging Summary";#N/A,#N/A,FALSE,"Ratio Analysis";#N/A,#N/A,FALSE,"Test 120 Day Accts";#N/A,#N/A,FALSE,"Tickmarks"}</definedName>
    <definedName name="yuytt" hidden="1">{#N/A,#N/A,FALSE,"Aging Summary";#N/A,#N/A,FALSE,"Ratio Analysis";#N/A,#N/A,FALSE,"Test 120 Day Accts";#N/A,#N/A,FALSE,"Tickmarks"}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rt" hidden="1">#REF!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uyt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5" i="8" l="1"/>
  <c r="H40" i="8"/>
  <c r="P54" i="8"/>
  <c r="O54" i="8"/>
  <c r="K53" i="8"/>
  <c r="M53" i="8" s="1"/>
  <c r="O53" i="8" s="1"/>
  <c r="M52" i="8"/>
  <c r="I52" i="8"/>
  <c r="P52" i="8" s="1"/>
  <c r="G53" i="8"/>
  <c r="I53" i="8" s="1"/>
  <c r="L51" i="8"/>
  <c r="H51" i="8"/>
  <c r="I51" i="8" s="1"/>
  <c r="M50" i="8"/>
  <c r="L50" i="8"/>
  <c r="H50" i="8"/>
  <c r="G35" i="8"/>
  <c r="L49" i="8"/>
  <c r="M49" i="8" s="1"/>
  <c r="O49" i="8" s="1"/>
  <c r="H49" i="8"/>
  <c r="I49" i="8"/>
  <c r="P49" i="8" s="1"/>
  <c r="L48" i="8"/>
  <c r="M48" i="8" s="1"/>
  <c r="H48" i="8"/>
  <c r="M47" i="8"/>
  <c r="L47" i="8"/>
  <c r="H47" i="8"/>
  <c r="M46" i="8"/>
  <c r="I46" i="8"/>
  <c r="P44" i="8"/>
  <c r="H44" i="8"/>
  <c r="I44" i="8" s="1"/>
  <c r="H43" i="8"/>
  <c r="I43" i="8" s="1"/>
  <c r="L40" i="8"/>
  <c r="L44" i="8" s="1"/>
  <c r="M44" i="8" s="1"/>
  <c r="O44" i="8" s="1"/>
  <c r="P38" i="8"/>
  <c r="O38" i="8"/>
  <c r="B38" i="8"/>
  <c r="L37" i="8"/>
  <c r="M37" i="8"/>
  <c r="H37" i="8"/>
  <c r="B37" i="8"/>
  <c r="L36" i="8"/>
  <c r="H36" i="8"/>
  <c r="I36" i="8" s="1"/>
  <c r="B36" i="8"/>
  <c r="M35" i="8"/>
  <c r="K35" i="8"/>
  <c r="I35" i="8"/>
  <c r="H35" i="8"/>
  <c r="M33" i="8"/>
  <c r="O33" i="8" s="1"/>
  <c r="L33" i="8"/>
  <c r="I33" i="8"/>
  <c r="H33" i="8"/>
  <c r="L32" i="8"/>
  <c r="M32" i="8" s="1"/>
  <c r="O32" i="8" s="1"/>
  <c r="H32" i="8"/>
  <c r="I32" i="8"/>
  <c r="M31" i="8"/>
  <c r="O31" i="8" s="1"/>
  <c r="L31" i="8"/>
  <c r="I31" i="8"/>
  <c r="H31" i="8"/>
  <c r="L30" i="8"/>
  <c r="M30" i="8" s="1"/>
  <c r="I30" i="8"/>
  <c r="H30" i="8"/>
  <c r="L29" i="8"/>
  <c r="M29" i="8" s="1"/>
  <c r="H29" i="8"/>
  <c r="L28" i="8"/>
  <c r="M28" i="8"/>
  <c r="H28" i="8"/>
  <c r="I28" i="8" s="1"/>
  <c r="L27" i="8"/>
  <c r="I27" i="8"/>
  <c r="H27" i="8"/>
  <c r="M26" i="8"/>
  <c r="O26" i="8" s="1"/>
  <c r="L26" i="8"/>
  <c r="I26" i="8"/>
  <c r="P26" i="8" s="1"/>
  <c r="H26" i="8"/>
  <c r="L25" i="8"/>
  <c r="H25" i="8"/>
  <c r="M24" i="8"/>
  <c r="I24" i="8"/>
  <c r="M23" i="8"/>
  <c r="I23" i="8"/>
  <c r="O23" i="8" s="1"/>
  <c r="H49" i="7"/>
  <c r="I49" i="7" s="1"/>
  <c r="P61" i="7"/>
  <c r="O61" i="7"/>
  <c r="P59" i="7"/>
  <c r="O59" i="7"/>
  <c r="P56" i="7"/>
  <c r="O56" i="7"/>
  <c r="P54" i="7"/>
  <c r="O54" i="7"/>
  <c r="L53" i="7"/>
  <c r="K53" i="7"/>
  <c r="K35" i="7" s="1"/>
  <c r="H53" i="7"/>
  <c r="M52" i="7"/>
  <c r="O51" i="7"/>
  <c r="P51" i="7" s="1"/>
  <c r="L51" i="7"/>
  <c r="M51" i="7" s="1"/>
  <c r="H51" i="7"/>
  <c r="I51" i="7" s="1"/>
  <c r="L50" i="7"/>
  <c r="H50" i="7"/>
  <c r="I50" i="7" s="1"/>
  <c r="L47" i="7"/>
  <c r="H47" i="7"/>
  <c r="I47" i="7" s="1"/>
  <c r="M46" i="7"/>
  <c r="O46" i="7" s="1"/>
  <c r="I46" i="7"/>
  <c r="M45" i="7"/>
  <c r="L45" i="7"/>
  <c r="M44" i="7"/>
  <c r="L43" i="7"/>
  <c r="L44" i="7" s="1"/>
  <c r="L41" i="7"/>
  <c r="M41" i="7" s="1"/>
  <c r="H41" i="7"/>
  <c r="I41" i="7" s="1"/>
  <c r="L40" i="7"/>
  <c r="I40" i="7"/>
  <c r="H40" i="7"/>
  <c r="L38" i="7"/>
  <c r="M38" i="7" s="1"/>
  <c r="H38" i="7"/>
  <c r="I38" i="7" s="1"/>
  <c r="B38" i="7"/>
  <c r="L37" i="7"/>
  <c r="H37" i="7"/>
  <c r="I37" i="7" s="1"/>
  <c r="B37" i="7"/>
  <c r="L36" i="7"/>
  <c r="I36" i="7"/>
  <c r="H36" i="7"/>
  <c r="B36" i="7"/>
  <c r="L35" i="7"/>
  <c r="L33" i="7"/>
  <c r="M33" i="7" s="1"/>
  <c r="I33" i="7"/>
  <c r="P33" i="7" s="1"/>
  <c r="H33" i="7"/>
  <c r="M32" i="7"/>
  <c r="O32" i="7" s="1"/>
  <c r="L32" i="7"/>
  <c r="H32" i="7"/>
  <c r="I32" i="7" s="1"/>
  <c r="L31" i="7"/>
  <c r="M31" i="7" s="1"/>
  <c r="O31" i="7" s="1"/>
  <c r="H31" i="7"/>
  <c r="I31" i="7" s="1"/>
  <c r="M30" i="7"/>
  <c r="L30" i="7"/>
  <c r="H30" i="7"/>
  <c r="L29" i="7"/>
  <c r="H29" i="7"/>
  <c r="I29" i="7" s="1"/>
  <c r="L28" i="7"/>
  <c r="M28" i="7" s="1"/>
  <c r="H28" i="7"/>
  <c r="I28" i="7" s="1"/>
  <c r="P28" i="7" s="1"/>
  <c r="M27" i="7"/>
  <c r="O27" i="7" s="1"/>
  <c r="L27" i="7"/>
  <c r="I27" i="7"/>
  <c r="H27" i="7"/>
  <c r="L26" i="7"/>
  <c r="M26" i="7" s="1"/>
  <c r="H26" i="7"/>
  <c r="M25" i="7"/>
  <c r="L25" i="7"/>
  <c r="H25" i="7"/>
  <c r="L24" i="7"/>
  <c r="H24" i="7"/>
  <c r="I24" i="7" s="1"/>
  <c r="L48" i="6"/>
  <c r="M48" i="6" s="1"/>
  <c r="H34" i="6"/>
  <c r="P61" i="6"/>
  <c r="O61" i="6"/>
  <c r="P59" i="6"/>
  <c r="O59" i="6"/>
  <c r="P56" i="6"/>
  <c r="O56" i="6"/>
  <c r="P54" i="6"/>
  <c r="O54" i="6"/>
  <c r="L53" i="6"/>
  <c r="H53" i="6"/>
  <c r="K53" i="6"/>
  <c r="L51" i="6"/>
  <c r="H51" i="6"/>
  <c r="I51" i="6" s="1"/>
  <c r="L50" i="6"/>
  <c r="M50" i="6" s="1"/>
  <c r="H50" i="6"/>
  <c r="I50" i="6" s="1"/>
  <c r="M49" i="6"/>
  <c r="L49" i="6"/>
  <c r="H49" i="6"/>
  <c r="H48" i="6"/>
  <c r="I48" i="6"/>
  <c r="L47" i="6"/>
  <c r="H47" i="6"/>
  <c r="I47" i="6" s="1"/>
  <c r="M46" i="6"/>
  <c r="I46" i="6"/>
  <c r="P45" i="6"/>
  <c r="M45" i="6"/>
  <c r="O45" i="6" s="1"/>
  <c r="I45" i="6"/>
  <c r="L43" i="6"/>
  <c r="L44" i="6" s="1"/>
  <c r="M44" i="6" s="1"/>
  <c r="H43" i="6"/>
  <c r="H44" i="6" s="1"/>
  <c r="I44" i="6" s="1"/>
  <c r="L41" i="6"/>
  <c r="M41" i="6" s="1"/>
  <c r="I41" i="6"/>
  <c r="H41" i="6"/>
  <c r="L40" i="6"/>
  <c r="M40" i="6" s="1"/>
  <c r="H40" i="6"/>
  <c r="I40" i="6"/>
  <c r="M38" i="6"/>
  <c r="I38" i="6"/>
  <c r="P38" i="6" s="1"/>
  <c r="B38" i="6"/>
  <c r="M37" i="6"/>
  <c r="I37" i="6"/>
  <c r="P37" i="6" s="1"/>
  <c r="B37" i="6"/>
  <c r="L36" i="6"/>
  <c r="H36" i="6"/>
  <c r="B36" i="6"/>
  <c r="M35" i="6"/>
  <c r="L35" i="6"/>
  <c r="H35" i="6"/>
  <c r="I35" i="6" s="1"/>
  <c r="B35" i="6"/>
  <c r="L34" i="6"/>
  <c r="M34" i="6" s="1"/>
  <c r="K34" i="6"/>
  <c r="L32" i="6"/>
  <c r="M32" i="6" s="1"/>
  <c r="H32" i="6"/>
  <c r="I32" i="6" s="1"/>
  <c r="M31" i="6"/>
  <c r="O31" i="6" s="1"/>
  <c r="L31" i="6"/>
  <c r="I31" i="6"/>
  <c r="H31" i="6"/>
  <c r="L30" i="6"/>
  <c r="I30" i="6"/>
  <c r="H30" i="6"/>
  <c r="L29" i="6"/>
  <c r="M29" i="6" s="1"/>
  <c r="H29" i="6"/>
  <c r="L28" i="6"/>
  <c r="M28" i="6"/>
  <c r="H28" i="6"/>
  <c r="I28" i="6"/>
  <c r="P28" i="6" s="1"/>
  <c r="L27" i="6"/>
  <c r="M27" i="6" s="1"/>
  <c r="H27" i="6"/>
  <c r="I27" i="6" s="1"/>
  <c r="L26" i="6"/>
  <c r="M26" i="6" s="1"/>
  <c r="I26" i="6"/>
  <c r="P26" i="6" s="1"/>
  <c r="H26" i="6"/>
  <c r="M25" i="6"/>
  <c r="L25" i="6"/>
  <c r="H25" i="6"/>
  <c r="L24" i="6"/>
  <c r="M24" i="6"/>
  <c r="H24" i="6"/>
  <c r="I24" i="6" s="1"/>
  <c r="M23" i="6"/>
  <c r="O23" i="6" s="1"/>
  <c r="I23" i="6"/>
  <c r="L105" i="5"/>
  <c r="M105" i="5" s="1"/>
  <c r="P117" i="5"/>
  <c r="O117" i="5"/>
  <c r="P115" i="5"/>
  <c r="O115" i="5"/>
  <c r="P112" i="5"/>
  <c r="O112" i="5"/>
  <c r="P110" i="5"/>
  <c r="O110" i="5"/>
  <c r="L109" i="5"/>
  <c r="M109" i="5" s="1"/>
  <c r="O109" i="5" s="1"/>
  <c r="K109" i="5"/>
  <c r="H109" i="5"/>
  <c r="M108" i="5"/>
  <c r="I108" i="5"/>
  <c r="P108" i="5" s="1"/>
  <c r="G109" i="5"/>
  <c r="I109" i="5" s="1"/>
  <c r="L107" i="5"/>
  <c r="M107" i="5" s="1"/>
  <c r="H107" i="5"/>
  <c r="I107" i="5" s="1"/>
  <c r="L106" i="5"/>
  <c r="I106" i="5"/>
  <c r="H106" i="5"/>
  <c r="H105" i="5"/>
  <c r="H104" i="5"/>
  <c r="M102" i="5"/>
  <c r="O102" i="5" s="1"/>
  <c r="I102" i="5"/>
  <c r="H101" i="5"/>
  <c r="L100" i="5"/>
  <c r="L101" i="5" s="1"/>
  <c r="M101" i="5" s="1"/>
  <c r="H100" i="5"/>
  <c r="I100" i="5" s="1"/>
  <c r="M99" i="5"/>
  <c r="L99" i="5"/>
  <c r="I99" i="5"/>
  <c r="H99" i="5"/>
  <c r="L97" i="5"/>
  <c r="M97" i="5" s="1"/>
  <c r="O97" i="5" s="1"/>
  <c r="P97" i="5" s="1"/>
  <c r="I97" i="5"/>
  <c r="H97" i="5"/>
  <c r="L96" i="5"/>
  <c r="M96" i="5" s="1"/>
  <c r="O96" i="5" s="1"/>
  <c r="H96" i="5"/>
  <c r="I96" i="5" s="1"/>
  <c r="L94" i="5"/>
  <c r="H94" i="5"/>
  <c r="I94" i="5" s="1"/>
  <c r="B94" i="5"/>
  <c r="O93" i="5"/>
  <c r="M93" i="5"/>
  <c r="L93" i="5"/>
  <c r="H93" i="5"/>
  <c r="I93" i="5"/>
  <c r="B93" i="5"/>
  <c r="M92" i="5"/>
  <c r="O92" i="5" s="1"/>
  <c r="L92" i="5"/>
  <c r="I92" i="5"/>
  <c r="H92" i="5"/>
  <c r="B92" i="5"/>
  <c r="M91" i="5"/>
  <c r="L91" i="5"/>
  <c r="H91" i="5"/>
  <c r="M89" i="5"/>
  <c r="O89" i="5" s="1"/>
  <c r="L89" i="5"/>
  <c r="I89" i="5"/>
  <c r="H89" i="5"/>
  <c r="L88" i="5"/>
  <c r="M88" i="5" s="1"/>
  <c r="H88" i="5"/>
  <c r="I88" i="5" s="1"/>
  <c r="M87" i="5"/>
  <c r="L87" i="5"/>
  <c r="H87" i="5"/>
  <c r="M86" i="5"/>
  <c r="L86" i="5"/>
  <c r="H86" i="5"/>
  <c r="M85" i="5"/>
  <c r="O85" i="5" s="1"/>
  <c r="L85" i="5"/>
  <c r="I85" i="5"/>
  <c r="H85" i="5"/>
  <c r="L84" i="5"/>
  <c r="I84" i="5"/>
  <c r="H84" i="5"/>
  <c r="M83" i="5"/>
  <c r="L83" i="5"/>
  <c r="H83" i="5"/>
  <c r="L82" i="5"/>
  <c r="H82" i="5"/>
  <c r="I82" i="5" s="1"/>
  <c r="L81" i="5"/>
  <c r="M81" i="5"/>
  <c r="H81" i="5"/>
  <c r="I81" i="5" s="1"/>
  <c r="O80" i="5"/>
  <c r="M80" i="5"/>
  <c r="I80" i="5"/>
  <c r="L34" i="5"/>
  <c r="H34" i="5"/>
  <c r="P60" i="5"/>
  <c r="O60" i="5"/>
  <c r="P58" i="5"/>
  <c r="O58" i="5"/>
  <c r="P55" i="5"/>
  <c r="O55" i="5"/>
  <c r="P53" i="5"/>
  <c r="O53" i="5"/>
  <c r="L52" i="5"/>
  <c r="M52" i="5" s="1"/>
  <c r="K52" i="5"/>
  <c r="H52" i="5"/>
  <c r="M51" i="5"/>
  <c r="L50" i="5"/>
  <c r="I50" i="5"/>
  <c r="H50" i="5"/>
  <c r="M49" i="5"/>
  <c r="L49" i="5"/>
  <c r="H49" i="5"/>
  <c r="L48" i="5"/>
  <c r="M48" i="5" s="1"/>
  <c r="O48" i="5" s="1"/>
  <c r="I48" i="5"/>
  <c r="H48" i="5"/>
  <c r="M45" i="5"/>
  <c r="I45" i="5"/>
  <c r="M44" i="5"/>
  <c r="O44" i="5" s="1"/>
  <c r="I44" i="5"/>
  <c r="L42" i="5"/>
  <c r="L43" i="5" s="1"/>
  <c r="M43" i="5" s="1"/>
  <c r="H42" i="5"/>
  <c r="H43" i="5" s="1"/>
  <c r="I43" i="5" s="1"/>
  <c r="L40" i="5"/>
  <c r="I40" i="5"/>
  <c r="H40" i="5"/>
  <c r="L39" i="5"/>
  <c r="M39" i="5" s="1"/>
  <c r="O39" i="5" s="1"/>
  <c r="H39" i="5"/>
  <c r="I39" i="5"/>
  <c r="P39" i="5" s="1"/>
  <c r="P37" i="5"/>
  <c r="M37" i="5"/>
  <c r="O37" i="5" s="1"/>
  <c r="I37" i="5"/>
  <c r="B37" i="5"/>
  <c r="O36" i="5"/>
  <c r="M36" i="5"/>
  <c r="I36" i="5"/>
  <c r="P36" i="5" s="1"/>
  <c r="B36" i="5"/>
  <c r="L35" i="5"/>
  <c r="M35" i="5" s="1"/>
  <c r="O35" i="5" s="1"/>
  <c r="H35" i="5"/>
  <c r="I35" i="5" s="1"/>
  <c r="P35" i="5" s="1"/>
  <c r="B35" i="5"/>
  <c r="K34" i="5"/>
  <c r="K91" i="5" s="1"/>
  <c r="M32" i="5"/>
  <c r="L32" i="5"/>
  <c r="H32" i="5"/>
  <c r="I32" i="5" s="1"/>
  <c r="M31" i="5"/>
  <c r="L31" i="5"/>
  <c r="H31" i="5"/>
  <c r="M30" i="5"/>
  <c r="L30" i="5"/>
  <c r="H30" i="5"/>
  <c r="L29" i="5"/>
  <c r="H29" i="5"/>
  <c r="I29" i="5" s="1"/>
  <c r="L28" i="5"/>
  <c r="M28" i="5" s="1"/>
  <c r="H28" i="5"/>
  <c r="L27" i="5"/>
  <c r="M27" i="5" s="1"/>
  <c r="O27" i="5" s="1"/>
  <c r="I27" i="5"/>
  <c r="H27" i="5"/>
  <c r="M26" i="5"/>
  <c r="O26" i="5" s="1"/>
  <c r="L26" i="5"/>
  <c r="I26" i="5"/>
  <c r="H26" i="5"/>
  <c r="L25" i="5"/>
  <c r="M25" i="5" s="1"/>
  <c r="O25" i="5" s="1"/>
  <c r="H25" i="5"/>
  <c r="I25" i="5" s="1"/>
  <c r="L24" i="5"/>
  <c r="M24" i="5" s="1"/>
  <c r="O24" i="5" s="1"/>
  <c r="I24" i="5"/>
  <c r="P24" i="5" s="1"/>
  <c r="H24" i="5"/>
  <c r="M23" i="5"/>
  <c r="I23" i="5"/>
  <c r="L47" i="4"/>
  <c r="M47" i="4" s="1"/>
  <c r="L43" i="4"/>
  <c r="L45" i="4" s="1"/>
  <c r="M45" i="4" s="1"/>
  <c r="H34" i="4"/>
  <c r="P61" i="4"/>
  <c r="O61" i="4"/>
  <c r="P59" i="4"/>
  <c r="O59" i="4"/>
  <c r="P56" i="4"/>
  <c r="O56" i="4"/>
  <c r="P54" i="4"/>
  <c r="O54" i="4"/>
  <c r="L53" i="4"/>
  <c r="M53" i="4" s="1"/>
  <c r="H53" i="4"/>
  <c r="M52" i="4"/>
  <c r="K53" i="4"/>
  <c r="M51" i="4"/>
  <c r="L51" i="4"/>
  <c r="H51" i="4"/>
  <c r="I51" i="4" s="1"/>
  <c r="L50" i="4"/>
  <c r="M50" i="4" s="1"/>
  <c r="H50" i="4"/>
  <c r="I50" i="4" s="1"/>
  <c r="L49" i="4"/>
  <c r="M49" i="4" s="1"/>
  <c r="O49" i="4" s="1"/>
  <c r="H49" i="4"/>
  <c r="I49" i="4" s="1"/>
  <c r="P49" i="4" s="1"/>
  <c r="L48" i="4"/>
  <c r="I48" i="4"/>
  <c r="H48" i="4"/>
  <c r="O47" i="4"/>
  <c r="P47" i="4" s="1"/>
  <c r="I47" i="4"/>
  <c r="H47" i="4"/>
  <c r="M46" i="4"/>
  <c r="O46" i="4" s="1"/>
  <c r="I46" i="4"/>
  <c r="P46" i="4" s="1"/>
  <c r="L44" i="4"/>
  <c r="M44" i="4" s="1"/>
  <c r="M43" i="4"/>
  <c r="H43" i="4"/>
  <c r="L41" i="4"/>
  <c r="M41" i="4" s="1"/>
  <c r="H41" i="4"/>
  <c r="I41" i="4" s="1"/>
  <c r="L40" i="4"/>
  <c r="M40" i="4" s="1"/>
  <c r="O40" i="4" s="1"/>
  <c r="I40" i="4"/>
  <c r="H40" i="4"/>
  <c r="L38" i="4"/>
  <c r="M38" i="4" s="1"/>
  <c r="O38" i="4" s="1"/>
  <c r="H38" i="4"/>
  <c r="I38" i="4"/>
  <c r="B38" i="4"/>
  <c r="L37" i="4"/>
  <c r="M37" i="4" s="1"/>
  <c r="I37" i="4"/>
  <c r="H37" i="4"/>
  <c r="B37" i="4"/>
  <c r="L36" i="4"/>
  <c r="H36" i="4"/>
  <c r="M35" i="4"/>
  <c r="L35" i="4"/>
  <c r="H35" i="4"/>
  <c r="B35" i="4"/>
  <c r="L34" i="4"/>
  <c r="K34" i="4"/>
  <c r="L32" i="4"/>
  <c r="M32" i="4" s="1"/>
  <c r="O32" i="4" s="1"/>
  <c r="H32" i="4"/>
  <c r="I32" i="4" s="1"/>
  <c r="P32" i="4" s="1"/>
  <c r="L31" i="4"/>
  <c r="M31" i="4" s="1"/>
  <c r="H31" i="4"/>
  <c r="L30" i="4"/>
  <c r="M30" i="4" s="1"/>
  <c r="H30" i="4"/>
  <c r="I30" i="4" s="1"/>
  <c r="M29" i="4"/>
  <c r="L29" i="4"/>
  <c r="H29" i="4"/>
  <c r="I29" i="4" s="1"/>
  <c r="M28" i="4"/>
  <c r="L28" i="4"/>
  <c r="H28" i="4"/>
  <c r="L27" i="4"/>
  <c r="M27" i="4" s="1"/>
  <c r="O27" i="4" s="1"/>
  <c r="I27" i="4"/>
  <c r="P27" i="4" s="1"/>
  <c r="H27" i="4"/>
  <c r="L26" i="4"/>
  <c r="M26" i="4" s="1"/>
  <c r="O26" i="4" s="1"/>
  <c r="H26" i="4"/>
  <c r="I26" i="4" s="1"/>
  <c r="L25" i="4"/>
  <c r="M25" i="4" s="1"/>
  <c r="H25" i="4"/>
  <c r="I25" i="4" s="1"/>
  <c r="L24" i="4"/>
  <c r="M24" i="4" s="1"/>
  <c r="O24" i="4" s="1"/>
  <c r="H24" i="4"/>
  <c r="I24" i="4" s="1"/>
  <c r="M23" i="4"/>
  <c r="I23" i="4"/>
  <c r="L104" i="3"/>
  <c r="M104" i="3" s="1"/>
  <c r="L90" i="3"/>
  <c r="P120" i="3"/>
  <c r="O120" i="3"/>
  <c r="P115" i="3"/>
  <c r="O115" i="3"/>
  <c r="P110" i="3"/>
  <c r="O110" i="3"/>
  <c r="K109" i="3"/>
  <c r="M109" i="3" s="1"/>
  <c r="O109" i="3" s="1"/>
  <c r="M108" i="3"/>
  <c r="G109" i="3"/>
  <c r="I109" i="3" s="1"/>
  <c r="M107" i="3"/>
  <c r="L107" i="3"/>
  <c r="H107" i="3"/>
  <c r="I107" i="3" s="1"/>
  <c r="M106" i="3"/>
  <c r="L106" i="3"/>
  <c r="H106" i="3"/>
  <c r="H105" i="3"/>
  <c r="I105" i="3" s="1"/>
  <c r="H104" i="3"/>
  <c r="L103" i="3"/>
  <c r="M103" i="3"/>
  <c r="O103" i="3" s="1"/>
  <c r="I103" i="3"/>
  <c r="H103" i="3"/>
  <c r="M102" i="3"/>
  <c r="I102" i="3"/>
  <c r="L100" i="3"/>
  <c r="M100" i="3" s="1"/>
  <c r="L96" i="3"/>
  <c r="H96" i="3"/>
  <c r="K94" i="3"/>
  <c r="M94" i="3" s="1"/>
  <c r="O94" i="3" s="1"/>
  <c r="P93" i="3"/>
  <c r="O93" i="3"/>
  <c r="M93" i="3"/>
  <c r="I93" i="3"/>
  <c r="B93" i="3"/>
  <c r="M92" i="3"/>
  <c r="L92" i="3"/>
  <c r="H92" i="3"/>
  <c r="I92" i="3" s="1"/>
  <c r="B92" i="3"/>
  <c r="L91" i="3"/>
  <c r="M91" i="3" s="1"/>
  <c r="H91" i="3"/>
  <c r="B91" i="3"/>
  <c r="H90" i="3"/>
  <c r="M88" i="3"/>
  <c r="L88" i="3"/>
  <c r="I88" i="3"/>
  <c r="O88" i="3" s="1"/>
  <c r="H88" i="3"/>
  <c r="M87" i="3"/>
  <c r="L87" i="3"/>
  <c r="H87" i="3"/>
  <c r="I87" i="3" s="1"/>
  <c r="P87" i="3" s="1"/>
  <c r="L86" i="3"/>
  <c r="I86" i="3"/>
  <c r="H86" i="3"/>
  <c r="M85" i="3"/>
  <c r="L85" i="3"/>
  <c r="H85" i="3"/>
  <c r="L84" i="3"/>
  <c r="I84" i="3"/>
  <c r="H84" i="3"/>
  <c r="L83" i="3"/>
  <c r="M83" i="3" s="1"/>
  <c r="H83" i="3"/>
  <c r="I83" i="3" s="1"/>
  <c r="L82" i="3"/>
  <c r="M82" i="3" s="1"/>
  <c r="O82" i="3" s="1"/>
  <c r="I82" i="3"/>
  <c r="H82" i="3"/>
  <c r="L81" i="3"/>
  <c r="I81" i="3"/>
  <c r="H81" i="3"/>
  <c r="M80" i="3"/>
  <c r="I80" i="3"/>
  <c r="H39" i="3"/>
  <c r="I39" i="3" s="1"/>
  <c r="P58" i="3"/>
  <c r="O58" i="3"/>
  <c r="P53" i="3"/>
  <c r="O53" i="3"/>
  <c r="P52" i="3"/>
  <c r="O52" i="3"/>
  <c r="I52" i="3"/>
  <c r="G52" i="3"/>
  <c r="M51" i="3"/>
  <c r="O51" i="3" s="1"/>
  <c r="K52" i="3"/>
  <c r="M52" i="3" s="1"/>
  <c r="I51" i="3"/>
  <c r="L50" i="3"/>
  <c r="H50" i="3"/>
  <c r="L49" i="3"/>
  <c r="H49" i="3"/>
  <c r="I49" i="3" s="1"/>
  <c r="L47" i="3"/>
  <c r="M47" i="3" s="1"/>
  <c r="O47" i="3" s="1"/>
  <c r="H47" i="3"/>
  <c r="I47" i="3" s="1"/>
  <c r="P47" i="3" s="1"/>
  <c r="L46" i="3"/>
  <c r="M46" i="3" s="1"/>
  <c r="O46" i="3" s="1"/>
  <c r="H46" i="3"/>
  <c r="I46" i="3" s="1"/>
  <c r="M45" i="3"/>
  <c r="I45" i="3"/>
  <c r="L44" i="3"/>
  <c r="I44" i="3"/>
  <c r="H44" i="3"/>
  <c r="H43" i="3"/>
  <c r="I43" i="3" s="1"/>
  <c r="H42" i="3"/>
  <c r="I42" i="3" s="1"/>
  <c r="L40" i="3"/>
  <c r="M40" i="3" s="1"/>
  <c r="H40" i="3"/>
  <c r="I40" i="3" s="1"/>
  <c r="M39" i="3"/>
  <c r="O39" i="3" s="1"/>
  <c r="P39" i="3" s="1"/>
  <c r="L39" i="3"/>
  <c r="G37" i="3"/>
  <c r="G94" i="3" s="1"/>
  <c r="I94" i="3" s="1"/>
  <c r="B37" i="3"/>
  <c r="B94" i="3" s="1"/>
  <c r="M36" i="3"/>
  <c r="O36" i="3" s="1"/>
  <c r="I36" i="3"/>
  <c r="B36" i="3"/>
  <c r="M35" i="3"/>
  <c r="L35" i="3"/>
  <c r="H35" i="3"/>
  <c r="I35" i="3" s="1"/>
  <c r="B35" i="3"/>
  <c r="L34" i="3"/>
  <c r="M34" i="3" s="1"/>
  <c r="O34" i="3" s="1"/>
  <c r="H34" i="3"/>
  <c r="I34" i="3"/>
  <c r="P34" i="3" s="1"/>
  <c r="B34" i="3"/>
  <c r="L33" i="3"/>
  <c r="H33" i="3"/>
  <c r="G33" i="3"/>
  <c r="G90" i="3" s="1"/>
  <c r="L31" i="3"/>
  <c r="H31" i="3"/>
  <c r="P30" i="3"/>
  <c r="M30" i="3"/>
  <c r="O30" i="3" s="1"/>
  <c r="L30" i="3"/>
  <c r="I30" i="3"/>
  <c r="H30" i="3"/>
  <c r="L29" i="3"/>
  <c r="M29" i="3" s="1"/>
  <c r="I29" i="3"/>
  <c r="H29" i="3"/>
  <c r="L28" i="3"/>
  <c r="M28" i="3" s="1"/>
  <c r="O28" i="3" s="1"/>
  <c r="H28" i="3"/>
  <c r="I28" i="3" s="1"/>
  <c r="L27" i="3"/>
  <c r="H27" i="3"/>
  <c r="I27" i="3" s="1"/>
  <c r="L26" i="3"/>
  <c r="M26" i="3" s="1"/>
  <c r="H26" i="3"/>
  <c r="I26" i="3" s="1"/>
  <c r="L25" i="3"/>
  <c r="H25" i="3"/>
  <c r="L24" i="3"/>
  <c r="M24" i="3" s="1"/>
  <c r="O24" i="3" s="1"/>
  <c r="H24" i="3"/>
  <c r="I24" i="3" s="1"/>
  <c r="M23" i="3"/>
  <c r="O23" i="3" s="1"/>
  <c r="I23" i="3"/>
  <c r="H98" i="2"/>
  <c r="I98" i="2" s="1"/>
  <c r="K105" i="2"/>
  <c r="P103" i="2"/>
  <c r="O103" i="2"/>
  <c r="G102" i="2"/>
  <c r="I102" i="2" s="1"/>
  <c r="L100" i="2"/>
  <c r="M100" i="2" s="1"/>
  <c r="O100" i="2" s="1"/>
  <c r="H100" i="2"/>
  <c r="I100" i="2" s="1"/>
  <c r="L99" i="2"/>
  <c r="H99" i="2"/>
  <c r="I99" i="2" s="1"/>
  <c r="M98" i="2"/>
  <c r="L98" i="2"/>
  <c r="L96" i="2"/>
  <c r="M96" i="2" s="1"/>
  <c r="H96" i="2"/>
  <c r="I96" i="2"/>
  <c r="M95" i="2"/>
  <c r="O95" i="2" s="1"/>
  <c r="I95" i="2"/>
  <c r="I92" i="2"/>
  <c r="H92" i="2"/>
  <c r="K90" i="2"/>
  <c r="H90" i="2"/>
  <c r="I90" i="2" s="1"/>
  <c r="G90" i="2"/>
  <c r="L89" i="2"/>
  <c r="M89" i="2" s="1"/>
  <c r="K89" i="2"/>
  <c r="G89" i="2"/>
  <c r="B87" i="2"/>
  <c r="K86" i="2"/>
  <c r="M86" i="2" s="1"/>
  <c r="B86" i="2"/>
  <c r="L85" i="2"/>
  <c r="M85" i="2" s="1"/>
  <c r="K85" i="2"/>
  <c r="I85" i="2"/>
  <c r="H85" i="2"/>
  <c r="B85" i="2"/>
  <c r="L84" i="2"/>
  <c r="H84" i="2"/>
  <c r="G84" i="2"/>
  <c r="B84" i="2"/>
  <c r="L83" i="2"/>
  <c r="P81" i="2"/>
  <c r="O81" i="2"/>
  <c r="M81" i="2"/>
  <c r="I81" i="2"/>
  <c r="M80" i="2"/>
  <c r="I80" i="2"/>
  <c r="M79" i="2"/>
  <c r="I79" i="2"/>
  <c r="M78" i="2"/>
  <c r="O78" i="2" s="1"/>
  <c r="I78" i="2"/>
  <c r="M77" i="2"/>
  <c r="I77" i="2"/>
  <c r="M76" i="2"/>
  <c r="I76" i="2"/>
  <c r="P76" i="2" s="1"/>
  <c r="M75" i="2"/>
  <c r="I75" i="2"/>
  <c r="M74" i="2"/>
  <c r="I74" i="2"/>
  <c r="K71" i="2"/>
  <c r="G71" i="2"/>
  <c r="G59" i="2"/>
  <c r="G110" i="2" s="1"/>
  <c r="H89" i="2" s="1"/>
  <c r="G105" i="2"/>
  <c r="P52" i="2"/>
  <c r="O52" i="2"/>
  <c r="G51" i="2"/>
  <c r="I51" i="2" s="1"/>
  <c r="P51" i="2" s="1"/>
  <c r="P50" i="2"/>
  <c r="O50" i="2"/>
  <c r="M50" i="2"/>
  <c r="K51" i="2"/>
  <c r="M51" i="2" s="1"/>
  <c r="I50" i="2"/>
  <c r="L49" i="2"/>
  <c r="I49" i="2"/>
  <c r="H49" i="2"/>
  <c r="M48" i="2"/>
  <c r="O48" i="2" s="1"/>
  <c r="L48" i="2"/>
  <c r="I48" i="2"/>
  <c r="H48" i="2"/>
  <c r="M47" i="2"/>
  <c r="L47" i="2"/>
  <c r="H47" i="2"/>
  <c r="I47" i="2" s="1"/>
  <c r="L45" i="2"/>
  <c r="H45" i="2"/>
  <c r="I45" i="2"/>
  <c r="M44" i="2"/>
  <c r="O44" i="2" s="1"/>
  <c r="I44" i="2"/>
  <c r="L38" i="2"/>
  <c r="L43" i="2" s="1"/>
  <c r="M43" i="2" s="1"/>
  <c r="H38" i="2"/>
  <c r="K36" i="2"/>
  <c r="B36" i="2"/>
  <c r="M35" i="2"/>
  <c r="G86" i="2"/>
  <c r="I86" i="2" s="1"/>
  <c r="P86" i="2" s="1"/>
  <c r="B35" i="2"/>
  <c r="M34" i="2"/>
  <c r="L34" i="2"/>
  <c r="H34" i="2"/>
  <c r="I34" i="2" s="1"/>
  <c r="G85" i="2"/>
  <c r="B34" i="2"/>
  <c r="L33" i="2"/>
  <c r="M33" i="2" s="1"/>
  <c r="O33" i="2" s="1"/>
  <c r="K84" i="2"/>
  <c r="M84" i="2" s="1"/>
  <c r="H33" i="2"/>
  <c r="I33" i="2"/>
  <c r="B33" i="2"/>
  <c r="L32" i="2"/>
  <c r="H32" i="2"/>
  <c r="I32" i="2" s="1"/>
  <c r="M30" i="2"/>
  <c r="I30" i="2"/>
  <c r="P30" i="2" s="1"/>
  <c r="M29" i="2"/>
  <c r="I29" i="2"/>
  <c r="M28" i="2"/>
  <c r="I28" i="2"/>
  <c r="M27" i="2"/>
  <c r="O27" i="2" s="1"/>
  <c r="I27" i="2"/>
  <c r="P27" i="2" s="1"/>
  <c r="M26" i="2"/>
  <c r="I26" i="2"/>
  <c r="M25" i="2"/>
  <c r="I25" i="2"/>
  <c r="P25" i="2" s="1"/>
  <c r="M24" i="2"/>
  <c r="I24" i="2"/>
  <c r="M23" i="2"/>
  <c r="I23" i="2"/>
  <c r="H151" i="1"/>
  <c r="L149" i="1"/>
  <c r="M149" i="1" s="1"/>
  <c r="L204" i="1"/>
  <c r="M204" i="1" s="1"/>
  <c r="L148" i="1"/>
  <c r="M148" i="1" s="1"/>
  <c r="H247" i="1"/>
  <c r="P261" i="1"/>
  <c r="O261" i="1"/>
  <c r="L260" i="1"/>
  <c r="M260" i="1" s="1"/>
  <c r="O260" i="1" s="1"/>
  <c r="K260" i="1"/>
  <c r="I260" i="1"/>
  <c r="H260" i="1"/>
  <c r="G260" i="1"/>
  <c r="L259" i="1"/>
  <c r="M259" i="1" s="1"/>
  <c r="O259" i="1" s="1"/>
  <c r="M257" i="1"/>
  <c r="O257" i="1" s="1"/>
  <c r="L257" i="1"/>
  <c r="L256" i="1"/>
  <c r="H256" i="1"/>
  <c r="P253" i="1"/>
  <c r="M253" i="1"/>
  <c r="O253" i="1" s="1"/>
  <c r="I253" i="1"/>
  <c r="H250" i="1"/>
  <c r="I250" i="1" s="1"/>
  <c r="B245" i="1"/>
  <c r="M244" i="1"/>
  <c r="I244" i="1"/>
  <c r="P244" i="1" s="1"/>
  <c r="B244" i="1"/>
  <c r="L243" i="1"/>
  <c r="M243" i="1" s="1"/>
  <c r="H243" i="1"/>
  <c r="I243" i="1"/>
  <c r="B243" i="1"/>
  <c r="L242" i="1"/>
  <c r="M242" i="1" s="1"/>
  <c r="H242" i="1"/>
  <c r="I242" i="1"/>
  <c r="B242" i="1"/>
  <c r="M239" i="1"/>
  <c r="O239" i="1" s="1"/>
  <c r="I239" i="1"/>
  <c r="M238" i="1"/>
  <c r="O238" i="1" s="1"/>
  <c r="I238" i="1"/>
  <c r="M237" i="1"/>
  <c r="O237" i="1" s="1"/>
  <c r="I237" i="1"/>
  <c r="M236" i="1"/>
  <c r="I236" i="1"/>
  <c r="P236" i="1" s="1"/>
  <c r="O235" i="1"/>
  <c r="M235" i="1"/>
  <c r="I235" i="1"/>
  <c r="M234" i="1"/>
  <c r="I234" i="1"/>
  <c r="P234" i="1" s="1"/>
  <c r="M233" i="1"/>
  <c r="I233" i="1"/>
  <c r="M232" i="1"/>
  <c r="I232" i="1"/>
  <c r="P210" i="1"/>
  <c r="O210" i="1"/>
  <c r="L209" i="1"/>
  <c r="K209" i="1"/>
  <c r="M209" i="1" s="1"/>
  <c r="H209" i="1"/>
  <c r="M208" i="1"/>
  <c r="L208" i="1"/>
  <c r="H208" i="1"/>
  <c r="H259" i="1" s="1"/>
  <c r="I259" i="1" s="1"/>
  <c r="G209" i="1"/>
  <c r="L207" i="1"/>
  <c r="H207" i="1"/>
  <c r="H258" i="1" s="1"/>
  <c r="I258" i="1" s="1"/>
  <c r="L206" i="1"/>
  <c r="I206" i="1"/>
  <c r="H206" i="1"/>
  <c r="H257" i="1" s="1"/>
  <c r="I257" i="1" s="1"/>
  <c r="L205" i="1"/>
  <c r="M205" i="1" s="1"/>
  <c r="H205" i="1"/>
  <c r="I205" i="1" s="1"/>
  <c r="H204" i="1"/>
  <c r="I204" i="1" s="1"/>
  <c r="M202" i="1"/>
  <c r="I202" i="1"/>
  <c r="M201" i="1"/>
  <c r="L201" i="1"/>
  <c r="L197" i="1"/>
  <c r="L196" i="1"/>
  <c r="K196" i="1"/>
  <c r="K194" i="1"/>
  <c r="G194" i="1"/>
  <c r="G245" i="1" s="1"/>
  <c r="I245" i="1" s="1"/>
  <c r="B194" i="1"/>
  <c r="M193" i="1"/>
  <c r="O193" i="1" s="1"/>
  <c r="I193" i="1"/>
  <c r="B193" i="1"/>
  <c r="L192" i="1"/>
  <c r="M192" i="1"/>
  <c r="H192" i="1"/>
  <c r="I192" i="1"/>
  <c r="B192" i="1"/>
  <c r="M191" i="1"/>
  <c r="L191" i="1"/>
  <c r="H191" i="1"/>
  <c r="B191" i="1"/>
  <c r="L190" i="1"/>
  <c r="M188" i="1"/>
  <c r="O188" i="1" s="1"/>
  <c r="I188" i="1"/>
  <c r="M187" i="1"/>
  <c r="O187" i="1" s="1"/>
  <c r="I187" i="1"/>
  <c r="M186" i="1"/>
  <c r="I186" i="1"/>
  <c r="M185" i="1"/>
  <c r="I185" i="1"/>
  <c r="P185" i="1" s="1"/>
  <c r="M184" i="1"/>
  <c r="O184" i="1" s="1"/>
  <c r="I184" i="1"/>
  <c r="P184" i="1" s="1"/>
  <c r="P183" i="1"/>
  <c r="O183" i="1"/>
  <c r="M183" i="1"/>
  <c r="I183" i="1"/>
  <c r="M182" i="1"/>
  <c r="I182" i="1"/>
  <c r="M181" i="1"/>
  <c r="I181" i="1"/>
  <c r="L135" i="1"/>
  <c r="P156" i="1"/>
  <c r="O156" i="1"/>
  <c r="G155" i="1"/>
  <c r="I155" i="1" s="1"/>
  <c r="M154" i="1"/>
  <c r="O154" i="1" s="1"/>
  <c r="I154" i="1"/>
  <c r="M153" i="1"/>
  <c r="I153" i="1"/>
  <c r="M152" i="1"/>
  <c r="O152" i="1" s="1"/>
  <c r="I152" i="1"/>
  <c r="M151" i="1"/>
  <c r="L151" i="1"/>
  <c r="L150" i="1"/>
  <c r="M150" i="1"/>
  <c r="H150" i="1"/>
  <c r="I150" i="1" s="1"/>
  <c r="H149" i="1"/>
  <c r="I149" i="1" s="1"/>
  <c r="H148" i="1"/>
  <c r="M147" i="1"/>
  <c r="I147" i="1"/>
  <c r="L145" i="1"/>
  <c r="M145" i="1" s="1"/>
  <c r="H144" i="1"/>
  <c r="I144" i="1" s="1"/>
  <c r="L141" i="1"/>
  <c r="L146" i="1" s="1"/>
  <c r="M146" i="1" s="1"/>
  <c r="H141" i="1"/>
  <c r="I141" i="1"/>
  <c r="M139" i="1"/>
  <c r="I139" i="1"/>
  <c r="B139" i="1"/>
  <c r="O138" i="1"/>
  <c r="M138" i="1"/>
  <c r="P138" i="1" s="1"/>
  <c r="I138" i="1"/>
  <c r="L137" i="1"/>
  <c r="M137" i="1" s="1"/>
  <c r="O137" i="1" s="1"/>
  <c r="H137" i="1"/>
  <c r="I137" i="1" s="1"/>
  <c r="B137" i="1"/>
  <c r="L136" i="1"/>
  <c r="I136" i="1"/>
  <c r="H136" i="1"/>
  <c r="H135" i="1"/>
  <c r="M133" i="1"/>
  <c r="O133" i="1" s="1"/>
  <c r="I133" i="1"/>
  <c r="P133" i="1" s="1"/>
  <c r="P132" i="1"/>
  <c r="O132" i="1"/>
  <c r="M132" i="1"/>
  <c r="I132" i="1"/>
  <c r="M131" i="1"/>
  <c r="O131" i="1" s="1"/>
  <c r="I131" i="1"/>
  <c r="P130" i="1"/>
  <c r="M130" i="1"/>
  <c r="O130" i="1" s="1"/>
  <c r="I130" i="1"/>
  <c r="O129" i="1"/>
  <c r="P129" i="1" s="1"/>
  <c r="M129" i="1"/>
  <c r="I129" i="1"/>
  <c r="M128" i="1"/>
  <c r="I128" i="1"/>
  <c r="P128" i="1" s="1"/>
  <c r="M127" i="1"/>
  <c r="I127" i="1"/>
  <c r="M126" i="1"/>
  <c r="O126" i="1" s="1"/>
  <c r="I126" i="1"/>
  <c r="P103" i="1"/>
  <c r="O103" i="1"/>
  <c r="M101" i="1"/>
  <c r="P101" i="1" s="1"/>
  <c r="K102" i="1"/>
  <c r="M102" i="1" s="1"/>
  <c r="O102" i="1" s="1"/>
  <c r="I101" i="1"/>
  <c r="G102" i="1"/>
  <c r="I102" i="1" s="1"/>
  <c r="K83" i="1"/>
  <c r="G83" i="1"/>
  <c r="O99" i="1"/>
  <c r="M99" i="1"/>
  <c r="I99" i="1"/>
  <c r="L98" i="1"/>
  <c r="H98" i="1"/>
  <c r="I98" i="1" s="1"/>
  <c r="H96" i="1"/>
  <c r="M95" i="1"/>
  <c r="O95" i="1" s="1"/>
  <c r="I95" i="1"/>
  <c r="L94" i="1"/>
  <c r="M94" i="1" s="1"/>
  <c r="O94" i="1" s="1"/>
  <c r="H94" i="1"/>
  <c r="I94" i="1"/>
  <c r="P94" i="1" s="1"/>
  <c r="H93" i="1"/>
  <c r="H92" i="1"/>
  <c r="M90" i="1"/>
  <c r="L90" i="1"/>
  <c r="L89" i="1"/>
  <c r="I89" i="1"/>
  <c r="H89" i="1"/>
  <c r="H90" i="1" s="1"/>
  <c r="M87" i="1"/>
  <c r="I87" i="1"/>
  <c r="B87" i="1"/>
  <c r="M86" i="1"/>
  <c r="O86" i="1" s="1"/>
  <c r="I86" i="1"/>
  <c r="B86" i="1"/>
  <c r="B138" i="1" s="1"/>
  <c r="M85" i="1"/>
  <c r="L85" i="1"/>
  <c r="H85" i="1"/>
  <c r="I85" i="1" s="1"/>
  <c r="B85" i="1"/>
  <c r="L84" i="1"/>
  <c r="M84" i="1" s="1"/>
  <c r="O84" i="1" s="1"/>
  <c r="H84" i="1"/>
  <c r="I84" i="1"/>
  <c r="B84" i="1"/>
  <c r="B136" i="1" s="1"/>
  <c r="M83" i="1"/>
  <c r="L83" i="1"/>
  <c r="H83" i="1"/>
  <c r="M81" i="1"/>
  <c r="O81" i="1" s="1"/>
  <c r="I81" i="1"/>
  <c r="P81" i="1" s="1"/>
  <c r="M80" i="1"/>
  <c r="O80" i="1" s="1"/>
  <c r="I80" i="1"/>
  <c r="M79" i="1"/>
  <c r="I79" i="1"/>
  <c r="M78" i="1"/>
  <c r="I78" i="1"/>
  <c r="P78" i="1" s="1"/>
  <c r="M77" i="1"/>
  <c r="I77" i="1"/>
  <c r="M76" i="1"/>
  <c r="O76" i="1" s="1"/>
  <c r="I76" i="1"/>
  <c r="P76" i="1" s="1"/>
  <c r="M75" i="1"/>
  <c r="I75" i="1"/>
  <c r="M74" i="1"/>
  <c r="O74" i="1" s="1"/>
  <c r="I74" i="1"/>
  <c r="P74" i="1" s="1"/>
  <c r="K59" i="2"/>
  <c r="K110" i="2" s="1"/>
  <c r="P52" i="1"/>
  <c r="K51" i="1"/>
  <c r="M51" i="1" s="1"/>
  <c r="O51" i="1" s="1"/>
  <c r="I51" i="1"/>
  <c r="P51" i="1" s="1"/>
  <c r="G51" i="1"/>
  <c r="M50" i="1"/>
  <c r="I50" i="1"/>
  <c r="P50" i="1" s="1"/>
  <c r="M49" i="1"/>
  <c r="I49" i="1"/>
  <c r="M48" i="1"/>
  <c r="I48" i="1"/>
  <c r="M47" i="1"/>
  <c r="O47" i="1" s="1"/>
  <c r="L47" i="1"/>
  <c r="H47" i="1"/>
  <c r="I47" i="1" s="1"/>
  <c r="P47" i="1" s="1"/>
  <c r="H45" i="1"/>
  <c r="I45" i="1" s="1"/>
  <c r="M44" i="1"/>
  <c r="I44" i="1"/>
  <c r="H42" i="1"/>
  <c r="I42" i="1" s="1"/>
  <c r="H41" i="1"/>
  <c r="I41" i="1" s="1"/>
  <c r="H39" i="1"/>
  <c r="I39" i="1" s="1"/>
  <c r="L38" i="1"/>
  <c r="K247" i="1"/>
  <c r="I38" i="1"/>
  <c r="H38" i="1"/>
  <c r="H43" i="1" s="1"/>
  <c r="M36" i="1"/>
  <c r="O36" i="1" s="1"/>
  <c r="P36" i="1" s="1"/>
  <c r="K37" i="3"/>
  <c r="M37" i="3" s="1"/>
  <c r="I36" i="1"/>
  <c r="G36" i="2"/>
  <c r="M35" i="1"/>
  <c r="I35" i="1"/>
  <c r="L34" i="1"/>
  <c r="M34" i="1" s="1"/>
  <c r="H34" i="1"/>
  <c r="M33" i="1"/>
  <c r="L33" i="1"/>
  <c r="H33" i="1"/>
  <c r="I33" i="1" s="1"/>
  <c r="L32" i="1"/>
  <c r="H32" i="1"/>
  <c r="I32" i="1" s="1"/>
  <c r="G32" i="1"/>
  <c r="G32" i="2" s="1"/>
  <c r="G83" i="2" s="1"/>
  <c r="M30" i="1"/>
  <c r="I30" i="1"/>
  <c r="M29" i="1"/>
  <c r="I29" i="1"/>
  <c r="M28" i="1"/>
  <c r="I28" i="1"/>
  <c r="M27" i="1"/>
  <c r="I27" i="1"/>
  <c r="P27" i="1" s="1"/>
  <c r="M26" i="1"/>
  <c r="I26" i="1"/>
  <c r="M25" i="1"/>
  <c r="I25" i="1"/>
  <c r="P25" i="1" s="1"/>
  <c r="M24" i="1"/>
  <c r="I24" i="1"/>
  <c r="M23" i="1"/>
  <c r="O23" i="1" s="1"/>
  <c r="P23" i="1" s="1"/>
  <c r="I23" i="1"/>
  <c r="P28" i="1" l="1"/>
  <c r="P131" i="1"/>
  <c r="P24" i="4"/>
  <c r="O208" i="1"/>
  <c r="O24" i="2"/>
  <c r="P24" i="2" s="1"/>
  <c r="P102" i="3"/>
  <c r="P109" i="3"/>
  <c r="O44" i="4"/>
  <c r="O83" i="5"/>
  <c r="I104" i="5"/>
  <c r="P84" i="1"/>
  <c r="O234" i="1"/>
  <c r="O43" i="2"/>
  <c r="P95" i="2"/>
  <c r="O83" i="3"/>
  <c r="P83" i="3" s="1"/>
  <c r="P37" i="4"/>
  <c r="O47" i="2"/>
  <c r="O51" i="4"/>
  <c r="P51" i="4" s="1"/>
  <c r="P38" i="4"/>
  <c r="O87" i="5"/>
  <c r="O78" i="1"/>
  <c r="O25" i="7"/>
  <c r="O127" i="1"/>
  <c r="P127" i="1" s="1"/>
  <c r="M134" i="1"/>
  <c r="O147" i="1"/>
  <c r="P147" i="1" s="1"/>
  <c r="P36" i="3"/>
  <c r="O34" i="1"/>
  <c r="O44" i="1"/>
  <c r="P44" i="1" s="1"/>
  <c r="I50" i="3"/>
  <c r="O204" i="1"/>
  <c r="P204" i="1" s="1"/>
  <c r="I148" i="1"/>
  <c r="O29" i="8"/>
  <c r="P28" i="2"/>
  <c r="O34" i="2"/>
  <c r="P90" i="2"/>
  <c r="P98" i="2"/>
  <c r="P28" i="3"/>
  <c r="O107" i="5"/>
  <c r="P107" i="5" s="1"/>
  <c r="M48" i="4"/>
  <c r="O48" i="4" s="1"/>
  <c r="O83" i="1"/>
  <c r="P182" i="1"/>
  <c r="P24" i="6"/>
  <c r="P35" i="1"/>
  <c r="O35" i="1"/>
  <c r="O24" i="1"/>
  <c r="P24" i="1" s="1"/>
  <c r="P35" i="6"/>
  <c r="I92" i="1"/>
  <c r="O153" i="1"/>
  <c r="P153" i="1" s="1"/>
  <c r="P44" i="3"/>
  <c r="O80" i="3"/>
  <c r="P80" i="3" s="1"/>
  <c r="P94" i="5"/>
  <c r="P39" i="1"/>
  <c r="P186" i="1"/>
  <c r="P40" i="3"/>
  <c r="H44" i="4"/>
  <c r="I44" i="4" s="1"/>
  <c r="H45" i="4"/>
  <c r="I45" i="4" s="1"/>
  <c r="I43" i="4"/>
  <c r="P79" i="1"/>
  <c r="O79" i="1"/>
  <c r="O30" i="4"/>
  <c r="P30" i="4" s="1"/>
  <c r="P29" i="5"/>
  <c r="P47" i="2"/>
  <c r="M31" i="1"/>
  <c r="P30" i="1"/>
  <c r="O30" i="1"/>
  <c r="O80" i="2"/>
  <c r="P80" i="2" s="1"/>
  <c r="P81" i="5"/>
  <c r="P34" i="2"/>
  <c r="O81" i="5"/>
  <c r="O244" i="1"/>
  <c r="O128" i="1"/>
  <c r="P139" i="1"/>
  <c r="O32" i="5"/>
  <c r="P32" i="5" s="1"/>
  <c r="O41" i="7"/>
  <c r="P41" i="7" s="1"/>
  <c r="P48" i="1"/>
  <c r="P75" i="1"/>
  <c r="O87" i="1"/>
  <c r="P87" i="1" s="1"/>
  <c r="I135" i="1"/>
  <c r="I189" i="1"/>
  <c r="P181" i="1"/>
  <c r="M189" i="1"/>
  <c r="O181" i="1"/>
  <c r="O186" i="1"/>
  <c r="O100" i="3"/>
  <c r="P259" i="1"/>
  <c r="O40" i="3"/>
  <c r="M44" i="3"/>
  <c r="O44" i="3" s="1"/>
  <c r="H101" i="3"/>
  <c r="I101" i="3" s="1"/>
  <c r="H99" i="3"/>
  <c r="I99" i="3" s="1"/>
  <c r="H97" i="3"/>
  <c r="I97" i="3" s="1"/>
  <c r="H103" i="5"/>
  <c r="I103" i="5" s="1"/>
  <c r="L46" i="5"/>
  <c r="M46" i="5" s="1"/>
  <c r="L103" i="5"/>
  <c r="M103" i="5" s="1"/>
  <c r="O103" i="5" s="1"/>
  <c r="I33" i="3"/>
  <c r="O37" i="4"/>
  <c r="H47" i="5"/>
  <c r="I47" i="5" s="1"/>
  <c r="L104" i="5"/>
  <c r="M104" i="5" s="1"/>
  <c r="O104" i="5" s="1"/>
  <c r="P40" i="6"/>
  <c r="O28" i="1"/>
  <c r="M98" i="1"/>
  <c r="O98" i="1" s="1"/>
  <c r="P137" i="1"/>
  <c r="L247" i="1"/>
  <c r="L241" i="1"/>
  <c r="P45" i="3"/>
  <c r="M50" i="3"/>
  <c r="I108" i="3"/>
  <c r="P108" i="3" s="1"/>
  <c r="O43" i="4"/>
  <c r="L47" i="5"/>
  <c r="M47" i="5" s="1"/>
  <c r="M30" i="6"/>
  <c r="O50" i="6"/>
  <c r="P50" i="6" s="1"/>
  <c r="I26" i="7"/>
  <c r="P33" i="8"/>
  <c r="O48" i="1"/>
  <c r="O182" i="1"/>
  <c r="P237" i="1"/>
  <c r="L96" i="1"/>
  <c r="M96" i="1" s="1"/>
  <c r="G190" i="1"/>
  <c r="H254" i="1"/>
  <c r="I254" i="1" s="1"/>
  <c r="L203" i="1"/>
  <c r="M203" i="1" s="1"/>
  <c r="G241" i="1"/>
  <c r="L254" i="1"/>
  <c r="M254" i="1" s="1"/>
  <c r="H203" i="1"/>
  <c r="I203" i="1" s="1"/>
  <c r="K190" i="1"/>
  <c r="L45" i="1"/>
  <c r="M45" i="1" s="1"/>
  <c r="O45" i="1" s="1"/>
  <c r="K241" i="1"/>
  <c r="I84" i="2"/>
  <c r="M25" i="3"/>
  <c r="O25" i="3" s="1"/>
  <c r="O45" i="3"/>
  <c r="O23" i="5"/>
  <c r="P23" i="5" s="1"/>
  <c r="M90" i="5"/>
  <c r="O99" i="5"/>
  <c r="P99" i="5" s="1"/>
  <c r="P23" i="6"/>
  <c r="O243" i="1"/>
  <c r="P243" i="1" s="1"/>
  <c r="O25" i="2"/>
  <c r="H41" i="2"/>
  <c r="I41" i="2" s="1"/>
  <c r="H43" i="2"/>
  <c r="I43" i="2" s="1"/>
  <c r="H42" i="2"/>
  <c r="I42" i="2" s="1"/>
  <c r="I38" i="2"/>
  <c r="O98" i="2"/>
  <c r="P46" i="3"/>
  <c r="I104" i="3"/>
  <c r="P29" i="4"/>
  <c r="I42" i="5"/>
  <c r="P48" i="5"/>
  <c r="I87" i="5"/>
  <c r="M94" i="5"/>
  <c r="O94" i="5" s="1"/>
  <c r="L48" i="7"/>
  <c r="M48" i="7" s="1"/>
  <c r="O48" i="7" s="1"/>
  <c r="H48" i="7"/>
  <c r="I48" i="7" s="1"/>
  <c r="G197" i="1"/>
  <c r="G248" i="1"/>
  <c r="P99" i="1"/>
  <c r="L46" i="1"/>
  <c r="M46" i="1" s="1"/>
  <c r="O46" i="1" s="1"/>
  <c r="H255" i="1"/>
  <c r="I255" i="1" s="1"/>
  <c r="H46" i="1"/>
  <c r="I46" i="1" s="1"/>
  <c r="L97" i="1"/>
  <c r="M97" i="1" s="1"/>
  <c r="H97" i="1"/>
  <c r="I97" i="1" s="1"/>
  <c r="I82" i="2"/>
  <c r="M34" i="4"/>
  <c r="O27" i="6"/>
  <c r="I30" i="5"/>
  <c r="I25" i="3"/>
  <c r="L39" i="1"/>
  <c r="M39" i="1" s="1"/>
  <c r="O39" i="1" s="1"/>
  <c r="L43" i="1"/>
  <c r="M43" i="1" s="1"/>
  <c r="L42" i="1"/>
  <c r="M42" i="1" s="1"/>
  <c r="O42" i="1" s="1"/>
  <c r="M38" i="1"/>
  <c r="L41" i="1"/>
  <c r="M41" i="1" s="1"/>
  <c r="P27" i="6"/>
  <c r="M82" i="1"/>
  <c r="P238" i="1"/>
  <c r="O79" i="2"/>
  <c r="P79" i="2" s="1"/>
  <c r="P26" i="3"/>
  <c r="O29" i="4"/>
  <c r="O52" i="8"/>
  <c r="K248" i="1"/>
  <c r="K197" i="1"/>
  <c r="M197" i="1" s="1"/>
  <c r="I100" i="1"/>
  <c r="I35" i="4"/>
  <c r="P35" i="3"/>
  <c r="P84" i="3"/>
  <c r="M47" i="6"/>
  <c r="O47" i="6" s="1"/>
  <c r="M52" i="6"/>
  <c r="I48" i="8"/>
  <c r="O26" i="6"/>
  <c r="P46" i="7"/>
  <c r="H251" i="1"/>
  <c r="I251" i="1" s="1"/>
  <c r="I247" i="1"/>
  <c r="H248" i="1"/>
  <c r="H252" i="1"/>
  <c r="I252" i="1" s="1"/>
  <c r="I96" i="3"/>
  <c r="O33" i="1"/>
  <c r="P187" i="1"/>
  <c r="O29" i="3"/>
  <c r="P29" i="3" s="1"/>
  <c r="P46" i="6"/>
  <c r="O46" i="6"/>
  <c r="L39" i="2"/>
  <c r="M39" i="2" s="1"/>
  <c r="L42" i="2"/>
  <c r="M42" i="2" s="1"/>
  <c r="L41" i="2"/>
  <c r="M41" i="2" s="1"/>
  <c r="M106" i="5"/>
  <c r="P30" i="8"/>
  <c r="O30" i="8"/>
  <c r="M36" i="7"/>
  <c r="O36" i="7" s="1"/>
  <c r="P80" i="1"/>
  <c r="O84" i="2"/>
  <c r="O26" i="1"/>
  <c r="P26" i="1" s="1"/>
  <c r="M100" i="1"/>
  <c r="O100" i="1" s="1"/>
  <c r="O75" i="2"/>
  <c r="P75" i="2" s="1"/>
  <c r="O86" i="2"/>
  <c r="M99" i="2"/>
  <c r="O99" i="2" s="1"/>
  <c r="H100" i="3"/>
  <c r="I100" i="3" s="1"/>
  <c r="P23" i="8"/>
  <c r="P33" i="1"/>
  <c r="M38" i="2"/>
  <c r="M42" i="5"/>
  <c r="O75" i="1"/>
  <c r="P245" i="1"/>
  <c r="O145" i="1"/>
  <c r="I194" i="1"/>
  <c r="P257" i="1"/>
  <c r="L255" i="1"/>
  <c r="M255" i="1" s="1"/>
  <c r="H39" i="2"/>
  <c r="I39" i="2" s="1"/>
  <c r="P27" i="3"/>
  <c r="O35" i="4"/>
  <c r="M53" i="6"/>
  <c r="L49" i="7"/>
  <c r="M49" i="7" s="1"/>
  <c r="O24" i="8"/>
  <c r="P24" i="8"/>
  <c r="P43" i="8"/>
  <c r="I208" i="1"/>
  <c r="P208" i="1" s="1"/>
  <c r="I209" i="1"/>
  <c r="P209" i="1" s="1"/>
  <c r="O149" i="1"/>
  <c r="P149" i="1" s="1"/>
  <c r="O74" i="2"/>
  <c r="P74" i="2" s="1"/>
  <c r="M82" i="2"/>
  <c r="O43" i="5"/>
  <c r="P43" i="5" s="1"/>
  <c r="O101" i="5"/>
  <c r="O47" i="8"/>
  <c r="O25" i="1"/>
  <c r="O150" i="1"/>
  <c r="P150" i="1" s="1"/>
  <c r="O26" i="3"/>
  <c r="O87" i="3"/>
  <c r="M84" i="5"/>
  <c r="O84" i="5" s="1"/>
  <c r="P95" i="1"/>
  <c r="G135" i="1"/>
  <c r="M194" i="1"/>
  <c r="K245" i="1"/>
  <c r="M245" i="1" s="1"/>
  <c r="O245" i="1" s="1"/>
  <c r="P260" i="1"/>
  <c r="O35" i="3"/>
  <c r="P25" i="5"/>
  <c r="P32" i="7"/>
  <c r="P86" i="1"/>
  <c r="O88" i="5"/>
  <c r="P88" i="5"/>
  <c r="P43" i="3"/>
  <c r="O44" i="6"/>
  <c r="K32" i="1"/>
  <c r="M31" i="3"/>
  <c r="M49" i="3"/>
  <c r="O41" i="4"/>
  <c r="O45" i="4"/>
  <c r="H46" i="5"/>
  <c r="I46" i="5" s="1"/>
  <c r="M43" i="6"/>
  <c r="I25" i="7"/>
  <c r="I34" i="7" s="1"/>
  <c r="I82" i="1"/>
  <c r="O139" i="1"/>
  <c r="P44" i="6"/>
  <c r="P239" i="1"/>
  <c r="O45" i="5"/>
  <c r="P45" i="5" s="1"/>
  <c r="P82" i="5"/>
  <c r="I43" i="6"/>
  <c r="G87" i="2"/>
  <c r="I87" i="2" s="1"/>
  <c r="I36" i="2"/>
  <c r="I96" i="1"/>
  <c r="K135" i="1"/>
  <c r="M135" i="1" s="1"/>
  <c r="O135" i="1" s="1"/>
  <c r="H241" i="1"/>
  <c r="I241" i="1" s="1"/>
  <c r="O28" i="2"/>
  <c r="O76" i="2"/>
  <c r="I31" i="3"/>
  <c r="I32" i="3" s="1"/>
  <c r="P41" i="4"/>
  <c r="O28" i="7"/>
  <c r="I83" i="1"/>
  <c r="I191" i="1"/>
  <c r="L90" i="2"/>
  <c r="M90" i="2" s="1"/>
  <c r="O90" i="2" s="1"/>
  <c r="L94" i="2"/>
  <c r="M94" i="2" s="1"/>
  <c r="O94" i="2" s="1"/>
  <c r="L93" i="2"/>
  <c r="M93" i="2" s="1"/>
  <c r="O93" i="2" s="1"/>
  <c r="L92" i="2"/>
  <c r="M92" i="2" s="1"/>
  <c r="P96" i="2"/>
  <c r="P102" i="2"/>
  <c r="G53" i="4"/>
  <c r="I52" i="4"/>
  <c r="P52" i="4" s="1"/>
  <c r="M50" i="5"/>
  <c r="P109" i="5"/>
  <c r="P32" i="8"/>
  <c r="P235" i="1"/>
  <c r="I31" i="1"/>
  <c r="P42" i="1"/>
  <c r="O77" i="1"/>
  <c r="P77" i="1" s="1"/>
  <c r="P136" i="1"/>
  <c r="O185" i="1"/>
  <c r="P107" i="3"/>
  <c r="P48" i="4"/>
  <c r="I51" i="5"/>
  <c r="P51" i="5" s="1"/>
  <c r="G52" i="5"/>
  <c r="O38" i="6"/>
  <c r="P48" i="6"/>
  <c r="I52" i="6"/>
  <c r="P52" i="6" s="1"/>
  <c r="G53" i="6"/>
  <c r="G34" i="6" s="1"/>
  <c r="I34" i="6" s="1"/>
  <c r="M84" i="3"/>
  <c r="O84" i="3" s="1"/>
  <c r="L97" i="3"/>
  <c r="M97" i="3" s="1"/>
  <c r="L101" i="3"/>
  <c r="M101" i="3" s="1"/>
  <c r="O101" i="3" s="1"/>
  <c r="L99" i="3"/>
  <c r="M99" i="3" s="1"/>
  <c r="I106" i="3"/>
  <c r="O24" i="6"/>
  <c r="I49" i="6"/>
  <c r="M136" i="1"/>
  <c r="O136" i="1" s="1"/>
  <c r="M256" i="1"/>
  <c r="O256" i="1" s="1"/>
  <c r="H46" i="2"/>
  <c r="I46" i="2" s="1"/>
  <c r="H97" i="2"/>
  <c r="I97" i="2" s="1"/>
  <c r="M81" i="3"/>
  <c r="O81" i="3" s="1"/>
  <c r="M96" i="3"/>
  <c r="O52" i="4"/>
  <c r="M37" i="7"/>
  <c r="O37" i="7" s="1"/>
  <c r="O35" i="8"/>
  <c r="P35" i="8" s="1"/>
  <c r="P26" i="2"/>
  <c r="O85" i="2"/>
  <c r="P85" i="2" s="1"/>
  <c r="O25" i="4"/>
  <c r="P25" i="4" s="1"/>
  <c r="P40" i="4"/>
  <c r="P27" i="5"/>
  <c r="O205" i="1"/>
  <c r="P205" i="1" s="1"/>
  <c r="I240" i="1"/>
  <c r="O30" i="2"/>
  <c r="O35" i="6"/>
  <c r="L45" i="8"/>
  <c r="M45" i="8" s="1"/>
  <c r="O45" i="8" s="1"/>
  <c r="L41" i="8"/>
  <c r="M41" i="8" s="1"/>
  <c r="L43" i="8"/>
  <c r="M43" i="8" s="1"/>
  <c r="O43" i="8" s="1"/>
  <c r="H145" i="1"/>
  <c r="I145" i="1" s="1"/>
  <c r="H146" i="1"/>
  <c r="I146" i="1" s="1"/>
  <c r="O146" i="1" s="1"/>
  <c r="O26" i="2"/>
  <c r="I35" i="2"/>
  <c r="P94" i="3"/>
  <c r="O102" i="3"/>
  <c r="I36" i="4"/>
  <c r="P92" i="5"/>
  <c r="M100" i="5"/>
  <c r="I30" i="7"/>
  <c r="P30" i="7" s="1"/>
  <c r="P31" i="8"/>
  <c r="M40" i="8"/>
  <c r="O40" i="8" s="1"/>
  <c r="P49" i="1"/>
  <c r="P188" i="1"/>
  <c r="O209" i="1"/>
  <c r="M240" i="1"/>
  <c r="O96" i="2"/>
  <c r="P23" i="3"/>
  <c r="O108" i="5"/>
  <c r="O33" i="7"/>
  <c r="I52" i="7"/>
  <c r="P52" i="7" s="1"/>
  <c r="G53" i="7"/>
  <c r="O46" i="8"/>
  <c r="P46" i="8" s="1"/>
  <c r="O49" i="1"/>
  <c r="P154" i="1"/>
  <c r="O232" i="1"/>
  <c r="I101" i="2"/>
  <c r="M36" i="4"/>
  <c r="O36" i="4" s="1"/>
  <c r="P96" i="5"/>
  <c r="L93" i="1"/>
  <c r="M93" i="1" s="1"/>
  <c r="O93" i="1" s="1"/>
  <c r="L92" i="1"/>
  <c r="M92" i="1" s="1"/>
  <c r="O101" i="1"/>
  <c r="M141" i="1"/>
  <c r="O141" i="1" s="1"/>
  <c r="P193" i="1"/>
  <c r="M49" i="2"/>
  <c r="O49" i="2" s="1"/>
  <c r="O77" i="2"/>
  <c r="P88" i="3"/>
  <c r="P103" i="3"/>
  <c r="I31" i="5"/>
  <c r="P31" i="5" s="1"/>
  <c r="I101" i="5"/>
  <c r="P27" i="7"/>
  <c r="O28" i="8"/>
  <c r="P28" i="8" s="1"/>
  <c r="M89" i="1"/>
  <c r="O89" i="1" s="1"/>
  <c r="O202" i="1"/>
  <c r="I31" i="2"/>
  <c r="L97" i="2"/>
  <c r="M97" i="2" s="1"/>
  <c r="M25" i="8"/>
  <c r="O25" i="8" s="1"/>
  <c r="I43" i="1"/>
  <c r="O85" i="1"/>
  <c r="P85" i="1" s="1"/>
  <c r="H142" i="1"/>
  <c r="I142" i="1" s="1"/>
  <c r="K155" i="1"/>
  <c r="M155" i="1" s="1"/>
  <c r="O155" i="1" s="1"/>
  <c r="M31" i="2"/>
  <c r="K87" i="2"/>
  <c r="M87" i="2" s="1"/>
  <c r="O87" i="2" s="1"/>
  <c r="M36" i="2"/>
  <c r="O36" i="2" s="1"/>
  <c r="L42" i="3"/>
  <c r="M42" i="3" s="1"/>
  <c r="L43" i="3"/>
  <c r="M43" i="3" s="1"/>
  <c r="O43" i="3" s="1"/>
  <c r="O23" i="4"/>
  <c r="I28" i="5"/>
  <c r="P28" i="5" s="1"/>
  <c r="P44" i="5"/>
  <c r="I49" i="5"/>
  <c r="I29" i="6"/>
  <c r="O38" i="7"/>
  <c r="P38" i="7" s="1"/>
  <c r="M53" i="7"/>
  <c r="P232" i="1"/>
  <c r="O92" i="3"/>
  <c r="P92" i="3" s="1"/>
  <c r="H48" i="3"/>
  <c r="I48" i="3" s="1"/>
  <c r="L48" i="3"/>
  <c r="M48" i="3" s="1"/>
  <c r="L105" i="3"/>
  <c r="M105" i="3" s="1"/>
  <c r="O105" i="3" s="1"/>
  <c r="O29" i="1"/>
  <c r="P29" i="1" s="1"/>
  <c r="M206" i="1"/>
  <c r="O206" i="1" s="1"/>
  <c r="O23" i="2"/>
  <c r="O31" i="5"/>
  <c r="P31" i="7"/>
  <c r="P126" i="1"/>
  <c r="L142" i="1"/>
  <c r="M142" i="1" s="1"/>
  <c r="L144" i="1"/>
  <c r="M144" i="1" s="1"/>
  <c r="P202" i="1"/>
  <c r="P77" i="2"/>
  <c r="M101" i="2"/>
  <c r="O101" i="2" s="1"/>
  <c r="K102" i="2"/>
  <c r="M102" i="2" s="1"/>
  <c r="O102" i="2" s="1"/>
  <c r="P82" i="3"/>
  <c r="P23" i="4"/>
  <c r="P26" i="4"/>
  <c r="P93" i="5"/>
  <c r="O50" i="1"/>
  <c r="M190" i="1"/>
  <c r="O190" i="1" s="1"/>
  <c r="O242" i="1"/>
  <c r="P242" i="1" s="1"/>
  <c r="L46" i="2"/>
  <c r="M46" i="2" s="1"/>
  <c r="H94" i="2"/>
  <c r="I94" i="2" s="1"/>
  <c r="H93" i="2"/>
  <c r="I93" i="2" s="1"/>
  <c r="I89" i="2"/>
  <c r="P78" i="2"/>
  <c r="P24" i="3"/>
  <c r="O107" i="3"/>
  <c r="I34" i="1"/>
  <c r="I134" i="1"/>
  <c r="I207" i="1"/>
  <c r="P23" i="2"/>
  <c r="P33" i="2"/>
  <c r="O51" i="2"/>
  <c r="H83" i="2"/>
  <c r="I83" i="2" s="1"/>
  <c r="I90" i="3"/>
  <c r="M33" i="4"/>
  <c r="O50" i="4"/>
  <c r="P50" i="4" s="1"/>
  <c r="O28" i="5"/>
  <c r="O32" i="6"/>
  <c r="P32" i="6" s="1"/>
  <c r="O41" i="6"/>
  <c r="P41" i="6" s="1"/>
  <c r="M35" i="7"/>
  <c r="I29" i="8"/>
  <c r="P29" i="8" s="1"/>
  <c r="I37" i="8"/>
  <c r="M51" i="8"/>
  <c r="O51" i="8" s="1"/>
  <c r="M34" i="5"/>
  <c r="I86" i="5"/>
  <c r="O86" i="5" s="1"/>
  <c r="P31" i="6"/>
  <c r="I93" i="1"/>
  <c r="P102" i="1"/>
  <c r="O233" i="1"/>
  <c r="P233" i="1" s="1"/>
  <c r="P48" i="2"/>
  <c r="P51" i="3"/>
  <c r="I85" i="3"/>
  <c r="P80" i="5"/>
  <c r="P89" i="5"/>
  <c r="I105" i="5"/>
  <c r="I25" i="6"/>
  <c r="O28" i="6"/>
  <c r="O27" i="1"/>
  <c r="P89" i="1"/>
  <c r="P152" i="1"/>
  <c r="L258" i="1"/>
  <c r="M258" i="1" s="1"/>
  <c r="M207" i="1"/>
  <c r="P44" i="2"/>
  <c r="P26" i="5"/>
  <c r="M29" i="5"/>
  <c r="O29" i="5" s="1"/>
  <c r="I36" i="6"/>
  <c r="O40" i="6"/>
  <c r="P53" i="8"/>
  <c r="M45" i="2"/>
  <c r="O45" i="2" s="1"/>
  <c r="I91" i="3"/>
  <c r="I83" i="5"/>
  <c r="P83" i="5" s="1"/>
  <c r="M24" i="7"/>
  <c r="G247" i="1"/>
  <c r="G196" i="1"/>
  <c r="O236" i="1"/>
  <c r="I256" i="1"/>
  <c r="O37" i="6"/>
  <c r="O52" i="7"/>
  <c r="I47" i="8"/>
  <c r="H45" i="8"/>
  <c r="I45" i="8" s="1"/>
  <c r="H41" i="8"/>
  <c r="I41" i="8" s="1"/>
  <c r="I40" i="8"/>
  <c r="O192" i="1"/>
  <c r="P192" i="1" s="1"/>
  <c r="M196" i="1"/>
  <c r="L199" i="1"/>
  <c r="M199" i="1" s="1"/>
  <c r="I31" i="4"/>
  <c r="P31" i="4" s="1"/>
  <c r="O29" i="2"/>
  <c r="M27" i="3"/>
  <c r="O27" i="3" s="1"/>
  <c r="I37" i="3"/>
  <c r="M86" i="3"/>
  <c r="O86" i="3" s="1"/>
  <c r="H35" i="7"/>
  <c r="H43" i="7"/>
  <c r="P29" i="2"/>
  <c r="P100" i="2"/>
  <c r="P85" i="5"/>
  <c r="P102" i="5"/>
  <c r="M51" i="6"/>
  <c r="O51" i="6" s="1"/>
  <c r="O48" i="6"/>
  <c r="M29" i="7"/>
  <c r="O29" i="7" s="1"/>
  <c r="M47" i="7"/>
  <c r="O47" i="7" s="1"/>
  <c r="H190" i="1"/>
  <c r="I190" i="1" s="1"/>
  <c r="H196" i="1"/>
  <c r="I28" i="4"/>
  <c r="P28" i="4" s="1"/>
  <c r="L200" i="1"/>
  <c r="M200" i="1" s="1"/>
  <c r="I90" i="1"/>
  <c r="I151" i="1"/>
  <c r="O104" i="3"/>
  <c r="M82" i="5"/>
  <c r="O82" i="5" s="1"/>
  <c r="M36" i="6"/>
  <c r="M43" i="7"/>
  <c r="M50" i="7"/>
  <c r="O50" i="7" s="1"/>
  <c r="M40" i="5"/>
  <c r="O40" i="5" s="1"/>
  <c r="M27" i="8"/>
  <c r="O27" i="8" s="1"/>
  <c r="M40" i="7"/>
  <c r="O40" i="7" s="1"/>
  <c r="M36" i="8"/>
  <c r="O36" i="8" s="1"/>
  <c r="I25" i="8"/>
  <c r="I34" i="8" s="1"/>
  <c r="I50" i="8"/>
  <c r="O50" i="8" s="1"/>
  <c r="O34" i="6" l="1"/>
  <c r="P34" i="6" s="1"/>
  <c r="I38" i="3"/>
  <c r="I39" i="8"/>
  <c r="P38" i="2"/>
  <c r="O29" i="6"/>
  <c r="P29" i="6"/>
  <c r="G35" i="7"/>
  <c r="I35" i="7" s="1"/>
  <c r="I53" i="7"/>
  <c r="O90" i="1"/>
  <c r="P90" i="1" s="1"/>
  <c r="O196" i="1"/>
  <c r="P93" i="2"/>
  <c r="O97" i="3"/>
  <c r="O50" i="5"/>
  <c r="P50" i="5" s="1"/>
  <c r="O49" i="5"/>
  <c r="P49" i="5" s="1"/>
  <c r="P97" i="1"/>
  <c r="P43" i="2"/>
  <c r="O96" i="1"/>
  <c r="P96" i="1" s="1"/>
  <c r="P46" i="5"/>
  <c r="P30" i="5"/>
  <c r="P97" i="3"/>
  <c r="O42" i="3"/>
  <c r="O99" i="3"/>
  <c r="O31" i="3"/>
  <c r="P37" i="7"/>
  <c r="P36" i="2"/>
  <c r="K33" i="3"/>
  <c r="K32" i="2"/>
  <c r="M32" i="1"/>
  <c r="O207" i="1"/>
  <c r="P207" i="1" s="1"/>
  <c r="P94" i="2"/>
  <c r="O31" i="2"/>
  <c r="P31" i="2" s="1"/>
  <c r="O240" i="1"/>
  <c r="M246" i="1"/>
  <c r="I246" i="1"/>
  <c r="P240" i="1"/>
  <c r="P87" i="2"/>
  <c r="P36" i="7"/>
  <c r="O97" i="1"/>
  <c r="P105" i="3"/>
  <c r="P40" i="8"/>
  <c r="O258" i="1"/>
  <c r="P258" i="1"/>
  <c r="O46" i="2"/>
  <c r="M34" i="8"/>
  <c r="G34" i="4"/>
  <c r="I34" i="4" s="1"/>
  <c r="O34" i="4" s="1"/>
  <c r="I53" i="4"/>
  <c r="P45" i="1"/>
  <c r="P46" i="1"/>
  <c r="M140" i="1"/>
  <c r="O134" i="1"/>
  <c r="O189" i="1"/>
  <c r="M195" i="1"/>
  <c r="M89" i="3"/>
  <c r="P104" i="5"/>
  <c r="O31" i="1"/>
  <c r="O92" i="2"/>
  <c r="O255" i="1"/>
  <c r="I248" i="1"/>
  <c r="P155" i="1"/>
  <c r="P26" i="7"/>
  <c r="P189" i="1"/>
  <c r="I195" i="1"/>
  <c r="O51" i="5"/>
  <c r="P135" i="1"/>
  <c r="O82" i="1"/>
  <c r="M88" i="1"/>
  <c r="P25" i="6"/>
  <c r="P251" i="1"/>
  <c r="O90" i="5"/>
  <c r="M95" i="5"/>
  <c r="P30" i="6"/>
  <c r="O30" i="6"/>
  <c r="P256" i="1"/>
  <c r="M32" i="3"/>
  <c r="P101" i="2"/>
  <c r="O26" i="7"/>
  <c r="G34" i="5"/>
  <c r="I52" i="5"/>
  <c r="O82" i="2"/>
  <c r="O41" i="1"/>
  <c r="P41" i="1" s="1"/>
  <c r="P48" i="7"/>
  <c r="O105" i="5"/>
  <c r="P105" i="5" s="1"/>
  <c r="I196" i="1"/>
  <c r="H199" i="1"/>
  <c r="I199" i="1" s="1"/>
  <c r="H200" i="1"/>
  <c r="I200" i="1" s="1"/>
  <c r="O200" i="1" s="1"/>
  <c r="H201" i="1"/>
  <c r="I201" i="1" s="1"/>
  <c r="H197" i="1"/>
  <c r="I197" i="1" s="1"/>
  <c r="P50" i="8"/>
  <c r="M39" i="4"/>
  <c r="P100" i="5"/>
  <c r="O100" i="5"/>
  <c r="P206" i="1"/>
  <c r="O97" i="2"/>
  <c r="P97" i="2" s="1"/>
  <c r="P83" i="1"/>
  <c r="O37" i="8"/>
  <c r="P37" i="8" s="1"/>
  <c r="P81" i="3"/>
  <c r="P86" i="3"/>
  <c r="O30" i="7"/>
  <c r="O47" i="5"/>
  <c r="P47" i="5" s="1"/>
  <c r="P40" i="7"/>
  <c r="P43" i="4"/>
  <c r="O148" i="1"/>
  <c r="P148" i="1"/>
  <c r="O151" i="1"/>
  <c r="P151" i="1" s="1"/>
  <c r="O108" i="3"/>
  <c r="I90" i="5"/>
  <c r="P51" i="8"/>
  <c r="I37" i="2"/>
  <c r="P36" i="4"/>
  <c r="O96" i="3"/>
  <c r="P25" i="7"/>
  <c r="O42" i="5"/>
  <c r="O106" i="5"/>
  <c r="P106" i="5"/>
  <c r="P48" i="8"/>
  <c r="O48" i="8"/>
  <c r="O43" i="1"/>
  <c r="P43" i="1" s="1"/>
  <c r="P51" i="6"/>
  <c r="M33" i="5"/>
  <c r="P45" i="4"/>
  <c r="P39" i="2"/>
  <c r="P191" i="1"/>
  <c r="P82" i="1"/>
  <c r="I88" i="1"/>
  <c r="O38" i="1"/>
  <c r="P38" i="1" s="1"/>
  <c r="P25" i="8"/>
  <c r="O24" i="7"/>
  <c r="M34" i="7"/>
  <c r="P24" i="7"/>
  <c r="O53" i="7"/>
  <c r="O43" i="6"/>
  <c r="P43" i="6" s="1"/>
  <c r="P42" i="3"/>
  <c r="O38" i="2"/>
  <c r="P45" i="2"/>
  <c r="P27" i="8"/>
  <c r="P84" i="2"/>
  <c r="O46" i="5"/>
  <c r="P44" i="4"/>
  <c r="O92" i="1"/>
  <c r="P92" i="1" s="1"/>
  <c r="P190" i="1"/>
  <c r="P142" i="1"/>
  <c r="I43" i="7"/>
  <c r="H44" i="7"/>
  <c r="I44" i="7" s="1"/>
  <c r="H45" i="7"/>
  <c r="I45" i="7" s="1"/>
  <c r="O25" i="6"/>
  <c r="M33" i="6"/>
  <c r="O52" i="6"/>
  <c r="P25" i="3"/>
  <c r="P87" i="5"/>
  <c r="P103" i="5"/>
  <c r="I33" i="6"/>
  <c r="P255" i="1"/>
  <c r="P45" i="8"/>
  <c r="P46" i="2"/>
  <c r="P96" i="3"/>
  <c r="P91" i="3"/>
  <c r="P92" i="2"/>
  <c r="P35" i="2"/>
  <c r="O35" i="2"/>
  <c r="P50" i="3"/>
  <c r="P31" i="3"/>
  <c r="I33" i="5"/>
  <c r="P49" i="2"/>
  <c r="O50" i="3"/>
  <c r="P99" i="3"/>
  <c r="O43" i="7"/>
  <c r="O37" i="3"/>
  <c r="P37" i="3" s="1"/>
  <c r="I140" i="1"/>
  <c r="P134" i="1"/>
  <c r="P101" i="5"/>
  <c r="P146" i="1"/>
  <c r="O194" i="1"/>
  <c r="P194" i="1" s="1"/>
  <c r="P36" i="8"/>
  <c r="O41" i="2"/>
  <c r="P41" i="2" s="1"/>
  <c r="P101" i="3"/>
  <c r="O89" i="2"/>
  <c r="P89" i="2" s="1"/>
  <c r="O31" i="4"/>
  <c r="O36" i="6"/>
  <c r="P93" i="1"/>
  <c r="P34" i="1"/>
  <c r="O144" i="1"/>
  <c r="P144" i="1" s="1"/>
  <c r="P145" i="1"/>
  <c r="P49" i="6"/>
  <c r="O49" i="6"/>
  <c r="P31" i="1"/>
  <c r="I37" i="1"/>
  <c r="I53" i="6"/>
  <c r="O53" i="6" s="1"/>
  <c r="O42" i="2"/>
  <c r="P42" i="2" s="1"/>
  <c r="P35" i="4"/>
  <c r="I89" i="3"/>
  <c r="P104" i="3"/>
  <c r="O254" i="1"/>
  <c r="P254" i="1" s="1"/>
  <c r="P40" i="5"/>
  <c r="P98" i="1"/>
  <c r="O142" i="1"/>
  <c r="P241" i="1"/>
  <c r="O85" i="3"/>
  <c r="P85" i="3" s="1"/>
  <c r="I33" i="4"/>
  <c r="O39" i="2"/>
  <c r="P100" i="1"/>
  <c r="M241" i="1"/>
  <c r="O241" i="1" s="1"/>
  <c r="O91" i="3"/>
  <c r="P50" i="7"/>
  <c r="P47" i="8"/>
  <c r="O48" i="3"/>
  <c r="P48" i="3" s="1"/>
  <c r="P29" i="7"/>
  <c r="P47" i="6"/>
  <c r="P42" i="5"/>
  <c r="P84" i="5"/>
  <c r="O28" i="4"/>
  <c r="P47" i="7"/>
  <c r="P36" i="6"/>
  <c r="P86" i="5"/>
  <c r="O30" i="5"/>
  <c r="O41" i="8"/>
  <c r="P41" i="8" s="1"/>
  <c r="O106" i="3"/>
  <c r="P106" i="3" s="1"/>
  <c r="P141" i="1"/>
  <c r="O49" i="3"/>
  <c r="P49" i="3" s="1"/>
  <c r="O49" i="7"/>
  <c r="P49" i="7"/>
  <c r="P100" i="3"/>
  <c r="O197" i="1"/>
  <c r="P82" i="2"/>
  <c r="I88" i="2"/>
  <c r="O203" i="1"/>
  <c r="P203" i="1" s="1"/>
  <c r="L250" i="1"/>
  <c r="M250" i="1" s="1"/>
  <c r="L251" i="1"/>
  <c r="M251" i="1" s="1"/>
  <c r="O251" i="1" s="1"/>
  <c r="L252" i="1"/>
  <c r="M252" i="1" s="1"/>
  <c r="O252" i="1" s="1"/>
  <c r="M247" i="1"/>
  <c r="O247" i="1" s="1"/>
  <c r="L248" i="1"/>
  <c r="M248" i="1" s="1"/>
  <c r="O248" i="1" s="1"/>
  <c r="P99" i="2"/>
  <c r="O191" i="1"/>
  <c r="I39" i="7" l="1"/>
  <c r="O35" i="7"/>
  <c r="P35" i="7" s="1"/>
  <c r="P199" i="1"/>
  <c r="I249" i="1"/>
  <c r="P196" i="1"/>
  <c r="O246" i="1"/>
  <c r="P246" i="1" s="1"/>
  <c r="M249" i="1"/>
  <c r="O249" i="1" s="1"/>
  <c r="P247" i="1"/>
  <c r="M38" i="5"/>
  <c r="O33" i="5"/>
  <c r="O88" i="1"/>
  <c r="M91" i="1"/>
  <c r="M198" i="1"/>
  <c r="O195" i="1"/>
  <c r="P195" i="1" s="1"/>
  <c r="O140" i="1"/>
  <c r="P140" i="1" s="1"/>
  <c r="M143" i="1"/>
  <c r="I39" i="4"/>
  <c r="P33" i="4"/>
  <c r="P201" i="1"/>
  <c r="O201" i="1"/>
  <c r="P34" i="4"/>
  <c r="O32" i="1"/>
  <c r="P32" i="1"/>
  <c r="P252" i="1"/>
  <c r="O53" i="4"/>
  <c r="P53" i="4" s="1"/>
  <c r="M39" i="8"/>
  <c r="O34" i="8"/>
  <c r="P53" i="6"/>
  <c r="P33" i="6"/>
  <c r="I39" i="6"/>
  <c r="O52" i="5"/>
  <c r="P52" i="5" s="1"/>
  <c r="K83" i="2"/>
  <c r="M83" i="2" s="1"/>
  <c r="M32" i="2"/>
  <c r="M262" i="1"/>
  <c r="O250" i="1"/>
  <c r="P250" i="1"/>
  <c r="I40" i="1"/>
  <c r="I143" i="1"/>
  <c r="G91" i="5"/>
  <c r="I91" i="5" s="1"/>
  <c r="I34" i="5"/>
  <c r="I198" i="1"/>
  <c r="K90" i="3"/>
  <c r="M90" i="3" s="1"/>
  <c r="M33" i="3"/>
  <c r="M39" i="7"/>
  <c r="O34" i="7"/>
  <c r="P34" i="7" s="1"/>
  <c r="O32" i="3"/>
  <c r="P32" i="3" s="1"/>
  <c r="M38" i="3"/>
  <c r="P34" i="8"/>
  <c r="P248" i="1"/>
  <c r="I42" i="8"/>
  <c r="O89" i="3"/>
  <c r="M95" i="3"/>
  <c r="P89" i="3"/>
  <c r="I95" i="3"/>
  <c r="I91" i="2"/>
  <c r="O39" i="4"/>
  <c r="M42" i="4"/>
  <c r="O199" i="1"/>
  <c r="I41" i="3"/>
  <c r="O45" i="7"/>
  <c r="P45" i="7" s="1"/>
  <c r="P200" i="1"/>
  <c r="O33" i="6"/>
  <c r="M39" i="6"/>
  <c r="I40" i="2"/>
  <c r="O33" i="4"/>
  <c r="P44" i="7"/>
  <c r="O44" i="7"/>
  <c r="M37" i="1"/>
  <c r="P33" i="5"/>
  <c r="I38" i="5"/>
  <c r="P43" i="7"/>
  <c r="P88" i="1"/>
  <c r="I91" i="1"/>
  <c r="I95" i="5"/>
  <c r="O95" i="5" s="1"/>
  <c r="P90" i="5"/>
  <c r="P197" i="1"/>
  <c r="M98" i="5"/>
  <c r="P53" i="7"/>
  <c r="I104" i="1" l="1"/>
  <c r="O143" i="1"/>
  <c r="M157" i="1"/>
  <c r="M264" i="1"/>
  <c r="M263" i="1"/>
  <c r="O262" i="1"/>
  <c r="M265" i="1"/>
  <c r="O91" i="1"/>
  <c r="P91" i="1" s="1"/>
  <c r="M104" i="1"/>
  <c r="P143" i="1"/>
  <c r="I157" i="1"/>
  <c r="I104" i="2"/>
  <c r="I42" i="4"/>
  <c r="P39" i="4"/>
  <c r="M40" i="1"/>
  <c r="O37" i="1"/>
  <c r="P37" i="1" s="1"/>
  <c r="O39" i="6"/>
  <c r="P39" i="6" s="1"/>
  <c r="M42" i="6"/>
  <c r="M42" i="8"/>
  <c r="O39" i="8"/>
  <c r="P39" i="8" s="1"/>
  <c r="O33" i="3"/>
  <c r="P33" i="3"/>
  <c r="O83" i="2"/>
  <c r="P83" i="2"/>
  <c r="M88" i="2"/>
  <c r="I55" i="8"/>
  <c r="I42" i="6"/>
  <c r="I54" i="3"/>
  <c r="I59" i="3"/>
  <c r="O34" i="5"/>
  <c r="P34" i="5" s="1"/>
  <c r="M41" i="5"/>
  <c r="O38" i="5"/>
  <c r="P38" i="5" s="1"/>
  <c r="P91" i="5"/>
  <c r="O91" i="5"/>
  <c r="P39" i="7"/>
  <c r="I42" i="7"/>
  <c r="P95" i="5"/>
  <c r="I98" i="5"/>
  <c r="I53" i="1"/>
  <c r="I98" i="3"/>
  <c r="I41" i="5"/>
  <c r="O95" i="3"/>
  <c r="P95" i="3" s="1"/>
  <c r="M98" i="3"/>
  <c r="O32" i="2"/>
  <c r="P32" i="2"/>
  <c r="M37" i="2"/>
  <c r="O198" i="1"/>
  <c r="P198" i="1" s="1"/>
  <c r="M211" i="1"/>
  <c r="I53" i="2"/>
  <c r="M41" i="3"/>
  <c r="O38" i="3"/>
  <c r="P38" i="3" s="1"/>
  <c r="O39" i="7"/>
  <c r="M42" i="7"/>
  <c r="O90" i="3"/>
  <c r="P90" i="3"/>
  <c r="P249" i="1"/>
  <c r="I262" i="1"/>
  <c r="I211" i="1"/>
  <c r="O98" i="5"/>
  <c r="M111" i="5"/>
  <c r="M116" i="5"/>
  <c r="M55" i="4"/>
  <c r="M60" i="4"/>
  <c r="I60" i="7" l="1"/>
  <c r="I55" i="7"/>
  <c r="I158" i="1"/>
  <c r="I159" i="1"/>
  <c r="M55" i="6"/>
  <c r="O42" i="6"/>
  <c r="M60" i="6"/>
  <c r="M212" i="1"/>
  <c r="O211" i="1"/>
  <c r="M213" i="1"/>
  <c r="O213" i="1" s="1"/>
  <c r="M60" i="7"/>
  <c r="O42" i="7"/>
  <c r="P42" i="7" s="1"/>
  <c r="M55" i="7"/>
  <c r="O40" i="1"/>
  <c r="M53" i="1"/>
  <c r="P42" i="4"/>
  <c r="I55" i="4"/>
  <c r="O55" i="4" s="1"/>
  <c r="I60" i="4"/>
  <c r="I55" i="3"/>
  <c r="I56" i="3"/>
  <c r="O42" i="8"/>
  <c r="M55" i="8"/>
  <c r="I54" i="2"/>
  <c r="I55" i="2"/>
  <c r="I56" i="2" s="1"/>
  <c r="M54" i="5"/>
  <c r="O41" i="5"/>
  <c r="P41" i="5" s="1"/>
  <c r="M59" i="5"/>
  <c r="I106" i="2"/>
  <c r="I105" i="2"/>
  <c r="I61" i="3"/>
  <c r="I60" i="3"/>
  <c r="O37" i="2"/>
  <c r="M40" i="2"/>
  <c r="P37" i="2"/>
  <c r="M62" i="4"/>
  <c r="O98" i="3"/>
  <c r="M116" i="3"/>
  <c r="M111" i="3"/>
  <c r="P42" i="8"/>
  <c r="M114" i="5"/>
  <c r="M113" i="5"/>
  <c r="O111" i="5"/>
  <c r="M91" i="2"/>
  <c r="O88" i="2"/>
  <c r="P88" i="2"/>
  <c r="M159" i="1"/>
  <c r="O159" i="1" s="1"/>
  <c r="M158" i="1"/>
  <c r="O158" i="1" s="1"/>
  <c r="O157" i="1"/>
  <c r="P157" i="1" s="1"/>
  <c r="I212" i="1"/>
  <c r="P211" i="1"/>
  <c r="I213" i="1"/>
  <c r="I55" i="1"/>
  <c r="I54" i="1"/>
  <c r="O41" i="3"/>
  <c r="M59" i="3"/>
  <c r="M54" i="3"/>
  <c r="P41" i="3"/>
  <c r="M106" i="1"/>
  <c r="M105" i="1"/>
  <c r="O105" i="1" s="1"/>
  <c r="O104" i="1"/>
  <c r="O42" i="4"/>
  <c r="I55" i="6"/>
  <c r="P42" i="6"/>
  <c r="I60" i="6"/>
  <c r="M57" i="4"/>
  <c r="O116" i="5"/>
  <c r="M118" i="5"/>
  <c r="M119" i="5"/>
  <c r="I57" i="8"/>
  <c r="I56" i="8"/>
  <c r="I54" i="5"/>
  <c r="I59" i="5"/>
  <c r="P98" i="3"/>
  <c r="I111" i="3"/>
  <c r="I116" i="3"/>
  <c r="I264" i="1"/>
  <c r="P262" i="1"/>
  <c r="I263" i="1"/>
  <c r="P40" i="1"/>
  <c r="P104" i="1"/>
  <c r="I106" i="1"/>
  <c r="I105" i="1"/>
  <c r="P98" i="5"/>
  <c r="I111" i="5"/>
  <c r="I116" i="5"/>
  <c r="I62" i="4" l="1"/>
  <c r="M54" i="1"/>
  <c r="O54" i="1" s="1"/>
  <c r="M55" i="1"/>
  <c r="O55" i="1" s="1"/>
  <c r="O53" i="1"/>
  <c r="P53" i="1" s="1"/>
  <c r="O91" i="2"/>
  <c r="M104" i="2"/>
  <c r="P91" i="2"/>
  <c r="O106" i="1"/>
  <c r="P106" i="1" s="1"/>
  <c r="O54" i="5"/>
  <c r="P54" i="5" s="1"/>
  <c r="M56" i="5"/>
  <c r="O56" i="5" s="1"/>
  <c r="P55" i="4"/>
  <c r="I57" i="4"/>
  <c r="I58" i="4" s="1"/>
  <c r="M58" i="4"/>
  <c r="I265" i="1"/>
  <c r="M160" i="1"/>
  <c r="I57" i="6"/>
  <c r="I58" i="6"/>
  <c r="M62" i="7"/>
  <c r="O62" i="7" s="1"/>
  <c r="O60" i="7"/>
  <c r="P60" i="7" s="1"/>
  <c r="O59" i="5"/>
  <c r="M61" i="5"/>
  <c r="O61" i="5" s="1"/>
  <c r="M62" i="5"/>
  <c r="O62" i="5" s="1"/>
  <c r="M214" i="1"/>
  <c r="O264" i="1"/>
  <c r="P264" i="1" s="1"/>
  <c r="M107" i="1"/>
  <c r="O107" i="1" s="1"/>
  <c r="M56" i="3"/>
  <c r="O56" i="3" s="1"/>
  <c r="M55" i="3"/>
  <c r="O55" i="3" s="1"/>
  <c r="O54" i="3"/>
  <c r="M117" i="3"/>
  <c r="O116" i="3"/>
  <c r="M118" i="3"/>
  <c r="O118" i="3" s="1"/>
  <c r="M56" i="8"/>
  <c r="O56" i="8" s="1"/>
  <c r="O55" i="8"/>
  <c r="M57" i="8"/>
  <c r="O57" i="8" s="1"/>
  <c r="P56" i="8"/>
  <c r="O60" i="4"/>
  <c r="P60" i="4" s="1"/>
  <c r="P54" i="1"/>
  <c r="P116" i="5"/>
  <c r="I118" i="5"/>
  <c r="I119" i="5"/>
  <c r="I56" i="1"/>
  <c r="I113" i="5"/>
  <c r="P111" i="5"/>
  <c r="P55" i="8"/>
  <c r="P55" i="1"/>
  <c r="I57" i="7"/>
  <c r="I58" i="7" s="1"/>
  <c r="I107" i="1"/>
  <c r="O263" i="1"/>
  <c r="P263" i="1" s="1"/>
  <c r="O60" i="6"/>
  <c r="M62" i="6"/>
  <c r="O55" i="6"/>
  <c r="P55" i="6" s="1"/>
  <c r="M57" i="6"/>
  <c r="O57" i="6" s="1"/>
  <c r="M58" i="6"/>
  <c r="O58" i="6" s="1"/>
  <c r="I62" i="3"/>
  <c r="P212" i="1"/>
  <c r="P60" i="6"/>
  <c r="I62" i="6"/>
  <c r="I63" i="6" s="1"/>
  <c r="M57" i="7"/>
  <c r="O57" i="7" s="1"/>
  <c r="O55" i="7"/>
  <c r="P55" i="7" s="1"/>
  <c r="M58" i="7"/>
  <c r="I107" i="2"/>
  <c r="I117" i="3"/>
  <c r="P116" i="3"/>
  <c r="I118" i="3"/>
  <c r="I119" i="3"/>
  <c r="I112" i="3"/>
  <c r="I113" i="3"/>
  <c r="O212" i="1"/>
  <c r="I61" i="5"/>
  <c r="I62" i="5"/>
  <c r="P59" i="5"/>
  <c r="O111" i="3"/>
  <c r="P111" i="3" s="1"/>
  <c r="M114" i="3"/>
  <c r="M113" i="3"/>
  <c r="O113" i="3" s="1"/>
  <c r="M112" i="3"/>
  <c r="O112" i="3" s="1"/>
  <c r="M61" i="3"/>
  <c r="O61" i="3" s="1"/>
  <c r="O59" i="3"/>
  <c r="P59" i="3" s="1"/>
  <c r="M60" i="3"/>
  <c r="O60" i="3" s="1"/>
  <c r="I56" i="5"/>
  <c r="I57" i="5"/>
  <c r="P159" i="1"/>
  <c r="O62" i="4"/>
  <c r="P158" i="1"/>
  <c r="I58" i="8"/>
  <c r="M63" i="4"/>
  <c r="P54" i="3"/>
  <c r="I160" i="1"/>
  <c r="P213" i="1"/>
  <c r="O40" i="2"/>
  <c r="M53" i="2"/>
  <c r="P40" i="2"/>
  <c r="P55" i="3"/>
  <c r="P105" i="1"/>
  <c r="O118" i="5"/>
  <c r="I214" i="1"/>
  <c r="I57" i="3"/>
  <c r="I63" i="7"/>
  <c r="I62" i="7"/>
  <c r="M62" i="3" l="1"/>
  <c r="O62" i="3" s="1"/>
  <c r="P119" i="5"/>
  <c r="O214" i="1"/>
  <c r="M57" i="5"/>
  <c r="O57" i="5" s="1"/>
  <c r="P113" i="5"/>
  <c r="M57" i="3"/>
  <c r="O57" i="3" s="1"/>
  <c r="P62" i="3"/>
  <c r="P62" i="6"/>
  <c r="O53" i="2"/>
  <c r="M54" i="2"/>
  <c r="M55" i="2"/>
  <c r="P53" i="2"/>
  <c r="O63" i="4"/>
  <c r="P57" i="4"/>
  <c r="I114" i="5"/>
  <c r="O114" i="3"/>
  <c r="O58" i="7"/>
  <c r="P58" i="7" s="1"/>
  <c r="O113" i="5"/>
  <c r="O119" i="5"/>
  <c r="P61" i="5"/>
  <c r="O62" i="6"/>
  <c r="P113" i="3"/>
  <c r="O57" i="4"/>
  <c r="I114" i="3"/>
  <c r="P58" i="6"/>
  <c r="P57" i="6"/>
  <c r="P57" i="8"/>
  <c r="P107" i="1"/>
  <c r="O160" i="1"/>
  <c r="P160" i="1" s="1"/>
  <c r="P118" i="3"/>
  <c r="O265" i="1"/>
  <c r="P265" i="1" s="1"/>
  <c r="P214" i="1"/>
  <c r="P56" i="1"/>
  <c r="M63" i="6"/>
  <c r="O63" i="6" s="1"/>
  <c r="P112" i="3"/>
  <c r="P57" i="5"/>
  <c r="P62" i="4"/>
  <c r="P118" i="5"/>
  <c r="P62" i="5"/>
  <c r="M105" i="2"/>
  <c r="M106" i="2"/>
  <c r="O104" i="2"/>
  <c r="M107" i="2"/>
  <c r="O107" i="2" s="1"/>
  <c r="P104" i="2"/>
  <c r="M63" i="7"/>
  <c r="O63" i="7" s="1"/>
  <c r="M58" i="8"/>
  <c r="O58" i="8" s="1"/>
  <c r="M56" i="1"/>
  <c r="O56" i="1" s="1"/>
  <c r="P57" i="7"/>
  <c r="M119" i="3"/>
  <c r="O119" i="3" s="1"/>
  <c r="P61" i="3"/>
  <c r="O117" i="3"/>
  <c r="P117" i="3" s="1"/>
  <c r="O58" i="4"/>
  <c r="P58" i="4" s="1"/>
  <c r="P62" i="7"/>
  <c r="P56" i="5"/>
  <c r="P56" i="3"/>
  <c r="P60" i="3"/>
  <c r="I63" i="4"/>
  <c r="O114" i="5" l="1"/>
  <c r="P114" i="5" s="1"/>
  <c r="O55" i="2"/>
  <c r="P55" i="2"/>
  <c r="O54" i="2"/>
  <c r="P54" i="2"/>
  <c r="M56" i="2"/>
  <c r="P119" i="3"/>
  <c r="P114" i="3"/>
  <c r="P57" i="3"/>
  <c r="O106" i="2"/>
  <c r="P106" i="2" s="1"/>
  <c r="O105" i="2"/>
  <c r="P105" i="2"/>
  <c r="P107" i="2"/>
  <c r="P63" i="7"/>
  <c r="P58" i="8"/>
  <c r="P63" i="4"/>
  <c r="P63" i="6"/>
  <c r="O56" i="2" l="1"/>
  <c r="P56" i="2"/>
</calcChain>
</file>

<file path=xl/sharedStrings.xml><?xml version="1.0" encoding="utf-8"?>
<sst xmlns="http://schemas.openxmlformats.org/spreadsheetml/2006/main" count="1324" uniqueCount="103">
  <si>
    <t>Appendix 2-W</t>
  </si>
  <si>
    <t>Bill Impacts</t>
  </si>
  <si>
    <t>Customer Class:</t>
  </si>
  <si>
    <t>RESIDENTIAL SERVICE</t>
  </si>
  <si>
    <t>TOU / non-TOU:</t>
  </si>
  <si>
    <t>TOU</t>
  </si>
  <si>
    <t>Consumption</t>
  </si>
  <si>
    <t xml:space="preserve"> kWh</t>
  </si>
  <si>
    <t>2026 OEB-Approved</t>
  </si>
  <si>
    <t>2027 Proposed</t>
  </si>
  <si>
    <t>Impact</t>
  </si>
  <si>
    <t>Charge Unit</t>
  </si>
  <si>
    <t>Rate</t>
  </si>
  <si>
    <t>Volume</t>
  </si>
  <si>
    <t>Charge</t>
  </si>
  <si>
    <t>$ Change</t>
  </si>
  <si>
    <t>% Change</t>
  </si>
  <si>
    <t>($)</t>
  </si>
  <si>
    <t>Service Charge</t>
  </si>
  <si>
    <t>per 30 days</t>
  </si>
  <si>
    <t>Sub-Total A (excluding pass through)</t>
  </si>
  <si>
    <t>Line Losses on Cost of Power</t>
  </si>
  <si>
    <t>per kWh</t>
  </si>
  <si>
    <t>Rate Rider for Disposition of Deferral/Variance Accounts - effective until December 31, 2027</t>
  </si>
  <si>
    <t>Rate Rider for Disposition of Capacity Based Recovery Account - Applicable only for Class B Customers - effective until December 31, 2027</t>
  </si>
  <si>
    <t>Rate Rider for Disposition of Global Adjustment Account - Applicable only for Non-RPP Customers - effective until December 31, 2027</t>
  </si>
  <si>
    <t>Rate Rider for Smart Metering Entity Charge - effective until December 31, 2029</t>
  </si>
  <si>
    <t>Sub-Total B - Distribution (includes Sub-Total A)</t>
  </si>
  <si>
    <t>Retail Transmission Rate - Network Service Rate</t>
  </si>
  <si>
    <t>Retail Transmission Rate - Line and Transformation Connection Service Rate</t>
  </si>
  <si>
    <t>Sub-Total C - Delivery (including Sub-Total B)</t>
  </si>
  <si>
    <t>Wholesale Market Service Rate - not including CBR</t>
  </si>
  <si>
    <t>Rural and Remote Rate Protection Charge (RRRP)</t>
  </si>
  <si>
    <t>Capacity Based Recovery (CBR) - Applicable for Class B Customers</t>
  </si>
  <si>
    <t>Standard Supply Service - Administrative Charge (if applicable)</t>
  </si>
  <si>
    <t>TOU - Off Peak</t>
  </si>
  <si>
    <t>TOU - Mid Peak</t>
  </si>
  <si>
    <t>TOU - On Peak</t>
  </si>
  <si>
    <t>Energy - RPP - Tier 1</t>
  </si>
  <si>
    <t>Energy - RPP - Tier 2</t>
  </si>
  <si>
    <t>Non-RPP Retailer Avg. Price</t>
  </si>
  <si>
    <t>Average IESO Wholesale Market Price</t>
  </si>
  <si>
    <t>Total Bill on TOU (before Taxes)</t>
  </si>
  <si>
    <t>Ontario Electricity Rebate</t>
  </si>
  <si>
    <t>HST</t>
  </si>
  <si>
    <t>Total Bill on TOU (after Tax &amp; Rebate)</t>
  </si>
  <si>
    <t xml:space="preserve"> </t>
  </si>
  <si>
    <t>Loss Factor (%)</t>
  </si>
  <si>
    <t>RESIDENTIAL SERVICE Two Tiered</t>
  </si>
  <si>
    <t>non-TOU</t>
  </si>
  <si>
    <t>ULO / non-ULO:</t>
  </si>
  <si>
    <t>ULO</t>
  </si>
  <si>
    <t>ULO - Overnight</t>
  </si>
  <si>
    <t>ULO - Weekend</t>
  </si>
  <si>
    <t>ULO - Mid Peak</t>
  </si>
  <si>
    <t>ULO - On Peak</t>
  </si>
  <si>
    <t>Tier 1</t>
  </si>
  <si>
    <t>Tier 2</t>
  </si>
  <si>
    <t>COMPETITIVE SECTOR MULTI-UNIT RESIDENTIAL SERVICE</t>
  </si>
  <si>
    <t>GENERAL SERVICE LESS THAN 50 kW SERVICE</t>
  </si>
  <si>
    <t>Distribution Volumetric Rate</t>
  </si>
  <si>
    <t>Wholesale Market Service Charge (WMSC)</t>
  </si>
  <si>
    <t>Rural and Remote Rate Protection (RRRP)</t>
  </si>
  <si>
    <t>Standard Supply Service Charge</t>
  </si>
  <si>
    <t>Total Bill on RPP (before Taxes)</t>
  </si>
  <si>
    <t>Total Bill on RPP (after Tax &amp; Rebate)</t>
  </si>
  <si>
    <t>GENERAL SERVICE 50 TO 999 kW SERVICE</t>
  </si>
  <si>
    <t>SPOT Class B</t>
  </si>
  <si>
    <t xml:space="preserve"> kW</t>
  </si>
  <si>
    <t xml:space="preserve"> kVA</t>
  </si>
  <si>
    <t>per kVA</t>
  </si>
  <si>
    <t>per kW</t>
  </si>
  <si>
    <t>Total Bill on Average IESO Wholesale Market Price (before Taxes)</t>
  </si>
  <si>
    <t>Total Bill on Average IESO Wholesale Market Price (after Tax and Rebate)</t>
  </si>
  <si>
    <t>Total Bill on RPP (after Tax and Rebate)</t>
  </si>
  <si>
    <t>GENERAL SERVICE 1,000 TO 4,999 kW SERVICE</t>
  </si>
  <si>
    <t>SPOT Class A Non-WMP</t>
  </si>
  <si>
    <t>SPOT Class B Non-WMP</t>
  </si>
  <si>
    <t>LARGE USE SERVICE</t>
  </si>
  <si>
    <t>SPOT A Non-WMP</t>
  </si>
  <si>
    <t>STREET LIGHTING SERVICE</t>
  </si>
  <si>
    <t>SPOT CLASS B</t>
  </si>
  <si>
    <t xml:space="preserve"> Devices</t>
  </si>
  <si>
    <t>Service Charge (per device)</t>
  </si>
  <si>
    <t>per device per 30 days</t>
  </si>
  <si>
    <t>UNMETERED SCATTERED LOAD SERVICE</t>
  </si>
  <si>
    <t>RPP</t>
  </si>
  <si>
    <t xml:space="preserve"> Connection</t>
  </si>
  <si>
    <t>Connection Charge (per connection)</t>
  </si>
  <si>
    <t>per connection per 30 days</t>
  </si>
  <si>
    <t>Rate Rider for Disposition of Wireline Pole Attachment Revenue - effective until December 31, 2029</t>
  </si>
  <si>
    <t>Rate Rider for Disposition of Externally Driven Capital Variance Account - effective until December 31, 2029</t>
  </si>
  <si>
    <t>Rate Rider for Disposition of Wireless Pole Attachment Revenue - effective until December 31, 2029</t>
  </si>
  <si>
    <t>Rate Rider for Disposition of Change in Useful Life of Asset (2025) - effective until December 31, 2026</t>
  </si>
  <si>
    <t>Rate Rider for Disposition of Change in Useful Life of Assets (2025) - effective until December 31, 2028</t>
  </si>
  <si>
    <t>Rate Rider for Disposition of Change in Useful Life of Assets (2026) - effective until December 31, 2028</t>
  </si>
  <si>
    <t>Rate Rider for Disposition of Excess Expansion Deposits - effective until December 31, 2029</t>
  </si>
  <si>
    <t>Overnight</t>
  </si>
  <si>
    <t>Weekend</t>
  </si>
  <si>
    <t>Mid-Peak</t>
  </si>
  <si>
    <t>On-Peak</t>
  </si>
  <si>
    <t>Rate Rider for Disposition of Deferral/Variance Accounts for Non-Wholesale Market Participants - effective until December 31, 2027</t>
  </si>
  <si>
    <t>Rate Rider for Disposition of Revenue Variance Account (2025) - effective until December 31, 2027 - Interim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</si>
</sst>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%"/>
    <numFmt numFmtId="165" formatCode="0.0%"/>
    <numFmt numFmtId="166" formatCode="_-* #,##0_-;\-* #,##0_-;_-* &quot;-&quot;??_-;_-@_-"/>
    <numFmt numFmtId="167" formatCode="_-&quot;$&quot;* #,##0.0000_-;\-&quot;$&quot;* #,##0.0000_-;_-&quot;$&quot;* &quot;-&quot;??_-;_-@_-"/>
    <numFmt numFmtId="168" formatCode="_-&quot;$&quot;* #,##0.00000_-;\-&quot;$&quot;* #,##0.00000_-;_-&quot;$&quot;* &quot;-&quot;??_-;_-@_-"/>
    <numFmt numFmtId="169" formatCode="_-&quot;$&quot;* #,##0.000_-;\-&quot;$&quot;* #,##0.000_-;_-&quot;$&quot;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16"/>
      <color theme="0"/>
      <name val="Algerian"/>
      <family val="5"/>
    </font>
    <font>
      <sz val="14"/>
      <color rgb="FFC00000"/>
      <name val="Arial"/>
      <family val="2"/>
    </font>
    <font>
      <sz val="11"/>
      <color rgb="FFC00000"/>
      <name val="Calibri"/>
      <family val="2"/>
      <scheme val="minor"/>
    </font>
    <font>
      <b/>
      <sz val="12"/>
      <color rgb="FFC00000"/>
      <name val="Arial"/>
      <family val="2"/>
    </font>
    <font>
      <sz val="9"/>
      <color rgb="FFC00000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0" tint="-4.9989318521683403E-2"/>
      <name val="Calibri"/>
      <family val="2"/>
      <scheme val="minor"/>
    </font>
    <font>
      <sz val="16"/>
      <name val="Algerian"/>
      <family val="5"/>
    </font>
    <font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0"/>
      <color rgb="FFC0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9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 tint="-4.9989318521683403E-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</cellStyleXfs>
  <cellXfs count="489">
    <xf numFmtId="0" fontId="0" fillId="0" borderId="0" xfId="0"/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/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/>
    <xf numFmtId="0" fontId="7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 vertical="center"/>
    </xf>
    <xf numFmtId="44" fontId="11" fillId="3" borderId="0" xfId="0" applyNumberFormat="1" applyFont="1" applyFill="1" applyAlignment="1">
      <alignment vertical="center"/>
    </xf>
    <xf numFmtId="4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2" fillId="3" borderId="0" xfId="0" applyFont="1" applyFill="1" applyAlignment="1">
      <alignment horizontal="right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horizontal="right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44" fontId="16" fillId="3" borderId="0" xfId="0" applyNumberFormat="1" applyFont="1" applyFill="1" applyAlignment="1">
      <alignment horizontal="center" vertical="center"/>
    </xf>
    <xf numFmtId="44" fontId="0" fillId="3" borderId="0" xfId="0" applyNumberFormat="1" applyFill="1" applyAlignment="1">
      <alignment horizontal="right" vertical="center"/>
    </xf>
    <xf numFmtId="44" fontId="0" fillId="3" borderId="0" xfId="0" applyNumberFormat="1" applyFill="1" applyAlignment="1">
      <alignment vertical="center"/>
    </xf>
    <xf numFmtId="164" fontId="2" fillId="3" borderId="0" xfId="3" applyNumberFormat="1" applyFont="1" applyFill="1" applyBorder="1" applyAlignment="1" applyProtection="1">
      <alignment vertical="center"/>
    </xf>
    <xf numFmtId="165" fontId="2" fillId="3" borderId="0" xfId="3" applyNumberFormat="1" applyFont="1" applyFill="1" applyBorder="1" applyAlignment="1" applyProtection="1">
      <alignment vertical="center"/>
    </xf>
    <xf numFmtId="0" fontId="14" fillId="3" borderId="0" xfId="0" applyFont="1" applyFill="1"/>
    <xf numFmtId="0" fontId="12" fillId="3" borderId="0" xfId="0" applyFont="1" applyFill="1" applyAlignment="1">
      <alignment horizontal="center" vertical="center"/>
    </xf>
    <xf numFmtId="0" fontId="12" fillId="3" borderId="0" xfId="0" applyFont="1" applyFill="1"/>
    <xf numFmtId="166" fontId="12" fillId="4" borderId="1" xfId="1" applyNumberFormat="1" applyFont="1" applyFill="1" applyBorder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9" xfId="0" quotePrefix="1" applyFont="1" applyFill="1" applyBorder="1" applyAlignment="1">
      <alignment horizontal="center" vertical="center"/>
    </xf>
    <xf numFmtId="0" fontId="12" fillId="3" borderId="10" xfId="0" quotePrefix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0" fontId="0" fillId="5" borderId="0" xfId="0" applyFill="1" applyAlignment="1" applyProtection="1">
      <alignment horizontal="center" vertical="center"/>
      <protection locked="0"/>
    </xf>
    <xf numFmtId="44" fontId="1" fillId="4" borderId="8" xfId="2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44" fontId="1" fillId="3" borderId="7" xfId="2" applyFont="1" applyFill="1" applyBorder="1" applyAlignment="1" applyProtection="1">
      <alignment vertical="center"/>
    </xf>
    <xf numFmtId="0" fontId="1" fillId="3" borderId="0" xfId="0" applyFont="1" applyFill="1" applyAlignment="1">
      <alignment vertical="center"/>
    </xf>
    <xf numFmtId="44" fontId="1" fillId="3" borderId="8" xfId="0" applyNumberFormat="1" applyFont="1" applyFill="1" applyBorder="1" applyAlignment="1">
      <alignment vertical="center"/>
    </xf>
    <xf numFmtId="165" fontId="1" fillId="3" borderId="7" xfId="3" applyNumberFormat="1" applyFont="1" applyFill="1" applyBorder="1" applyAlignment="1" applyProtection="1">
      <alignment vertical="center"/>
    </xf>
    <xf numFmtId="44" fontId="0" fillId="3" borderId="0" xfId="0" applyNumberFormat="1" applyFill="1"/>
    <xf numFmtId="0" fontId="0" fillId="7" borderId="0" xfId="0" applyFill="1" applyAlignment="1">
      <alignment vertical="top"/>
    </xf>
    <xf numFmtId="44" fontId="1" fillId="3" borderId="7" xfId="4" applyFont="1" applyFill="1" applyBorder="1" applyAlignment="1" applyProtection="1">
      <alignment vertical="center"/>
    </xf>
    <xf numFmtId="0" fontId="1" fillId="3" borderId="8" xfId="0" applyFont="1" applyFill="1" applyBorder="1" applyAlignment="1">
      <alignment vertical="center"/>
    </xf>
    <xf numFmtId="0" fontId="0" fillId="6" borderId="0" xfId="0" applyFill="1" applyAlignment="1">
      <alignment vertical="top"/>
    </xf>
    <xf numFmtId="0" fontId="0" fillId="0" borderId="0" xfId="0" applyAlignment="1">
      <alignment vertical="top"/>
    </xf>
    <xf numFmtId="0" fontId="0" fillId="8" borderId="0" xfId="0" applyFill="1" applyAlignment="1">
      <alignment vertical="top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3" xfId="0" applyFill="1" applyBorder="1" applyAlignment="1">
      <alignment vertical="top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vertical="center"/>
    </xf>
    <xf numFmtId="167" fontId="1" fillId="4" borderId="1" xfId="2" applyNumberFormat="1" applyFont="1" applyFill="1" applyBorder="1" applyAlignment="1" applyProtection="1">
      <alignment vertical="center"/>
      <protection locked="0"/>
    </xf>
    <xf numFmtId="44" fontId="1" fillId="4" borderId="4" xfId="0" applyNumberFormat="1" applyFont="1" applyFill="1" applyBorder="1" applyAlignment="1" applyProtection="1">
      <alignment vertical="center"/>
      <protection locked="0"/>
    </xf>
    <xf numFmtId="44" fontId="2" fillId="4" borderId="4" xfId="2" applyFont="1" applyFill="1" applyBorder="1" applyAlignment="1" applyProtection="1">
      <alignment vertical="center"/>
    </xf>
    <xf numFmtId="0" fontId="1" fillId="4" borderId="0" xfId="0" applyFont="1" applyFill="1" applyAlignment="1">
      <alignment vertical="center"/>
    </xf>
    <xf numFmtId="44" fontId="2" fillId="4" borderId="1" xfId="0" applyNumberFormat="1" applyFont="1" applyFill="1" applyBorder="1" applyAlignment="1">
      <alignment vertical="center"/>
    </xf>
    <xf numFmtId="165" fontId="2" fillId="4" borderId="4" xfId="3" applyNumberFormat="1" applyFont="1" applyFill="1" applyBorder="1" applyAlignment="1" applyProtection="1">
      <alignment vertical="center"/>
    </xf>
    <xf numFmtId="0" fontId="0" fillId="4" borderId="0" xfId="0" applyFill="1"/>
    <xf numFmtId="0" fontId="0" fillId="6" borderId="0" xfId="0" applyFill="1" applyAlignment="1">
      <alignment vertical="top" wrapText="1"/>
    </xf>
    <xf numFmtId="168" fontId="1" fillId="4" borderId="8" xfId="4" quotePrefix="1" applyNumberFormat="1" applyFont="1" applyFill="1" applyBorder="1" applyAlignment="1" applyProtection="1">
      <alignment vertical="center"/>
      <protection locked="0"/>
    </xf>
    <xf numFmtId="166" fontId="1" fillId="3" borderId="8" xfId="0" applyNumberFormat="1" applyFont="1" applyFill="1" applyBorder="1" applyAlignment="1">
      <alignment vertical="center"/>
    </xf>
    <xf numFmtId="168" fontId="1" fillId="4" borderId="8" xfId="4" applyNumberFormat="1" applyFont="1" applyFill="1" applyBorder="1" applyAlignment="1" applyProtection="1">
      <alignment vertical="center"/>
      <protection locked="0"/>
    </xf>
    <xf numFmtId="166" fontId="1" fillId="3" borderId="7" xfId="0" applyNumberFormat="1" applyFont="1" applyFill="1" applyBorder="1" applyAlignment="1">
      <alignment vertical="center"/>
    </xf>
    <xf numFmtId="0" fontId="0" fillId="0" borderId="0" xfId="0" applyAlignment="1">
      <alignment vertical="top" wrapText="1"/>
    </xf>
    <xf numFmtId="44" fontId="1" fillId="4" borderId="8" xfId="4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44" fontId="2" fillId="4" borderId="4" xfId="0" applyNumberFormat="1" applyFont="1" applyFill="1" applyBorder="1" applyAlignment="1">
      <alignment vertical="center"/>
    </xf>
    <xf numFmtId="0" fontId="0" fillId="6" borderId="0" xfId="0" applyFill="1" applyAlignment="1">
      <alignment vertical="center"/>
    </xf>
    <xf numFmtId="168" fontId="1" fillId="4" borderId="8" xfId="2" applyNumberFormat="1" applyFont="1" applyFill="1" applyBorder="1" applyAlignment="1" applyProtection="1">
      <alignment vertical="center"/>
      <protection locked="0"/>
    </xf>
    <xf numFmtId="1" fontId="1" fillId="3" borderId="8" xfId="0" applyNumberFormat="1" applyFont="1" applyFill="1" applyBorder="1" applyAlignment="1">
      <alignment vertical="center"/>
    </xf>
    <xf numFmtId="1" fontId="1" fillId="3" borderId="7" xfId="0" applyNumberFormat="1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7" fontId="11" fillId="4" borderId="8" xfId="2" applyNumberFormat="1" applyFont="1" applyFill="1" applyBorder="1" applyAlignment="1" applyProtection="1">
      <alignment vertical="center"/>
      <protection locked="0"/>
    </xf>
    <xf numFmtId="44" fontId="11" fillId="4" borderId="8" xfId="2" applyFont="1" applyFill="1" applyBorder="1" applyAlignment="1" applyProtection="1">
      <alignment vertical="center"/>
      <protection locked="0"/>
    </xf>
    <xf numFmtId="166" fontId="1" fillId="0" borderId="7" xfId="0" applyNumberFormat="1" applyFont="1" applyBorder="1" applyAlignment="1">
      <alignment vertical="center"/>
    </xf>
    <xf numFmtId="166" fontId="1" fillId="8" borderId="8" xfId="0" applyNumberFormat="1" applyFont="1" applyFill="1" applyBorder="1" applyAlignment="1">
      <alignment vertical="center"/>
    </xf>
    <xf numFmtId="0" fontId="14" fillId="9" borderId="11" xfId="5" applyFont="1" applyFill="1" applyBorder="1"/>
    <xf numFmtId="0" fontId="0" fillId="9" borderId="12" xfId="0" applyFill="1" applyBorder="1" applyAlignment="1">
      <alignment vertical="top"/>
    </xf>
    <xf numFmtId="0" fontId="0" fillId="9" borderId="12" xfId="0" applyFill="1" applyBorder="1" applyAlignment="1" applyProtection="1">
      <alignment horizontal="center" vertical="center"/>
      <protection locked="0"/>
    </xf>
    <xf numFmtId="0" fontId="0" fillId="9" borderId="12" xfId="0" applyFill="1" applyBorder="1" applyAlignment="1">
      <alignment vertical="center"/>
    </xf>
    <xf numFmtId="167" fontId="1" fillId="9" borderId="13" xfId="2" applyNumberFormat="1" applyFont="1" applyFill="1" applyBorder="1" applyAlignment="1" applyProtection="1">
      <alignment vertical="center"/>
      <protection locked="0"/>
    </xf>
    <xf numFmtId="0" fontId="1" fillId="9" borderId="13" xfId="0" applyFont="1" applyFill="1" applyBorder="1" applyAlignment="1" applyProtection="1">
      <alignment vertical="center"/>
      <protection locked="0"/>
    </xf>
    <xf numFmtId="44" fontId="1" fillId="9" borderId="12" xfId="2" applyFont="1" applyFill="1" applyBorder="1" applyAlignment="1" applyProtection="1">
      <alignment vertical="center"/>
    </xf>
    <xf numFmtId="0" fontId="1" fillId="9" borderId="12" xfId="0" applyFont="1" applyFill="1" applyBorder="1" applyAlignment="1">
      <alignment vertical="center"/>
    </xf>
    <xf numFmtId="44" fontId="1" fillId="9" borderId="13" xfId="0" applyNumberFormat="1" applyFont="1" applyFill="1" applyBorder="1" applyAlignment="1">
      <alignment vertical="center"/>
    </xf>
    <xf numFmtId="165" fontId="1" fillId="9" borderId="14" xfId="3" applyNumberFormat="1" applyFont="1" applyFill="1" applyBorder="1" applyAlignment="1" applyProtection="1">
      <alignment vertical="center"/>
    </xf>
    <xf numFmtId="0" fontId="2" fillId="3" borderId="0" xfId="0" applyFont="1" applyFill="1" applyAlignment="1">
      <alignment vertical="top"/>
    </xf>
    <xf numFmtId="0" fontId="12" fillId="3" borderId="8" xfId="0" applyFont="1" applyFill="1" applyBorder="1" applyAlignment="1">
      <alignment vertical="center"/>
    </xf>
    <xf numFmtId="9" fontId="2" fillId="3" borderId="8" xfId="0" applyNumberFormat="1" applyFont="1" applyFill="1" applyBorder="1" applyAlignment="1">
      <alignment vertical="center"/>
    </xf>
    <xf numFmtId="44" fontId="2" fillId="3" borderId="15" xfId="0" applyNumberFormat="1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44" fontId="2" fillId="3" borderId="8" xfId="0" applyNumberFormat="1" applyFont="1" applyFill="1" applyBorder="1" applyAlignment="1">
      <alignment vertical="center"/>
    </xf>
    <xf numFmtId="165" fontId="2" fillId="3" borderId="7" xfId="3" applyNumberFormat="1" applyFont="1" applyFill="1" applyBorder="1" applyAlignment="1" applyProtection="1">
      <alignment vertical="center"/>
    </xf>
    <xf numFmtId="0" fontId="2" fillId="6" borderId="0" xfId="0" applyFont="1" applyFill="1" applyAlignment="1">
      <alignment vertical="top"/>
    </xf>
    <xf numFmtId="165" fontId="1" fillId="3" borderId="8" xfId="0" applyNumberFormat="1" applyFont="1" applyFill="1" applyBorder="1" applyAlignment="1" applyProtection="1">
      <alignment vertical="center"/>
      <protection locked="0"/>
    </xf>
    <xf numFmtId="9" fontId="1" fillId="3" borderId="0" xfId="0" applyNumberFormat="1" applyFont="1" applyFill="1" applyAlignment="1">
      <alignment vertical="center"/>
    </xf>
    <xf numFmtId="0" fontId="0" fillId="6" borderId="0" xfId="0" applyFill="1" applyAlignment="1">
      <alignment horizontal="left" vertical="top" indent="1"/>
    </xf>
    <xf numFmtId="0" fontId="14" fillId="3" borderId="8" xfId="0" applyFont="1" applyFill="1" applyBorder="1" applyAlignment="1">
      <alignment vertical="center"/>
    </xf>
    <xf numFmtId="9" fontId="1" fillId="3" borderId="8" xfId="0" applyNumberFormat="1" applyFont="1" applyFill="1" applyBorder="1" applyAlignment="1" applyProtection="1">
      <alignment vertical="center"/>
      <protection locked="0"/>
    </xf>
    <xf numFmtId="0" fontId="2" fillId="3" borderId="0" xfId="0" applyFont="1" applyFill="1"/>
    <xf numFmtId="0" fontId="2" fillId="10" borderId="0" xfId="0" applyFont="1" applyFill="1" applyAlignment="1">
      <alignment vertical="top"/>
    </xf>
    <xf numFmtId="0" fontId="12" fillId="10" borderId="9" xfId="0" applyFont="1" applyFill="1" applyBorder="1" applyAlignment="1">
      <alignment vertical="center"/>
    </xf>
    <xf numFmtId="0" fontId="2" fillId="10" borderId="9" xfId="0" applyFont="1" applyFill="1" applyBorder="1" applyAlignment="1">
      <alignment vertical="center"/>
    </xf>
    <xf numFmtId="44" fontId="2" fillId="10" borderId="9" xfId="0" applyNumberFormat="1" applyFont="1" applyFill="1" applyBorder="1" applyAlignment="1">
      <alignment vertical="center"/>
    </xf>
    <xf numFmtId="0" fontId="2" fillId="10" borderId="16" xfId="0" applyFont="1" applyFill="1" applyBorder="1" applyAlignment="1">
      <alignment vertical="center"/>
    </xf>
    <xf numFmtId="44" fontId="2" fillId="10" borderId="8" xfId="0" applyNumberFormat="1" applyFont="1" applyFill="1" applyBorder="1" applyAlignment="1">
      <alignment vertical="center"/>
    </xf>
    <xf numFmtId="165" fontId="2" fillId="10" borderId="7" xfId="3" applyNumberFormat="1" applyFont="1" applyFill="1" applyBorder="1" applyAlignment="1" applyProtection="1">
      <alignment vertical="center"/>
    </xf>
    <xf numFmtId="0" fontId="14" fillId="3" borderId="0" xfId="5" applyFont="1" applyFill="1"/>
    <xf numFmtId="0" fontId="14" fillId="9" borderId="12" xfId="5" applyFont="1" applyFill="1" applyBorder="1" applyAlignment="1">
      <alignment vertical="top"/>
    </xf>
    <xf numFmtId="0" fontId="14" fillId="9" borderId="12" xfId="5" applyFont="1" applyFill="1" applyBorder="1" applyAlignment="1" applyProtection="1">
      <alignment horizontal="center" vertical="center"/>
      <protection locked="0"/>
    </xf>
    <xf numFmtId="0" fontId="14" fillId="9" borderId="12" xfId="5" applyFont="1" applyFill="1" applyBorder="1" applyAlignment="1">
      <alignment vertical="center"/>
    </xf>
    <xf numFmtId="167" fontId="14" fillId="9" borderId="13" xfId="2" applyNumberFormat="1" applyFont="1" applyFill="1" applyBorder="1" applyAlignment="1" applyProtection="1">
      <alignment vertical="center"/>
      <protection locked="0"/>
    </xf>
    <xf numFmtId="0" fontId="14" fillId="9" borderId="13" xfId="5" applyFont="1" applyFill="1" applyBorder="1" applyAlignment="1" applyProtection="1">
      <alignment vertical="center"/>
      <protection locked="0"/>
    </xf>
    <xf numFmtId="44" fontId="14" fillId="9" borderId="17" xfId="2" applyFont="1" applyFill="1" applyBorder="1" applyAlignment="1" applyProtection="1">
      <alignment vertical="center"/>
    </xf>
    <xf numFmtId="44" fontId="14" fillId="9" borderId="13" xfId="5" applyNumberFormat="1" applyFont="1" applyFill="1" applyBorder="1" applyAlignment="1">
      <alignment vertical="center"/>
    </xf>
    <xf numFmtId="10" fontId="14" fillId="9" borderId="14" xfId="3" applyNumberFormat="1" applyFont="1" applyFill="1" applyBorder="1" applyAlignment="1" applyProtection="1">
      <alignment vertical="center"/>
    </xf>
    <xf numFmtId="0" fontId="12" fillId="0" borderId="0" xfId="0" applyFont="1"/>
    <xf numFmtId="10" fontId="12" fillId="4" borderId="1" xfId="3" applyNumberFormat="1" applyFont="1" applyFill="1" applyBorder="1" applyAlignment="1" applyProtection="1">
      <alignment vertical="center"/>
      <protection locked="0"/>
    </xf>
    <xf numFmtId="0" fontId="0" fillId="6" borderId="0" xfId="0" applyFill="1"/>
    <xf numFmtId="0" fontId="12" fillId="8" borderId="0" xfId="0" applyFont="1" applyFill="1"/>
    <xf numFmtId="0" fontId="0" fillId="6" borderId="0" xfId="0" applyFill="1" applyAlignment="1">
      <alignment horizontal="center" vertical="center"/>
    </xf>
    <xf numFmtId="10" fontId="12" fillId="6" borderId="0" xfId="3" applyNumberFormat="1" applyFont="1" applyFill="1" applyBorder="1" applyAlignment="1" applyProtection="1">
      <alignment vertical="center"/>
      <protection locked="0"/>
    </xf>
    <xf numFmtId="0" fontId="2" fillId="6" borderId="0" xfId="0" applyFont="1" applyFill="1" applyAlignment="1">
      <alignment vertical="center"/>
    </xf>
    <xf numFmtId="43" fontId="7" fillId="3" borderId="0" xfId="0" applyNumberFormat="1" applyFont="1" applyFill="1" applyAlignment="1">
      <alignment vertical="center"/>
    </xf>
    <xf numFmtId="0" fontId="1" fillId="6" borderId="7" xfId="0" applyFont="1" applyFill="1" applyBorder="1" applyAlignment="1">
      <alignment vertical="center"/>
    </xf>
    <xf numFmtId="166" fontId="1" fillId="8" borderId="7" xfId="0" applyNumberFormat="1" applyFont="1" applyFill="1" applyBorder="1" applyAlignment="1">
      <alignment vertical="center"/>
    </xf>
    <xf numFmtId="166" fontId="1" fillId="6" borderId="7" xfId="0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/>
    </xf>
    <xf numFmtId="165" fontId="0" fillId="3" borderId="0" xfId="3" applyNumberFormat="1" applyFont="1" applyFill="1" applyBorder="1" applyAlignment="1">
      <alignment vertical="center"/>
    </xf>
    <xf numFmtId="0" fontId="14" fillId="6" borderId="0" xfId="0" applyFont="1" applyFill="1"/>
    <xf numFmtId="0" fontId="2" fillId="4" borderId="2" xfId="0" applyFont="1" applyFill="1" applyBorder="1" applyAlignment="1" applyProtection="1">
      <alignment vertical="top"/>
      <protection locked="0"/>
    </xf>
    <xf numFmtId="0" fontId="0" fillId="9" borderId="11" xfId="0" quotePrefix="1" applyFill="1" applyBorder="1"/>
    <xf numFmtId="0" fontId="0" fillId="3" borderId="0" xfId="0" applyFill="1" applyAlignment="1">
      <alignment horizontal="left" vertical="top" indent="1"/>
    </xf>
    <xf numFmtId="0" fontId="0" fillId="10" borderId="0" xfId="0" applyFill="1" applyAlignment="1">
      <alignment vertical="top"/>
    </xf>
    <xf numFmtId="44" fontId="1" fillId="10" borderId="8" xfId="0" applyNumberFormat="1" applyFont="1" applyFill="1" applyBorder="1" applyAlignment="1">
      <alignment vertical="center"/>
    </xf>
    <xf numFmtId="165" fontId="1" fillId="10" borderId="7" xfId="3" applyNumberFormat="1" applyFont="1" applyFill="1" applyBorder="1" applyAlignment="1" applyProtection="1">
      <alignment vertical="center"/>
    </xf>
    <xf numFmtId="0" fontId="1" fillId="9" borderId="13" xfId="5" applyFont="1" applyFill="1" applyBorder="1" applyAlignment="1" applyProtection="1">
      <alignment vertical="center"/>
      <protection locked="0"/>
    </xf>
    <xf numFmtId="44" fontId="1" fillId="9" borderId="17" xfId="2" applyFont="1" applyFill="1" applyBorder="1" applyAlignment="1" applyProtection="1">
      <alignment vertical="center"/>
    </xf>
    <xf numFmtId="0" fontId="1" fillId="9" borderId="12" xfId="5" applyFont="1" applyFill="1" applyBorder="1" applyAlignment="1">
      <alignment vertical="center"/>
    </xf>
    <xf numFmtId="44" fontId="1" fillId="9" borderId="13" xfId="5" applyNumberFormat="1" applyFont="1" applyFill="1" applyBorder="1" applyAlignment="1">
      <alignment vertical="center"/>
    </xf>
    <xf numFmtId="10" fontId="1" fillId="9" borderId="14" xfId="3" applyNumberFormat="1" applyFont="1" applyFill="1" applyBorder="1" applyAlignment="1" applyProtection="1">
      <alignment vertical="center"/>
    </xf>
    <xf numFmtId="0" fontId="0" fillId="3" borderId="7" xfId="0" applyFill="1" applyBorder="1" applyAlignment="1">
      <alignment vertical="center"/>
    </xf>
    <xf numFmtId="44" fontId="0" fillId="3" borderId="7" xfId="2" applyFont="1" applyFill="1" applyBorder="1" applyAlignment="1" applyProtection="1">
      <alignment vertical="center"/>
    </xf>
    <xf numFmtId="44" fontId="0" fillId="3" borderId="8" xfId="0" applyNumberFormat="1" applyFill="1" applyBorder="1" applyAlignment="1">
      <alignment vertical="center"/>
    </xf>
    <xf numFmtId="165" fontId="0" fillId="3" borderId="7" xfId="3" applyNumberFormat="1" applyFont="1" applyFill="1" applyBorder="1" applyAlignment="1" applyProtection="1">
      <alignment vertical="center"/>
    </xf>
    <xf numFmtId="167" fontId="0" fillId="4" borderId="1" xfId="2" applyNumberFormat="1" applyFont="1" applyFill="1" applyBorder="1" applyAlignment="1" applyProtection="1">
      <alignment vertical="center"/>
      <protection locked="0"/>
    </xf>
    <xf numFmtId="44" fontId="0" fillId="4" borderId="4" xfId="0" applyNumberFormat="1" applyFill="1" applyBorder="1" applyAlignment="1" applyProtection="1">
      <alignment vertical="center"/>
      <protection locked="0"/>
    </xf>
    <xf numFmtId="44" fontId="0" fillId="4" borderId="8" xfId="4" applyFont="1" applyFill="1" applyBorder="1" applyAlignment="1" applyProtection="1">
      <alignment vertical="center"/>
      <protection locked="0"/>
    </xf>
    <xf numFmtId="44" fontId="0" fillId="3" borderId="7" xfId="4" applyFont="1" applyFill="1" applyBorder="1" applyAlignment="1" applyProtection="1">
      <alignment vertical="center"/>
    </xf>
    <xf numFmtId="0" fontId="0" fillId="4" borderId="1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168" fontId="0" fillId="4" borderId="8" xfId="2" applyNumberFormat="1" applyFont="1" applyFill="1" applyBorder="1" applyAlignment="1" applyProtection="1">
      <alignment vertical="center"/>
      <protection locked="0"/>
    </xf>
    <xf numFmtId="1" fontId="0" fillId="3" borderId="8" xfId="0" applyNumberFormat="1" applyFill="1" applyBorder="1" applyAlignment="1">
      <alignment vertical="center"/>
    </xf>
    <xf numFmtId="1" fontId="0" fillId="3" borderId="7" xfId="0" applyNumberFormat="1" applyFill="1" applyBorder="1" applyAlignment="1">
      <alignment vertical="center"/>
    </xf>
    <xf numFmtId="167" fontId="0" fillId="9" borderId="13" xfId="2" applyNumberFormat="1" applyFont="1" applyFill="1" applyBorder="1" applyAlignment="1" applyProtection="1">
      <alignment vertical="center"/>
      <protection locked="0"/>
    </xf>
    <xf numFmtId="0" fontId="0" fillId="9" borderId="13" xfId="0" applyFill="1" applyBorder="1" applyAlignment="1" applyProtection="1">
      <alignment vertical="center"/>
      <protection locked="0"/>
    </xf>
    <xf numFmtId="44" fontId="0" fillId="9" borderId="12" xfId="2" applyFont="1" applyFill="1" applyBorder="1" applyAlignment="1" applyProtection="1">
      <alignment vertical="center"/>
    </xf>
    <xf numFmtId="44" fontId="0" fillId="9" borderId="13" xfId="0" applyNumberFormat="1" applyFill="1" applyBorder="1" applyAlignment="1">
      <alignment vertical="center"/>
    </xf>
    <xf numFmtId="165" fontId="0" fillId="9" borderId="14" xfId="3" applyNumberFormat="1" applyFont="1" applyFill="1" applyBorder="1" applyAlignment="1" applyProtection="1">
      <alignment vertical="center"/>
    </xf>
    <xf numFmtId="0" fontId="2" fillId="3" borderId="8" xfId="0" applyFont="1" applyFill="1" applyBorder="1" applyAlignment="1">
      <alignment vertical="center"/>
    </xf>
    <xf numFmtId="9" fontId="0" fillId="3" borderId="0" xfId="0" applyNumberFormat="1" applyFill="1" applyAlignment="1">
      <alignment vertical="center"/>
    </xf>
    <xf numFmtId="0" fontId="0" fillId="3" borderId="8" xfId="0" applyFill="1" applyBorder="1" applyAlignment="1">
      <alignment vertical="center"/>
    </xf>
    <xf numFmtId="9" fontId="0" fillId="3" borderId="8" xfId="0" applyNumberFormat="1" applyFill="1" applyBorder="1" applyAlignment="1" applyProtection="1">
      <alignment vertical="center"/>
      <protection locked="0"/>
    </xf>
    <xf numFmtId="44" fontId="0" fillId="10" borderId="8" xfId="0" applyNumberFormat="1" applyFill="1" applyBorder="1" applyAlignment="1">
      <alignment vertical="center"/>
    </xf>
    <xf numFmtId="165" fontId="0" fillId="10" borderId="7" xfId="3" applyNumberFormat="1" applyFont="1" applyFill="1" applyBorder="1" applyAlignment="1" applyProtection="1">
      <alignment vertical="center"/>
    </xf>
    <xf numFmtId="0" fontId="11" fillId="8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44" fontId="0" fillId="3" borderId="1" xfId="0" applyNumberFormat="1" applyFill="1" applyBorder="1" applyAlignment="1">
      <alignment vertical="center"/>
    </xf>
    <xf numFmtId="2" fontId="11" fillId="8" borderId="1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9" fillId="2" borderId="0" xfId="0" applyFont="1" applyFill="1" applyAlignment="1">
      <alignment vertical="top" wrapText="1"/>
    </xf>
    <xf numFmtId="0" fontId="19" fillId="2" borderId="0" xfId="0" applyFont="1" applyFill="1" applyAlignment="1">
      <alignment horizontal="center" vertical="top" wrapText="1"/>
    </xf>
    <xf numFmtId="0" fontId="11" fillId="3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indent="1"/>
    </xf>
    <xf numFmtId="0" fontId="21" fillId="2" borderId="0" xfId="0" applyFont="1" applyFill="1"/>
    <xf numFmtId="0" fontId="2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2" borderId="0" xfId="0" applyFont="1" applyFill="1"/>
    <xf numFmtId="0" fontId="11" fillId="3" borderId="0" xfId="0" applyFont="1" applyFill="1" applyAlignment="1">
      <alignment horizontal="center"/>
    </xf>
    <xf numFmtId="0" fontId="24" fillId="3" borderId="0" xfId="0" applyFont="1" applyFill="1" applyAlignment="1">
      <alignment horizontal="right"/>
    </xf>
    <xf numFmtId="0" fontId="21" fillId="4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right"/>
    </xf>
    <xf numFmtId="0" fontId="21" fillId="3" borderId="0" xfId="0" applyFont="1" applyFill="1" applyAlignment="1">
      <alignment horizontal="center"/>
    </xf>
    <xf numFmtId="0" fontId="25" fillId="5" borderId="0" xfId="0" applyFont="1" applyFill="1" applyAlignment="1">
      <alignment horizontal="center"/>
    </xf>
    <xf numFmtId="44" fontId="26" fillId="3" borderId="0" xfId="0" applyNumberFormat="1" applyFont="1" applyFill="1" applyAlignment="1">
      <alignment horizontal="center"/>
    </xf>
    <xf numFmtId="165" fontId="11" fillId="3" borderId="0" xfId="3" applyNumberFormat="1" applyFont="1" applyFill="1" applyBorder="1"/>
    <xf numFmtId="165" fontId="27" fillId="3" borderId="0" xfId="3" applyNumberFormat="1" applyFont="1" applyFill="1" applyBorder="1" applyAlignment="1" applyProtection="1">
      <alignment vertical="center"/>
    </xf>
    <xf numFmtId="0" fontId="17" fillId="3" borderId="0" xfId="0" applyFont="1" applyFill="1"/>
    <xf numFmtId="0" fontId="24" fillId="3" borderId="0" xfId="0" applyFont="1" applyFill="1" applyAlignment="1">
      <alignment horizontal="center"/>
    </xf>
    <xf numFmtId="0" fontId="24" fillId="3" borderId="0" xfId="0" applyFont="1" applyFill="1"/>
    <xf numFmtId="166" fontId="24" fillId="4" borderId="1" xfId="1" applyNumberFormat="1" applyFont="1" applyFill="1" applyBorder="1" applyProtection="1">
      <protection locked="0"/>
    </xf>
    <xf numFmtId="44" fontId="11" fillId="3" borderId="0" xfId="0" applyNumberFormat="1" applyFont="1" applyFill="1"/>
    <xf numFmtId="0" fontId="17" fillId="6" borderId="0" xfId="0" applyFont="1" applyFill="1"/>
    <xf numFmtId="0" fontId="24" fillId="3" borderId="5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4" fillId="3" borderId="9" xfId="0" quotePrefix="1" applyFont="1" applyFill="1" applyBorder="1" applyAlignment="1">
      <alignment horizontal="center"/>
    </xf>
    <xf numFmtId="0" fontId="24" fillId="3" borderId="10" xfId="0" quotePrefix="1" applyFont="1" applyFill="1" applyBorder="1" applyAlignment="1">
      <alignment horizontal="center"/>
    </xf>
    <xf numFmtId="0" fontId="11" fillId="3" borderId="0" xfId="0" applyFont="1" applyFill="1" applyAlignment="1">
      <alignment vertical="top"/>
    </xf>
    <xf numFmtId="0" fontId="11" fillId="5" borderId="0" xfId="0" applyFont="1" applyFill="1" applyAlignment="1" applyProtection="1">
      <alignment horizontal="center" vertical="top"/>
      <protection locked="0"/>
    </xf>
    <xf numFmtId="44" fontId="11" fillId="4" borderId="8" xfId="2" applyFont="1" applyFill="1" applyBorder="1" applyAlignment="1" applyProtection="1">
      <alignment vertical="top"/>
      <protection locked="0"/>
    </xf>
    <xf numFmtId="0" fontId="11" fillId="3" borderId="7" xfId="0" applyFont="1" applyFill="1" applyBorder="1" applyAlignment="1">
      <alignment vertical="center"/>
    </xf>
    <xf numFmtId="44" fontId="11" fillId="3" borderId="7" xfId="4" applyFont="1" applyFill="1" applyBorder="1" applyAlignment="1" applyProtection="1">
      <alignment vertical="center"/>
    </xf>
    <xf numFmtId="44" fontId="11" fillId="3" borderId="8" xfId="0" applyNumberFormat="1" applyFont="1" applyFill="1" applyBorder="1" applyAlignment="1">
      <alignment vertical="center"/>
    </xf>
    <xf numFmtId="165" fontId="11" fillId="3" borderId="7" xfId="3" applyNumberFormat="1" applyFont="1" applyFill="1" applyBorder="1" applyAlignment="1" applyProtection="1">
      <alignment vertical="center"/>
    </xf>
    <xf numFmtId="0" fontId="11" fillId="4" borderId="3" xfId="0" applyFont="1" applyFill="1" applyBorder="1" applyAlignment="1">
      <alignment vertical="top"/>
    </xf>
    <xf numFmtId="0" fontId="11" fillId="4" borderId="3" xfId="0" applyFont="1" applyFill="1" applyBorder="1" applyAlignment="1" applyProtection="1">
      <alignment horizontal="center" vertical="top"/>
      <protection locked="0"/>
    </xf>
    <xf numFmtId="0" fontId="11" fillId="4" borderId="0" xfId="0" applyFont="1" applyFill="1" applyAlignment="1">
      <alignment vertical="center"/>
    </xf>
    <xf numFmtId="167" fontId="11" fillId="4" borderId="1" xfId="2" applyNumberFormat="1" applyFont="1" applyFill="1" applyBorder="1" applyAlignment="1" applyProtection="1">
      <alignment vertical="center"/>
      <protection locked="0"/>
    </xf>
    <xf numFmtId="44" fontId="11" fillId="4" borderId="4" xfId="0" applyNumberFormat="1" applyFont="1" applyFill="1" applyBorder="1" applyAlignment="1" applyProtection="1">
      <alignment vertical="center"/>
      <protection locked="0"/>
    </xf>
    <xf numFmtId="44" fontId="27" fillId="4" borderId="4" xfId="2" applyFont="1" applyFill="1" applyBorder="1" applyAlignment="1" applyProtection="1">
      <alignment vertical="center"/>
    </xf>
    <xf numFmtId="44" fontId="27" fillId="4" borderId="1" xfId="0" applyNumberFormat="1" applyFont="1" applyFill="1" applyBorder="1" applyAlignment="1">
      <alignment vertical="center"/>
    </xf>
    <xf numFmtId="165" fontId="27" fillId="4" borderId="4" xfId="3" applyNumberFormat="1" applyFont="1" applyFill="1" applyBorder="1" applyAlignment="1" applyProtection="1">
      <alignment vertical="center"/>
    </xf>
    <xf numFmtId="0" fontId="11" fillId="4" borderId="0" xfId="0" applyFont="1" applyFill="1"/>
    <xf numFmtId="168" fontId="11" fillId="4" borderId="8" xfId="2" applyNumberFormat="1" applyFont="1" applyFill="1" applyBorder="1" applyAlignment="1" applyProtection="1">
      <alignment vertical="center"/>
      <protection locked="0"/>
    </xf>
    <xf numFmtId="1" fontId="11" fillId="3" borderId="7" xfId="0" applyNumberFormat="1" applyFont="1" applyFill="1" applyBorder="1" applyAlignment="1">
      <alignment vertical="center"/>
    </xf>
    <xf numFmtId="44" fontId="11" fillId="3" borderId="7" xfId="2" applyFont="1" applyFill="1" applyBorder="1" applyAlignment="1" applyProtection="1">
      <alignment vertical="center"/>
    </xf>
    <xf numFmtId="0" fontId="11" fillId="6" borderId="0" xfId="0" applyFont="1" applyFill="1" applyAlignment="1">
      <alignment vertical="top"/>
    </xf>
    <xf numFmtId="44" fontId="11" fillId="4" borderId="8" xfId="4" applyFont="1" applyFill="1" applyBorder="1" applyAlignment="1" applyProtection="1">
      <alignment vertical="center"/>
      <protection locked="0"/>
    </xf>
    <xf numFmtId="0" fontId="27" fillId="4" borderId="2" xfId="0" applyFont="1" applyFill="1" applyBorder="1" applyAlignment="1">
      <alignment vertical="top" wrapText="1"/>
    </xf>
    <xf numFmtId="0" fontId="11" fillId="4" borderId="3" xfId="0" applyFont="1" applyFill="1" applyBorder="1"/>
    <xf numFmtId="0" fontId="11" fillId="4" borderId="3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44" fontId="27" fillId="4" borderId="4" xfId="0" applyNumberFormat="1" applyFont="1" applyFill="1" applyBorder="1" applyAlignment="1">
      <alignment vertical="center"/>
    </xf>
    <xf numFmtId="0" fontId="11" fillId="6" borderId="0" xfId="0" applyFont="1" applyFill="1" applyAlignment="1">
      <alignment vertical="center"/>
    </xf>
    <xf numFmtId="1" fontId="11" fillId="3" borderId="8" xfId="0" applyNumberFormat="1" applyFont="1" applyFill="1" applyBorder="1" applyAlignment="1">
      <alignment vertical="center"/>
    </xf>
    <xf numFmtId="0" fontId="11" fillId="6" borderId="0" xfId="0" applyFont="1" applyFill="1" applyAlignment="1">
      <alignment vertical="center" wrapText="1"/>
    </xf>
    <xf numFmtId="0" fontId="11" fillId="4" borderId="3" xfId="0" applyFont="1" applyFill="1" applyBorder="1" applyAlignment="1">
      <alignment horizontal="center" vertical="top"/>
    </xf>
    <xf numFmtId="0" fontId="27" fillId="4" borderId="0" xfId="0" applyFont="1" applyFill="1" applyAlignment="1">
      <alignment vertical="center"/>
    </xf>
    <xf numFmtId="0" fontId="27" fillId="4" borderId="1" xfId="0" applyFont="1" applyFill="1" applyBorder="1" applyAlignment="1">
      <alignment vertical="center"/>
    </xf>
    <xf numFmtId="0" fontId="27" fillId="4" borderId="4" xfId="0" applyFont="1" applyFill="1" applyBorder="1" applyAlignment="1">
      <alignment vertical="center"/>
    </xf>
    <xf numFmtId="0" fontId="0" fillId="5" borderId="0" xfId="0" applyFill="1" applyAlignment="1" applyProtection="1">
      <alignment horizontal="center" vertical="top"/>
      <protection locked="0"/>
    </xf>
    <xf numFmtId="0" fontId="1" fillId="3" borderId="0" xfId="0" applyFont="1" applyFill="1"/>
    <xf numFmtId="0" fontId="11" fillId="9" borderId="11" xfId="0" applyFont="1" applyFill="1" applyBorder="1"/>
    <xf numFmtId="0" fontId="11" fillId="9" borderId="12" xfId="0" applyFont="1" applyFill="1" applyBorder="1" applyAlignment="1">
      <alignment vertical="top"/>
    </xf>
    <xf numFmtId="0" fontId="11" fillId="9" borderId="12" xfId="0" applyFont="1" applyFill="1" applyBorder="1" applyAlignment="1" applyProtection="1">
      <alignment horizontal="center" vertical="top"/>
      <protection locked="0"/>
    </xf>
    <xf numFmtId="0" fontId="11" fillId="9" borderId="12" xfId="0" applyFont="1" applyFill="1" applyBorder="1" applyAlignment="1">
      <alignment vertical="center"/>
    </xf>
    <xf numFmtId="167" fontId="11" fillId="9" borderId="13" xfId="2" applyNumberFormat="1" applyFont="1" applyFill="1" applyBorder="1" applyAlignment="1" applyProtection="1">
      <alignment vertical="top"/>
      <protection locked="0"/>
    </xf>
    <xf numFmtId="0" fontId="11" fillId="9" borderId="13" xfId="0" applyFont="1" applyFill="1" applyBorder="1" applyAlignment="1" applyProtection="1">
      <alignment vertical="center"/>
      <protection locked="0"/>
    </xf>
    <xf numFmtId="44" fontId="11" fillId="9" borderId="12" xfId="2" applyFont="1" applyFill="1" applyBorder="1" applyAlignment="1" applyProtection="1">
      <alignment vertical="center"/>
    </xf>
    <xf numFmtId="44" fontId="11" fillId="9" borderId="13" xfId="0" applyNumberFormat="1" applyFont="1" applyFill="1" applyBorder="1" applyAlignment="1">
      <alignment vertical="center"/>
    </xf>
    <xf numFmtId="165" fontId="11" fillId="9" borderId="14" xfId="3" applyNumberFormat="1" applyFont="1" applyFill="1" applyBorder="1" applyAlignment="1" applyProtection="1">
      <alignment vertical="center"/>
    </xf>
    <xf numFmtId="0" fontId="27" fillId="3" borderId="0" xfId="0" applyFont="1" applyFill="1" applyAlignment="1">
      <alignment vertical="top"/>
    </xf>
    <xf numFmtId="0" fontId="11" fillId="3" borderId="0" xfId="0" applyFont="1" applyFill="1" applyAlignment="1">
      <alignment horizontal="center" vertical="top"/>
    </xf>
    <xf numFmtId="0" fontId="27" fillId="3" borderId="8" xfId="0" applyFont="1" applyFill="1" applyBorder="1" applyAlignment="1">
      <alignment vertical="center"/>
    </xf>
    <xf numFmtId="9" fontId="27" fillId="3" borderId="8" xfId="0" applyNumberFormat="1" applyFont="1" applyFill="1" applyBorder="1" applyAlignment="1">
      <alignment vertical="center"/>
    </xf>
    <xf numFmtId="44" fontId="27" fillId="3" borderId="15" xfId="0" applyNumberFormat="1" applyFont="1" applyFill="1" applyBorder="1" applyAlignment="1">
      <alignment vertical="center"/>
    </xf>
    <xf numFmtId="0" fontId="27" fillId="3" borderId="0" xfId="0" applyFont="1" applyFill="1" applyAlignment="1">
      <alignment vertical="center"/>
    </xf>
    <xf numFmtId="44" fontId="27" fillId="3" borderId="8" xfId="0" applyNumberFormat="1" applyFont="1" applyFill="1" applyBorder="1" applyAlignment="1">
      <alignment vertical="center"/>
    </xf>
    <xf numFmtId="165" fontId="27" fillId="3" borderId="7" xfId="3" applyNumberFormat="1" applyFont="1" applyFill="1" applyBorder="1" applyAlignment="1" applyProtection="1">
      <alignment vertical="center"/>
    </xf>
    <xf numFmtId="165" fontId="11" fillId="3" borderId="8" xfId="0" applyNumberFormat="1" applyFont="1" applyFill="1" applyBorder="1" applyAlignment="1" applyProtection="1">
      <alignment vertical="center"/>
      <protection locked="0"/>
    </xf>
    <xf numFmtId="9" fontId="1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horizontal="left" vertical="top" indent="1"/>
    </xf>
    <xf numFmtId="0" fontId="11" fillId="3" borderId="8" xfId="0" applyFont="1" applyFill="1" applyBorder="1" applyAlignment="1">
      <alignment vertical="center"/>
    </xf>
    <xf numFmtId="9" fontId="11" fillId="3" borderId="8" xfId="0" applyNumberFormat="1" applyFont="1" applyFill="1" applyBorder="1" applyAlignment="1" applyProtection="1">
      <alignment vertical="center"/>
      <protection locked="0"/>
    </xf>
    <xf numFmtId="0" fontId="11" fillId="10" borderId="0" xfId="0" applyFont="1" applyFill="1" applyAlignment="1">
      <alignment vertical="top"/>
    </xf>
    <xf numFmtId="0" fontId="27" fillId="10" borderId="9" xfId="0" applyFont="1" applyFill="1" applyBorder="1" applyAlignment="1">
      <alignment vertical="center"/>
    </xf>
    <xf numFmtId="44" fontId="27" fillId="10" borderId="9" xfId="0" applyNumberFormat="1" applyFont="1" applyFill="1" applyBorder="1" applyAlignment="1">
      <alignment vertical="center"/>
    </xf>
    <xf numFmtId="0" fontId="27" fillId="10" borderId="16" xfId="0" applyFont="1" applyFill="1" applyBorder="1" applyAlignment="1">
      <alignment vertical="center"/>
    </xf>
    <xf numFmtId="44" fontId="27" fillId="10" borderId="8" xfId="0" applyNumberFormat="1" applyFont="1" applyFill="1" applyBorder="1" applyAlignment="1">
      <alignment vertical="center"/>
    </xf>
    <xf numFmtId="165" fontId="27" fillId="10" borderId="7" xfId="3" applyNumberFormat="1" applyFont="1" applyFill="1" applyBorder="1" applyAlignment="1" applyProtection="1">
      <alignment vertical="center"/>
    </xf>
    <xf numFmtId="0" fontId="17" fillId="3" borderId="0" xfId="5" applyFill="1"/>
    <xf numFmtId="0" fontId="17" fillId="9" borderId="11" xfId="5" applyFill="1" applyBorder="1"/>
    <xf numFmtId="0" fontId="17" fillId="9" borderId="12" xfId="5" applyFill="1" applyBorder="1" applyAlignment="1">
      <alignment vertical="top"/>
    </xf>
    <xf numFmtId="0" fontId="17" fillId="9" borderId="12" xfId="5" applyFill="1" applyBorder="1" applyAlignment="1" applyProtection="1">
      <alignment horizontal="center" vertical="top"/>
      <protection locked="0"/>
    </xf>
    <xf numFmtId="0" fontId="17" fillId="9" borderId="12" xfId="5" applyFill="1" applyBorder="1" applyAlignment="1">
      <alignment vertical="center"/>
    </xf>
    <xf numFmtId="167" fontId="17" fillId="9" borderId="13" xfId="2" applyNumberFormat="1" applyFont="1" applyFill="1" applyBorder="1" applyAlignment="1" applyProtection="1">
      <alignment vertical="top"/>
      <protection locked="0"/>
    </xf>
    <xf numFmtId="0" fontId="17" fillId="9" borderId="13" xfId="5" applyFill="1" applyBorder="1" applyAlignment="1" applyProtection="1">
      <alignment vertical="center"/>
      <protection locked="0"/>
    </xf>
    <xf numFmtId="44" fontId="17" fillId="9" borderId="17" xfId="2" applyFont="1" applyFill="1" applyBorder="1" applyAlignment="1" applyProtection="1">
      <alignment vertical="center"/>
    </xf>
    <xf numFmtId="44" fontId="17" fillId="9" borderId="13" xfId="5" applyNumberFormat="1" applyFill="1" applyBorder="1" applyAlignment="1">
      <alignment vertical="center"/>
    </xf>
    <xf numFmtId="10" fontId="17" fillId="9" borderId="14" xfId="3" applyNumberFormat="1" applyFont="1" applyFill="1" applyBorder="1" applyAlignment="1" applyProtection="1">
      <alignment vertical="center"/>
    </xf>
    <xf numFmtId="10" fontId="24" fillId="4" borderId="1" xfId="3" applyNumberFormat="1" applyFont="1" applyFill="1" applyBorder="1" applyProtection="1">
      <protection locked="0"/>
    </xf>
    <xf numFmtId="0" fontId="27" fillId="3" borderId="0" xfId="0" applyFont="1" applyFill="1"/>
    <xf numFmtId="0" fontId="21" fillId="4" borderId="0" xfId="0" applyFont="1" applyFill="1" applyAlignment="1">
      <alignment vertical="center"/>
    </xf>
    <xf numFmtId="0" fontId="7" fillId="3" borderId="0" xfId="0" applyFont="1" applyFill="1" applyAlignment="1">
      <alignment horizontal="center"/>
    </xf>
    <xf numFmtId="0" fontId="28" fillId="3" borderId="0" xfId="0" applyFont="1" applyFill="1" applyAlignment="1">
      <alignment horizontal="left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3" fillId="6" borderId="0" xfId="0" applyFont="1" applyFill="1"/>
    <xf numFmtId="168" fontId="11" fillId="4" borderId="8" xfId="2" applyNumberFormat="1" applyFont="1" applyFill="1" applyBorder="1" applyAlignment="1" applyProtection="1">
      <alignment vertical="top"/>
      <protection locked="0"/>
    </xf>
    <xf numFmtId="166" fontId="11" fillId="3" borderId="8" xfId="1" applyNumberFormat="1" applyFont="1" applyFill="1" applyBorder="1" applyAlignment="1" applyProtection="1">
      <alignment vertical="center"/>
    </xf>
    <xf numFmtId="0" fontId="2" fillId="11" borderId="2" xfId="0" applyFont="1" applyFill="1" applyBorder="1" applyAlignment="1" applyProtection="1">
      <alignment vertical="top"/>
      <protection locked="0"/>
    </xf>
    <xf numFmtId="0" fontId="0" fillId="11" borderId="3" xfId="0" applyFill="1" applyBorder="1" applyAlignment="1">
      <alignment vertical="top"/>
    </xf>
    <xf numFmtId="0" fontId="0" fillId="11" borderId="3" xfId="0" applyFill="1" applyBorder="1" applyAlignment="1" applyProtection="1">
      <alignment horizontal="center" vertical="center"/>
      <protection locked="0"/>
    </xf>
    <xf numFmtId="0" fontId="0" fillId="11" borderId="0" xfId="0" applyFill="1" applyAlignment="1">
      <alignment vertical="center"/>
    </xf>
    <xf numFmtId="167" fontId="1" fillId="11" borderId="1" xfId="2" applyNumberFormat="1" applyFont="1" applyFill="1" applyBorder="1" applyAlignment="1" applyProtection="1">
      <alignment vertical="center"/>
      <protection locked="0"/>
    </xf>
    <xf numFmtId="44" fontId="1" fillId="11" borderId="4" xfId="0" applyNumberFormat="1" applyFont="1" applyFill="1" applyBorder="1" applyAlignment="1" applyProtection="1">
      <alignment vertical="center"/>
      <protection locked="0"/>
    </xf>
    <xf numFmtId="44" fontId="2" fillId="11" borderId="4" xfId="2" applyFont="1" applyFill="1" applyBorder="1" applyAlignment="1" applyProtection="1">
      <alignment vertical="center"/>
    </xf>
    <xf numFmtId="0" fontId="1" fillId="11" borderId="0" xfId="0" applyFont="1" applyFill="1" applyAlignment="1">
      <alignment vertical="center"/>
    </xf>
    <xf numFmtId="44" fontId="2" fillId="11" borderId="1" xfId="0" applyNumberFormat="1" applyFont="1" applyFill="1" applyBorder="1" applyAlignment="1">
      <alignment vertical="center"/>
    </xf>
    <xf numFmtId="165" fontId="2" fillId="11" borderId="4" xfId="3" applyNumberFormat="1" applyFont="1" applyFill="1" applyBorder="1" applyAlignment="1" applyProtection="1">
      <alignment vertical="center"/>
    </xf>
    <xf numFmtId="0" fontId="2" fillId="11" borderId="2" xfId="0" applyFont="1" applyFill="1" applyBorder="1" applyAlignment="1">
      <alignment vertical="top" wrapText="1"/>
    </xf>
    <xf numFmtId="0" fontId="0" fillId="11" borderId="3" xfId="0" applyFill="1" applyBorder="1"/>
    <xf numFmtId="0" fontId="0" fillId="11" borderId="3" xfId="0" applyFill="1" applyBorder="1" applyAlignment="1">
      <alignment horizontal="center" vertical="center"/>
    </xf>
    <xf numFmtId="0" fontId="1" fillId="11" borderId="1" xfId="0" applyFont="1" applyFill="1" applyBorder="1" applyAlignment="1">
      <alignment vertical="center"/>
    </xf>
    <xf numFmtId="0" fontId="1" fillId="11" borderId="4" xfId="0" applyFont="1" applyFill="1" applyBorder="1" applyAlignment="1">
      <alignment vertical="center"/>
    </xf>
    <xf numFmtId="44" fontId="2" fillId="11" borderId="4" xfId="0" applyNumberFormat="1" applyFont="1" applyFill="1" applyBorder="1" applyAlignment="1">
      <alignment vertical="center"/>
    </xf>
    <xf numFmtId="0" fontId="12" fillId="11" borderId="0" xfId="0" applyFont="1" applyFill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1" borderId="0" xfId="0" applyFont="1" applyFill="1" applyAlignment="1">
      <alignment vertical="center"/>
    </xf>
    <xf numFmtId="44" fontId="11" fillId="10" borderId="8" xfId="0" applyNumberFormat="1" applyFont="1" applyFill="1" applyBorder="1" applyAlignment="1">
      <alignment vertical="center"/>
    </xf>
    <xf numFmtId="165" fontId="11" fillId="10" borderId="7" xfId="3" applyNumberFormat="1" applyFont="1" applyFill="1" applyBorder="1" applyAlignment="1" applyProtection="1">
      <alignment vertical="center"/>
    </xf>
    <xf numFmtId="0" fontId="11" fillId="9" borderId="11" xfId="5" applyFont="1" applyFill="1" applyBorder="1"/>
    <xf numFmtId="0" fontId="11" fillId="9" borderId="12" xfId="5" applyFont="1" applyFill="1" applyBorder="1" applyAlignment="1">
      <alignment vertical="top"/>
    </xf>
    <xf numFmtId="0" fontId="11" fillId="9" borderId="12" xfId="5" applyFont="1" applyFill="1" applyBorder="1" applyAlignment="1" applyProtection="1">
      <alignment horizontal="center" vertical="top"/>
      <protection locked="0"/>
    </xf>
    <xf numFmtId="0" fontId="11" fillId="9" borderId="12" xfId="5" applyFont="1" applyFill="1" applyBorder="1" applyAlignment="1">
      <alignment vertical="center"/>
    </xf>
    <xf numFmtId="0" fontId="11" fillId="9" borderId="13" xfId="5" applyFont="1" applyFill="1" applyBorder="1" applyAlignment="1" applyProtection="1">
      <alignment vertical="center"/>
      <protection locked="0"/>
    </xf>
    <xf numFmtId="44" fontId="11" fillId="9" borderId="17" xfId="2" applyFont="1" applyFill="1" applyBorder="1" applyAlignment="1" applyProtection="1">
      <alignment vertical="center"/>
    </xf>
    <xf numFmtId="44" fontId="11" fillId="9" borderId="13" xfId="5" applyNumberFormat="1" applyFont="1" applyFill="1" applyBorder="1" applyAlignment="1">
      <alignment vertical="center"/>
    </xf>
    <xf numFmtId="0" fontId="27" fillId="3" borderId="0" xfId="5" applyFont="1" applyFill="1" applyAlignment="1">
      <alignment vertical="top"/>
    </xf>
    <xf numFmtId="0" fontId="11" fillId="3" borderId="0" xfId="5" applyFont="1" applyFill="1" applyAlignment="1">
      <alignment vertical="top"/>
    </xf>
    <xf numFmtId="0" fontId="11" fillId="3" borderId="0" xfId="5" applyFont="1" applyFill="1" applyAlignment="1">
      <alignment horizontal="center" vertical="top"/>
    </xf>
    <xf numFmtId="0" fontId="27" fillId="3" borderId="8" xfId="5" applyFont="1" applyFill="1" applyBorder="1" applyAlignment="1">
      <alignment vertical="center"/>
    </xf>
    <xf numFmtId="9" fontId="27" fillId="3" borderId="8" xfId="5" applyNumberFormat="1" applyFont="1" applyFill="1" applyBorder="1" applyAlignment="1">
      <alignment vertical="center"/>
    </xf>
    <xf numFmtId="44" fontId="27" fillId="3" borderId="15" xfId="5" applyNumberFormat="1" applyFont="1" applyFill="1" applyBorder="1" applyAlignment="1">
      <alignment vertical="center"/>
    </xf>
    <xf numFmtId="0" fontId="27" fillId="3" borderId="0" xfId="5" applyFont="1" applyFill="1" applyAlignment="1">
      <alignment vertical="center"/>
    </xf>
    <xf numFmtId="0" fontId="11" fillId="3" borderId="8" xfId="5" applyFont="1" applyFill="1" applyBorder="1" applyAlignment="1">
      <alignment vertical="center"/>
    </xf>
    <xf numFmtId="9" fontId="11" fillId="3" borderId="8" xfId="5" applyNumberFormat="1" applyFont="1" applyFill="1" applyBorder="1" applyAlignment="1" applyProtection="1">
      <alignment vertical="top"/>
      <protection locked="0"/>
    </xf>
    <xf numFmtId="9" fontId="11" fillId="3" borderId="8" xfId="5" applyNumberFormat="1" applyFont="1" applyFill="1" applyBorder="1" applyAlignment="1">
      <alignment vertical="center"/>
    </xf>
    <xf numFmtId="44" fontId="11" fillId="3" borderId="8" xfId="5" applyNumberFormat="1" applyFont="1" applyFill="1" applyBorder="1" applyAlignment="1">
      <alignment vertical="center"/>
    </xf>
    <xf numFmtId="0" fontId="11" fillId="3" borderId="0" xfId="5" applyFont="1" applyFill="1" applyAlignment="1">
      <alignment vertical="center"/>
    </xf>
    <xf numFmtId="0" fontId="11" fillId="10" borderId="0" xfId="5" applyFont="1" applyFill="1" applyAlignment="1">
      <alignment vertical="top"/>
    </xf>
    <xf numFmtId="44" fontId="27" fillId="10" borderId="18" xfId="0" applyNumberFormat="1" applyFont="1" applyFill="1" applyBorder="1" applyAlignment="1">
      <alignment vertical="center"/>
    </xf>
    <xf numFmtId="0" fontId="11" fillId="9" borderId="17" xfId="5" applyFont="1" applyFill="1" applyBorder="1" applyAlignment="1">
      <alignment vertical="center"/>
    </xf>
    <xf numFmtId="167" fontId="11" fillId="9" borderId="17" xfId="2" applyNumberFormat="1" applyFont="1" applyFill="1" applyBorder="1" applyAlignment="1" applyProtection="1">
      <alignment vertical="top"/>
      <protection locked="0"/>
    </xf>
    <xf numFmtId="0" fontId="11" fillId="9" borderId="17" xfId="5" applyFont="1" applyFill="1" applyBorder="1" applyAlignment="1" applyProtection="1">
      <alignment vertical="center"/>
      <protection locked="0"/>
    </xf>
    <xf numFmtId="44" fontId="11" fillId="9" borderId="13" xfId="2" applyFont="1" applyFill="1" applyBorder="1" applyAlignment="1" applyProtection="1">
      <alignment vertical="center"/>
    </xf>
    <xf numFmtId="10" fontId="11" fillId="9" borderId="14" xfId="3" applyNumberFormat="1" applyFont="1" applyFill="1" applyBorder="1" applyAlignment="1" applyProtection="1">
      <alignment vertical="center"/>
    </xf>
    <xf numFmtId="0" fontId="11" fillId="6" borderId="0" xfId="0" applyFont="1" applyFill="1"/>
    <xf numFmtId="0" fontId="27" fillId="3" borderId="0" xfId="0" applyFont="1" applyFill="1" applyAlignment="1">
      <alignment horizontal="center"/>
    </xf>
    <xf numFmtId="0" fontId="27" fillId="3" borderId="5" xfId="0" applyFont="1" applyFill="1" applyBorder="1" applyAlignment="1">
      <alignment horizontal="center"/>
    </xf>
    <xf numFmtId="0" fontId="27" fillId="3" borderId="6" xfId="0" applyFont="1" applyFill="1" applyBorder="1" applyAlignment="1">
      <alignment horizontal="center"/>
    </xf>
    <xf numFmtId="0" fontId="27" fillId="3" borderId="7" xfId="0" applyFont="1" applyFill="1" applyBorder="1" applyAlignment="1">
      <alignment horizontal="center"/>
    </xf>
    <xf numFmtId="0" fontId="27" fillId="3" borderId="9" xfId="0" quotePrefix="1" applyFont="1" applyFill="1" applyBorder="1" applyAlignment="1">
      <alignment horizontal="center"/>
    </xf>
    <xf numFmtId="0" fontId="27" fillId="3" borderId="10" xfId="0" quotePrefix="1" applyFont="1" applyFill="1" applyBorder="1" applyAlignment="1">
      <alignment horizontal="center"/>
    </xf>
    <xf numFmtId="0" fontId="11" fillId="11" borderId="3" xfId="0" applyFont="1" applyFill="1" applyBorder="1" applyAlignment="1">
      <alignment vertical="top"/>
    </xf>
    <xf numFmtId="0" fontId="11" fillId="11" borderId="3" xfId="0" applyFont="1" applyFill="1" applyBorder="1" applyAlignment="1" applyProtection="1">
      <alignment horizontal="center" vertical="top"/>
      <protection locked="0"/>
    </xf>
    <xf numFmtId="0" fontId="11" fillId="11" borderId="0" xfId="0" applyFont="1" applyFill="1" applyAlignment="1">
      <alignment vertical="center"/>
    </xf>
    <xf numFmtId="167" fontId="11" fillId="11" borderId="1" xfId="2" applyNumberFormat="1" applyFont="1" applyFill="1" applyBorder="1" applyAlignment="1" applyProtection="1">
      <alignment vertical="center"/>
      <protection locked="0"/>
    </xf>
    <xf numFmtId="44" fontId="11" fillId="11" borderId="4" xfId="0" applyNumberFormat="1" applyFont="1" applyFill="1" applyBorder="1" applyAlignment="1" applyProtection="1">
      <alignment vertical="center"/>
      <protection locked="0"/>
    </xf>
    <xf numFmtId="44" fontId="27" fillId="11" borderId="4" xfId="2" applyFont="1" applyFill="1" applyBorder="1" applyAlignment="1" applyProtection="1">
      <alignment vertical="center"/>
    </xf>
    <xf numFmtId="44" fontId="27" fillId="11" borderId="1" xfId="0" applyNumberFormat="1" applyFont="1" applyFill="1" applyBorder="1" applyAlignment="1">
      <alignment vertical="center"/>
    </xf>
    <xf numFmtId="165" fontId="27" fillId="11" borderId="4" xfId="3" applyNumberFormat="1" applyFont="1" applyFill="1" applyBorder="1" applyAlignment="1" applyProtection="1">
      <alignment vertical="center"/>
    </xf>
    <xf numFmtId="0" fontId="11" fillId="11" borderId="0" xfId="0" applyFont="1" applyFill="1"/>
    <xf numFmtId="44" fontId="11" fillId="4" borderId="8" xfId="4" applyFont="1" applyFill="1" applyBorder="1" applyAlignment="1" applyProtection="1">
      <alignment vertical="top"/>
      <protection locked="0"/>
    </xf>
    <xf numFmtId="0" fontId="27" fillId="11" borderId="2" xfId="0" applyFont="1" applyFill="1" applyBorder="1" applyAlignment="1">
      <alignment vertical="top" wrapText="1"/>
    </xf>
    <xf numFmtId="0" fontId="11" fillId="11" borderId="3" xfId="0" applyFont="1" applyFill="1" applyBorder="1"/>
    <xf numFmtId="0" fontId="11" fillId="11" borderId="3" xfId="0" applyFont="1" applyFill="1" applyBorder="1" applyAlignment="1">
      <alignment horizontal="center"/>
    </xf>
    <xf numFmtId="0" fontId="11" fillId="11" borderId="1" xfId="0" applyFont="1" applyFill="1" applyBorder="1" applyAlignment="1">
      <alignment vertical="center"/>
    </xf>
    <xf numFmtId="0" fontId="11" fillId="11" borderId="4" xfId="0" applyFont="1" applyFill="1" applyBorder="1" applyAlignment="1">
      <alignment vertical="center"/>
    </xf>
    <xf numFmtId="44" fontId="27" fillId="11" borderId="4" xfId="0" applyNumberFormat="1" applyFont="1" applyFill="1" applyBorder="1" applyAlignment="1">
      <alignment vertical="center"/>
    </xf>
    <xf numFmtId="0" fontId="11" fillId="11" borderId="3" xfId="0" applyFont="1" applyFill="1" applyBorder="1" applyAlignment="1">
      <alignment horizontal="center" vertical="top"/>
    </xf>
    <xf numFmtId="0" fontId="27" fillId="11" borderId="0" xfId="0" applyFont="1" applyFill="1" applyAlignment="1">
      <alignment vertical="center"/>
    </xf>
    <xf numFmtId="166" fontId="11" fillId="11" borderId="1" xfId="1" applyNumberFormat="1" applyFont="1" applyFill="1" applyBorder="1" applyAlignment="1" applyProtection="1">
      <alignment vertical="center"/>
    </xf>
    <xf numFmtId="0" fontId="11" fillId="6" borderId="0" xfId="0" applyFont="1" applyFill="1" applyAlignment="1">
      <alignment vertical="top" wrapText="1"/>
    </xf>
    <xf numFmtId="44" fontId="11" fillId="3" borderId="15" xfId="5" applyNumberFormat="1" applyFont="1" applyFill="1" applyBorder="1" applyAlignment="1">
      <alignment vertical="center"/>
    </xf>
    <xf numFmtId="0" fontId="24" fillId="10" borderId="0" xfId="5" applyFont="1" applyFill="1"/>
    <xf numFmtId="0" fontId="27" fillId="10" borderId="0" xfId="5" applyFont="1" applyFill="1" applyAlignment="1">
      <alignment vertical="top"/>
    </xf>
    <xf numFmtId="0" fontId="27" fillId="10" borderId="0" xfId="0" applyFont="1" applyFill="1"/>
    <xf numFmtId="0" fontId="3" fillId="3" borderId="0" xfId="0" applyFont="1" applyFill="1" applyAlignment="1">
      <alignment horizontal="center"/>
    </xf>
    <xf numFmtId="0" fontId="29" fillId="3" borderId="0" xfId="0" applyFont="1" applyFill="1" applyAlignment="1">
      <alignment horizontal="left" vertical="top"/>
    </xf>
    <xf numFmtId="0" fontId="29" fillId="3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24" fillId="4" borderId="1" xfId="0" applyFont="1" applyFill="1" applyBorder="1" applyAlignment="1">
      <alignment horizontal="center"/>
    </xf>
    <xf numFmtId="0" fontId="27" fillId="3" borderId="0" xfId="0" applyFont="1" applyFill="1" applyAlignment="1">
      <alignment horizontal="left"/>
    </xf>
    <xf numFmtId="166" fontId="17" fillId="3" borderId="0" xfId="0" applyNumberFormat="1" applyFont="1" applyFill="1"/>
    <xf numFmtId="166" fontId="24" fillId="4" borderId="1" xfId="1" applyNumberFormat="1" applyFont="1" applyFill="1" applyBorder="1" applyAlignment="1" applyProtection="1">
      <alignment horizontal="center"/>
    </xf>
    <xf numFmtId="167" fontId="11" fillId="4" borderId="8" xfId="2" applyNumberFormat="1" applyFont="1" applyFill="1" applyBorder="1" applyAlignment="1" applyProtection="1">
      <alignment vertical="top"/>
      <protection locked="0"/>
    </xf>
    <xf numFmtId="167" fontId="1" fillId="4" borderId="8" xfId="4" applyNumberFormat="1" applyFont="1" applyFill="1" applyBorder="1" applyAlignment="1" applyProtection="1">
      <alignment vertical="center"/>
      <protection locked="0"/>
    </xf>
    <xf numFmtId="168" fontId="0" fillId="4" borderId="8" xfId="4" applyNumberFormat="1" applyFont="1" applyFill="1" applyBorder="1" applyAlignment="1" applyProtection="1">
      <alignment vertical="center"/>
      <protection locked="0"/>
    </xf>
    <xf numFmtId="0" fontId="27" fillId="11" borderId="1" xfId="0" applyFont="1" applyFill="1" applyBorder="1" applyAlignment="1">
      <alignment vertical="center"/>
    </xf>
    <xf numFmtId="0" fontId="27" fillId="11" borderId="4" xfId="0" applyFont="1" applyFill="1" applyBorder="1" applyAlignment="1">
      <alignment vertical="center"/>
    </xf>
    <xf numFmtId="0" fontId="27" fillId="3" borderId="0" xfId="0" applyFont="1" applyFill="1" applyAlignment="1">
      <alignment horizontal="center" vertical="top"/>
    </xf>
    <xf numFmtId="9" fontId="27" fillId="3" borderId="0" xfId="0" applyNumberFormat="1" applyFont="1" applyFill="1" applyAlignment="1">
      <alignment vertical="center"/>
    </xf>
    <xf numFmtId="9" fontId="27" fillId="3" borderId="8" xfId="0" applyNumberFormat="1" applyFont="1" applyFill="1" applyBorder="1" applyAlignment="1" applyProtection="1">
      <alignment vertical="center"/>
      <protection locked="0"/>
    </xf>
    <xf numFmtId="0" fontId="11" fillId="3" borderId="0" xfId="5" applyFont="1" applyFill="1" applyAlignment="1">
      <alignment horizontal="left" vertical="top" indent="1"/>
    </xf>
    <xf numFmtId="0" fontId="11" fillId="3" borderId="9" xfId="0" applyFont="1" applyFill="1" applyBorder="1" applyAlignment="1">
      <alignment vertical="center"/>
    </xf>
    <xf numFmtId="44" fontId="11" fillId="3" borderId="18" xfId="0" applyNumberFormat="1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7" fillId="9" borderId="17" xfId="5" applyFill="1" applyBorder="1" applyAlignment="1">
      <alignment vertical="center"/>
    </xf>
    <xf numFmtId="167" fontId="17" fillId="9" borderId="17" xfId="2" applyNumberFormat="1" applyFont="1" applyFill="1" applyBorder="1" applyAlignment="1" applyProtection="1">
      <alignment vertical="top"/>
      <protection locked="0"/>
    </xf>
    <xf numFmtId="0" fontId="17" fillId="9" borderId="17" xfId="5" applyFill="1" applyBorder="1" applyAlignment="1" applyProtection="1">
      <alignment vertical="center"/>
      <protection locked="0"/>
    </xf>
    <xf numFmtId="44" fontId="17" fillId="9" borderId="13" xfId="2" applyFont="1" applyFill="1" applyBorder="1" applyAlignment="1" applyProtection="1">
      <alignment vertical="center"/>
    </xf>
    <xf numFmtId="165" fontId="17" fillId="9" borderId="14" xfId="3" applyNumberFormat="1" applyFont="1" applyFill="1" applyBorder="1" applyAlignment="1" applyProtection="1">
      <alignment vertical="center"/>
    </xf>
    <xf numFmtId="0" fontId="5" fillId="2" borderId="0" xfId="0" applyFont="1" applyFill="1" applyAlignment="1">
      <alignment horizontal="center" vertical="top" wrapText="1"/>
    </xf>
    <xf numFmtId="0" fontId="30" fillId="3" borderId="0" xfId="0" applyFont="1" applyFill="1"/>
    <xf numFmtId="0" fontId="31" fillId="3" borderId="0" xfId="0" applyFont="1" applyFill="1" applyAlignment="1">
      <alignment horizontal="right" vertical="top"/>
    </xf>
    <xf numFmtId="0" fontId="32" fillId="2" borderId="0" xfId="0" applyFont="1" applyFill="1"/>
    <xf numFmtId="0" fontId="32" fillId="2" borderId="0" xfId="0" applyFont="1" applyFill="1" applyAlignment="1">
      <alignment horizontal="center"/>
    </xf>
    <xf numFmtId="0" fontId="31" fillId="3" borderId="19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indent="1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4" fillId="2" borderId="0" xfId="0" applyFont="1" applyFill="1"/>
    <xf numFmtId="0" fontId="8" fillId="3" borderId="0" xfId="0" applyFont="1" applyFill="1" applyAlignment="1">
      <alignment horizontal="center"/>
    </xf>
    <xf numFmtId="166" fontId="11" fillId="3" borderId="7" xfId="1" applyNumberFormat="1" applyFont="1" applyFill="1" applyBorder="1" applyAlignment="1" applyProtection="1">
      <alignment vertical="center"/>
    </xf>
    <xf numFmtId="167" fontId="1" fillId="4" borderId="8" xfId="4" applyNumberFormat="1" applyFont="1" applyFill="1" applyBorder="1" applyAlignment="1" applyProtection="1">
      <alignment horizontal="left" vertical="center"/>
      <protection locked="0"/>
    </xf>
    <xf numFmtId="166" fontId="1" fillId="6" borderId="8" xfId="0" applyNumberFormat="1" applyFont="1" applyFill="1" applyBorder="1" applyAlignment="1">
      <alignment vertical="center"/>
    </xf>
    <xf numFmtId="166" fontId="11" fillId="3" borderId="7" xfId="0" applyNumberFormat="1" applyFont="1" applyFill="1" applyBorder="1" applyAlignment="1">
      <alignment vertical="center"/>
    </xf>
    <xf numFmtId="165" fontId="11" fillId="3" borderId="0" xfId="0" applyNumberFormat="1" applyFont="1" applyFill="1"/>
    <xf numFmtId="0" fontId="11" fillId="3" borderId="0" xfId="0" applyFont="1" applyFill="1" applyAlignment="1">
      <alignment vertical="center" wrapText="1"/>
    </xf>
    <xf numFmtId="0" fontId="25" fillId="3" borderId="0" xfId="0" applyFont="1" applyFill="1" applyAlignment="1">
      <alignment horizontal="left"/>
    </xf>
    <xf numFmtId="167" fontId="21" fillId="3" borderId="0" xfId="0" applyNumberFormat="1" applyFont="1" applyFill="1" applyAlignment="1">
      <alignment horizontal="center"/>
    </xf>
    <xf numFmtId="44" fontId="21" fillId="3" borderId="0" xfId="0" applyNumberFormat="1" applyFont="1" applyFill="1" applyAlignment="1">
      <alignment horizontal="center"/>
    </xf>
    <xf numFmtId="0" fontId="11" fillId="5" borderId="0" xfId="0" applyFont="1" applyFill="1" applyAlignment="1" applyProtection="1">
      <alignment horizontal="center" vertical="center"/>
      <protection locked="0"/>
    </xf>
    <xf numFmtId="44" fontId="11" fillId="3" borderId="9" xfId="0" applyNumberFormat="1" applyFont="1" applyFill="1" applyBorder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44" fontId="21" fillId="3" borderId="0" xfId="2" applyFont="1" applyFill="1" applyAlignment="1" applyProtection="1">
      <alignment horizontal="center"/>
    </xf>
    <xf numFmtId="0" fontId="25" fillId="3" borderId="0" xfId="0" applyFont="1" applyFill="1" applyAlignment="1">
      <alignment horizontal="center"/>
    </xf>
    <xf numFmtId="43" fontId="11" fillId="3" borderId="0" xfId="1" applyFont="1" applyFill="1" applyProtection="1"/>
    <xf numFmtId="166" fontId="1" fillId="3" borderId="7" xfId="1" applyNumberFormat="1" applyFont="1" applyFill="1" applyBorder="1" applyAlignment="1" applyProtection="1">
      <alignment vertical="center"/>
    </xf>
    <xf numFmtId="168" fontId="11" fillId="4" borderId="8" xfId="4" applyNumberFormat="1" applyFont="1" applyFill="1" applyBorder="1" applyAlignment="1" applyProtection="1">
      <alignment vertical="top"/>
      <protection locked="0"/>
    </xf>
    <xf numFmtId="166" fontId="11" fillId="3" borderId="8" xfId="0" applyNumberFormat="1" applyFont="1" applyFill="1" applyBorder="1" applyAlignment="1">
      <alignment vertical="center"/>
    </xf>
    <xf numFmtId="166" fontId="11" fillId="3" borderId="8" xfId="1" applyNumberFormat="1" applyFont="1" applyFill="1" applyBorder="1" applyAlignment="1" applyProtection="1">
      <alignment horizontal="left"/>
    </xf>
    <xf numFmtId="169" fontId="11" fillId="3" borderId="0" xfId="0" applyNumberFormat="1" applyFont="1" applyFill="1"/>
    <xf numFmtId="166" fontId="21" fillId="3" borderId="0" xfId="1" applyNumberFormat="1" applyFont="1" applyFill="1" applyBorder="1" applyAlignment="1" applyProtection="1">
      <alignment horizontal="center"/>
    </xf>
    <xf numFmtId="44" fontId="27" fillId="3" borderId="0" xfId="2" applyFont="1" applyFill="1" applyBorder="1" applyAlignment="1" applyProtection="1">
      <alignment vertical="center"/>
    </xf>
    <xf numFmtId="168" fontId="11" fillId="3" borderId="0" xfId="0" applyNumberFormat="1" applyFont="1" applyFill="1"/>
    <xf numFmtId="0" fontId="11" fillId="3" borderId="8" xfId="0" applyFont="1" applyFill="1" applyBorder="1" applyAlignment="1">
      <alignment horizontal="right" vertical="center"/>
    </xf>
    <xf numFmtId="0" fontId="0" fillId="3" borderId="0" xfId="0" applyFill="1" applyAlignment="1">
      <alignment horizontal="center"/>
    </xf>
    <xf numFmtId="0" fontId="6" fillId="2" borderId="0" xfId="0" applyFont="1" applyFill="1" applyAlignment="1">
      <alignment horizontal="left" indent="7"/>
    </xf>
    <xf numFmtId="0" fontId="10" fillId="3" borderId="0" xfId="0" applyFont="1" applyFill="1" applyAlignment="1">
      <alignment horizontal="center"/>
    </xf>
    <xf numFmtId="0" fontId="13" fillId="4" borderId="0" xfId="0" applyFont="1" applyFill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2" fillId="10" borderId="0" xfId="0" applyFont="1" applyFill="1" applyAlignment="1">
      <alignment horizontal="left" vertical="top" wrapText="1"/>
    </xf>
    <xf numFmtId="0" fontId="23" fillId="3" borderId="0" xfId="0" applyFont="1" applyFill="1" applyAlignment="1">
      <alignment horizontal="center"/>
    </xf>
    <xf numFmtId="0" fontId="20" fillId="2" borderId="0" xfId="0" applyFont="1" applyFill="1" applyAlignment="1">
      <alignment horizontal="left" indent="7"/>
    </xf>
    <xf numFmtId="0" fontId="21" fillId="4" borderId="0" xfId="0" applyFont="1" applyFill="1" applyAlignment="1">
      <alignment horizontal="left" vertic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24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24" fillId="3" borderId="8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wrapText="1"/>
    </xf>
    <xf numFmtId="0" fontId="24" fillId="3" borderId="7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wrapText="1"/>
    </xf>
    <xf numFmtId="0" fontId="27" fillId="10" borderId="0" xfId="0" applyFont="1" applyFill="1" applyAlignment="1">
      <alignment horizontal="left" vertical="top" wrapText="1"/>
    </xf>
    <xf numFmtId="0" fontId="23" fillId="6" borderId="0" xfId="0" applyFont="1" applyFill="1" applyAlignment="1">
      <alignment horizontal="center"/>
    </xf>
    <xf numFmtId="0" fontId="27" fillId="10" borderId="0" xfId="5" applyFont="1" applyFill="1" applyAlignment="1">
      <alignment horizontal="left" vertical="top" wrapText="1"/>
    </xf>
    <xf numFmtId="0" fontId="27" fillId="3" borderId="0" xfId="0" applyFont="1" applyFill="1" applyAlignment="1">
      <alignment horizontal="center" wrapText="1"/>
    </xf>
    <xf numFmtId="0" fontId="27" fillId="3" borderId="8" xfId="0" applyFont="1" applyFill="1" applyBorder="1" applyAlignment="1">
      <alignment horizontal="center" wrapText="1"/>
    </xf>
    <xf numFmtId="0" fontId="27" fillId="3" borderId="7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left" vertical="top" wrapText="1"/>
    </xf>
    <xf numFmtId="0" fontId="32" fillId="2" borderId="0" xfId="0" applyFont="1" applyFill="1" applyAlignment="1">
      <alignment horizontal="left" indent="7"/>
    </xf>
    <xf numFmtId="0" fontId="11" fillId="3" borderId="20" xfId="0" applyFont="1" applyFill="1" applyBorder="1" applyAlignment="1">
      <alignment horizontal="left" vertical="top" wrapText="1"/>
    </xf>
    <xf numFmtId="0" fontId="27" fillId="10" borderId="20" xfId="0" applyFont="1" applyFill="1" applyBorder="1" applyAlignment="1">
      <alignment horizontal="left" vertical="top" wrapText="1"/>
    </xf>
  </cellXfs>
  <cellStyles count="6">
    <cellStyle name="Comma" xfId="1" builtinId="3"/>
    <cellStyle name="Currency" xfId="2" builtinId="4"/>
    <cellStyle name="Currency 10" xfId="4" xr:uid="{5B9914B4-0662-42D5-AD91-895387307EC4}"/>
    <cellStyle name="Normal" xfId="0" builtinId="0"/>
    <cellStyle name="Normal 2" xfId="5" xr:uid="{77049C0E-C3EE-4561-922B-4D54C5B7706E}"/>
    <cellStyle name="Percent" xfId="3" builtinId="5"/>
  </cellStyles>
  <dxfs count="1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Radio" firstButton="1" fmlaLink="$O$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firstButton="1" fmlaLink="$O$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fmlaLink="$O$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checked="Checked" firstButton="1" fmlaLink="$O$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checked="Checked" firstButton="1" fmlaLink="$N$1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checked="Checked" firstButton="1" fmlaLink="$N$1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checked="Checked" firstButton="1" fmlaLink="$O$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checked="Checked" firstButton="1" fmlaLink="$O$1" lockText="1" noThreeD="1"/>
</file>

<file path=xl/ctrlProps/ctrlProp3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174</xdr:row>
          <xdr:rowOff>76200</xdr:rowOff>
        </xdr:from>
        <xdr:to>
          <xdr:col>18</xdr:col>
          <xdr:colOff>76200</xdr:colOff>
          <xdr:row>176</xdr:row>
          <xdr:rowOff>66674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174</xdr:row>
          <xdr:rowOff>142875</xdr:rowOff>
        </xdr:from>
        <xdr:to>
          <xdr:col>10</xdr:col>
          <xdr:colOff>257175</xdr:colOff>
          <xdr:row>176</xdr:row>
          <xdr:rowOff>28574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225</xdr:row>
          <xdr:rowOff>123825</xdr:rowOff>
        </xdr:from>
        <xdr:to>
          <xdr:col>10</xdr:col>
          <xdr:colOff>333375</xdr:colOff>
          <xdr:row>226</xdr:row>
          <xdr:rowOff>142874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16</xdr:row>
          <xdr:rowOff>142875</xdr:rowOff>
        </xdr:from>
        <xdr:to>
          <xdr:col>10</xdr:col>
          <xdr:colOff>219075</xdr:colOff>
          <xdr:row>17</xdr:row>
          <xdr:rowOff>142875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485775</xdr:colOff>
          <xdr:row>225</xdr:row>
          <xdr:rowOff>28575</xdr:rowOff>
        </xdr:from>
        <xdr:to>
          <xdr:col>16</xdr:col>
          <xdr:colOff>28575</xdr:colOff>
          <xdr:row>227</xdr:row>
          <xdr:rowOff>28574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17</xdr:row>
          <xdr:rowOff>28575</xdr:rowOff>
        </xdr:from>
        <xdr:to>
          <xdr:col>14</xdr:col>
          <xdr:colOff>523875</xdr:colOff>
          <xdr:row>17</xdr:row>
          <xdr:rowOff>142875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119</xdr:row>
          <xdr:rowOff>142875</xdr:rowOff>
        </xdr:from>
        <xdr:to>
          <xdr:col>10</xdr:col>
          <xdr:colOff>219075</xdr:colOff>
          <xdr:row>120</xdr:row>
          <xdr:rowOff>142874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120</xdr:row>
          <xdr:rowOff>28575</xdr:rowOff>
        </xdr:from>
        <xdr:to>
          <xdr:col>14</xdr:col>
          <xdr:colOff>523875</xdr:colOff>
          <xdr:row>120</xdr:row>
          <xdr:rowOff>142875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119</xdr:row>
          <xdr:rowOff>142875</xdr:rowOff>
        </xdr:from>
        <xdr:to>
          <xdr:col>10</xdr:col>
          <xdr:colOff>219075</xdr:colOff>
          <xdr:row>120</xdr:row>
          <xdr:rowOff>142874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120</xdr:row>
          <xdr:rowOff>28575</xdr:rowOff>
        </xdr:from>
        <xdr:to>
          <xdr:col>14</xdr:col>
          <xdr:colOff>523875</xdr:colOff>
          <xdr:row>120</xdr:row>
          <xdr:rowOff>142875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67</xdr:row>
          <xdr:rowOff>142875</xdr:rowOff>
        </xdr:from>
        <xdr:to>
          <xdr:col>10</xdr:col>
          <xdr:colOff>219075</xdr:colOff>
          <xdr:row>68</xdr:row>
          <xdr:rowOff>142875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68</xdr:row>
          <xdr:rowOff>28575</xdr:rowOff>
        </xdr:from>
        <xdr:to>
          <xdr:col>14</xdr:col>
          <xdr:colOff>523875</xdr:colOff>
          <xdr:row>68</xdr:row>
          <xdr:rowOff>142875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16</xdr:row>
          <xdr:rowOff>47625</xdr:rowOff>
        </xdr:from>
        <xdr:to>
          <xdr:col>16</xdr:col>
          <xdr:colOff>66675</xdr:colOff>
          <xdr:row>18</xdr:row>
          <xdr:rowOff>47625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16</xdr:row>
          <xdr:rowOff>142875</xdr:rowOff>
        </xdr:from>
        <xdr:to>
          <xdr:col>10</xdr:col>
          <xdr:colOff>371475</xdr:colOff>
          <xdr:row>18</xdr:row>
          <xdr:rowOff>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67</xdr:row>
          <xdr:rowOff>66675</xdr:rowOff>
        </xdr:from>
        <xdr:to>
          <xdr:col>15</xdr:col>
          <xdr:colOff>371475</xdr:colOff>
          <xdr:row>69</xdr:row>
          <xdr:rowOff>66675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67</xdr:row>
          <xdr:rowOff>142875</xdr:rowOff>
        </xdr:from>
        <xdr:to>
          <xdr:col>10</xdr:col>
          <xdr:colOff>371475</xdr:colOff>
          <xdr:row>69</xdr:row>
          <xdr:rowOff>28575</xdr:rowOff>
        </xdr:to>
        <xdr:sp macro="" textlink="">
          <xdr:nvSpPr>
            <xdr:cNvPr id="2052" name="Option 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428625</xdr:colOff>
          <xdr:row>16</xdr:row>
          <xdr:rowOff>76200</xdr:rowOff>
        </xdr:from>
        <xdr:to>
          <xdr:col>15</xdr:col>
          <xdr:colOff>638175</xdr:colOff>
          <xdr:row>18</xdr:row>
          <xdr:rowOff>85725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16</xdr:row>
          <xdr:rowOff>142875</xdr:rowOff>
        </xdr:from>
        <xdr:to>
          <xdr:col>10</xdr:col>
          <xdr:colOff>257175</xdr:colOff>
          <xdr:row>18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73</xdr:row>
          <xdr:rowOff>104775</xdr:rowOff>
        </xdr:from>
        <xdr:to>
          <xdr:col>15</xdr:col>
          <xdr:colOff>523875</xdr:colOff>
          <xdr:row>75</xdr:row>
          <xdr:rowOff>104775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73</xdr:row>
          <xdr:rowOff>142875</xdr:rowOff>
        </xdr:from>
        <xdr:to>
          <xdr:col>10</xdr:col>
          <xdr:colOff>190500</xdr:colOff>
          <xdr:row>75</xdr:row>
          <xdr:rowOff>28575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114300</xdr:rowOff>
        </xdr:from>
        <xdr:to>
          <xdr:col>17</xdr:col>
          <xdr:colOff>152400</xdr:colOff>
          <xdr:row>19</xdr:row>
          <xdr:rowOff>0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17</xdr:row>
          <xdr:rowOff>28575</xdr:rowOff>
        </xdr:from>
        <xdr:to>
          <xdr:col>10</xdr:col>
          <xdr:colOff>333375</xdr:colOff>
          <xdr:row>18</xdr:row>
          <xdr:rowOff>104775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73</xdr:row>
          <xdr:rowOff>47625</xdr:rowOff>
        </xdr:from>
        <xdr:to>
          <xdr:col>16</xdr:col>
          <xdr:colOff>76200</xdr:colOff>
          <xdr:row>75</xdr:row>
          <xdr:rowOff>114300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74</xdr:row>
          <xdr:rowOff>28575</xdr:rowOff>
        </xdr:from>
        <xdr:to>
          <xdr:col>10</xdr:col>
          <xdr:colOff>361950</xdr:colOff>
          <xdr:row>75</xdr:row>
          <xdr:rowOff>114300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16</xdr:row>
          <xdr:rowOff>76200</xdr:rowOff>
        </xdr:from>
        <xdr:to>
          <xdr:col>15</xdr:col>
          <xdr:colOff>533400</xdr:colOff>
          <xdr:row>18</xdr:row>
          <xdr:rowOff>114300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17</xdr:row>
          <xdr:rowOff>28575</xdr:rowOff>
        </xdr:from>
        <xdr:to>
          <xdr:col>10</xdr:col>
          <xdr:colOff>257175</xdr:colOff>
          <xdr:row>18</xdr:row>
          <xdr:rowOff>76200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16</xdr:row>
          <xdr:rowOff>142875</xdr:rowOff>
        </xdr:from>
        <xdr:to>
          <xdr:col>15</xdr:col>
          <xdr:colOff>76200</xdr:colOff>
          <xdr:row>19</xdr:row>
          <xdr:rowOff>28575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17</xdr:row>
          <xdr:rowOff>28575</xdr:rowOff>
        </xdr:from>
        <xdr:to>
          <xdr:col>10</xdr:col>
          <xdr:colOff>152400</xdr:colOff>
          <xdr:row>18</xdr:row>
          <xdr:rowOff>104775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17</xdr:row>
          <xdr:rowOff>76200</xdr:rowOff>
        </xdr:from>
        <xdr:to>
          <xdr:col>18</xdr:col>
          <xdr:colOff>314325</xdr:colOff>
          <xdr:row>19</xdr:row>
          <xdr:rowOff>152400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18</xdr:row>
          <xdr:rowOff>28575</xdr:rowOff>
        </xdr:from>
        <xdr:to>
          <xdr:col>10</xdr:col>
          <xdr:colOff>466725</xdr:colOff>
          <xdr:row>19</xdr:row>
          <xdr:rowOff>104775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16</xdr:row>
          <xdr:rowOff>76200</xdr:rowOff>
        </xdr:from>
        <xdr:to>
          <xdr:col>17</xdr:col>
          <xdr:colOff>542925</xdr:colOff>
          <xdr:row>18</xdr:row>
          <xdr:rowOff>123825</xdr:rowOff>
        </xdr:to>
        <xdr:sp macro="" textlink="">
          <xdr:nvSpPr>
            <xdr:cNvPr id="8193" name="Option 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November 1 - April 30 (Select this radio button for applications filed after Oct 31)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16</xdr:row>
          <xdr:rowOff>114300</xdr:rowOff>
        </xdr:from>
        <xdr:to>
          <xdr:col>10</xdr:col>
          <xdr:colOff>600075</xdr:colOff>
          <xdr:row>18</xdr:row>
          <xdr:rowOff>57150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5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8.xml"/><Relationship Id="rId4" Type="http://schemas.openxmlformats.org/officeDocument/2006/relationships/ctrlProp" Target="../ctrlProps/ctrlProp2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32.xml"/><Relationship Id="rId4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84990-892B-4D76-B6AC-F5CD0CA6FB3E}">
  <sheetPr>
    <tabColor theme="7" tint="0.79998168889431442"/>
    <pageSetUpPr fitToPage="1"/>
  </sheetPr>
  <dimension ref="A1:AL509"/>
  <sheetViews>
    <sheetView tabSelected="1" topLeftCell="A10" zoomScale="80" zoomScaleNormal="80" workbookViewId="0">
      <pane xSplit="4" topLeftCell="E1" activePane="topRight" state="frozen"/>
      <selection sqref="A1:XFD9"/>
      <selection pane="topRight" activeCell="A10" sqref="A10"/>
    </sheetView>
  </sheetViews>
  <sheetFormatPr defaultColWidth="9.265625" defaultRowHeight="14.25" x14ac:dyDescent="0.45"/>
  <cols>
    <col min="1" max="1" width="1.73046875" style="22" customWidth="1"/>
    <col min="2" max="2" width="116.86328125" style="22" bestFit="1" customWidth="1"/>
    <col min="3" max="3" width="1.3984375" style="22" customWidth="1"/>
    <col min="4" max="4" width="12.265625" style="27" customWidth="1"/>
    <col min="5" max="5" width="1.73046875" style="22" customWidth="1"/>
    <col min="6" max="6" width="0.265625" style="22" customWidth="1"/>
    <col min="7" max="9" width="13.1328125" style="23" customWidth="1"/>
    <col min="10" max="10" width="1.59765625" style="23" customWidth="1"/>
    <col min="11" max="13" width="13.1328125" style="23" customWidth="1"/>
    <col min="14" max="14" width="1.59765625" style="23" customWidth="1"/>
    <col min="15" max="16" width="13.1328125" style="23" customWidth="1"/>
    <col min="17" max="17" width="1.265625" style="23" customWidth="1"/>
    <col min="18" max="18" width="1.59765625" style="23" customWidth="1"/>
    <col min="19" max="21" width="13.1328125" style="23" customWidth="1"/>
    <col min="22" max="22" width="1.73046875" style="23" customWidth="1"/>
    <col min="23" max="24" width="13.1328125" style="23" customWidth="1"/>
    <col min="25" max="25" width="1.3984375" style="23" customWidth="1"/>
    <col min="26" max="28" width="13.1328125" style="23" customWidth="1"/>
    <col min="29" max="29" width="1.1328125" style="23" customWidth="1"/>
    <col min="30" max="36" width="13.1328125" style="23" customWidth="1"/>
    <col min="37" max="38" width="12.86328125" style="23" customWidth="1"/>
    <col min="39" max="16384" width="9.265625" style="22"/>
  </cols>
  <sheetData>
    <row r="1" spans="1:38" s="7" customFormat="1" ht="20.25" hidden="1" x14ac:dyDescent="0.45">
      <c r="A1" s="1"/>
      <c r="B1" s="2"/>
      <c r="C1" s="2"/>
      <c r="D1" s="3"/>
      <c r="E1" s="2"/>
      <c r="F1" s="2"/>
      <c r="G1" s="4"/>
      <c r="H1" s="4"/>
      <c r="I1" s="5"/>
      <c r="J1" s="5"/>
      <c r="K1" s="6"/>
      <c r="L1" s="6"/>
      <c r="M1" s="6"/>
      <c r="N1" s="6">
        <v>2</v>
      </c>
      <c r="O1" s="6">
        <v>0</v>
      </c>
      <c r="P1" s="6"/>
      <c r="Q1" s="5"/>
      <c r="R1" s="5"/>
      <c r="S1" s="6"/>
      <c r="T1" s="6"/>
      <c r="U1" s="6"/>
      <c r="V1" s="6">
        <v>2</v>
      </c>
      <c r="W1" s="6">
        <v>5</v>
      </c>
      <c r="X1" s="6"/>
      <c r="Y1" s="5"/>
      <c r="Z1" s="6"/>
      <c r="AA1" s="6"/>
      <c r="AB1" s="6"/>
      <c r="AC1" s="6">
        <v>2</v>
      </c>
      <c r="AD1" s="6">
        <v>5</v>
      </c>
      <c r="AE1" s="6"/>
      <c r="AF1" s="5"/>
      <c r="AG1" s="6"/>
      <c r="AH1" s="6"/>
      <c r="AI1" s="6"/>
      <c r="AJ1" s="6">
        <v>2</v>
      </c>
      <c r="AK1" s="6">
        <v>5</v>
      </c>
      <c r="AL1" s="6"/>
    </row>
    <row r="2" spans="1:38" s="13" customFormat="1" ht="17.25" hidden="1" x14ac:dyDescent="0.45">
      <c r="A2" s="8"/>
      <c r="B2" s="8"/>
      <c r="C2" s="8"/>
      <c r="D2" s="9"/>
      <c r="E2" s="8"/>
      <c r="F2" s="8"/>
      <c r="G2" s="10"/>
      <c r="H2" s="10"/>
      <c r="I2" s="11"/>
      <c r="J2" s="11"/>
      <c r="K2" s="12"/>
      <c r="L2" s="12"/>
      <c r="M2" s="12"/>
      <c r="N2" s="12"/>
      <c r="O2" s="12"/>
      <c r="P2" s="12"/>
      <c r="Q2" s="11"/>
      <c r="R2" s="11"/>
      <c r="S2" s="12"/>
      <c r="T2" s="12"/>
      <c r="U2" s="12"/>
      <c r="V2" s="12"/>
      <c r="W2" s="12"/>
      <c r="X2" s="12"/>
      <c r="Y2" s="11"/>
      <c r="Z2" s="12"/>
      <c r="AA2" s="12"/>
      <c r="AB2" s="12"/>
      <c r="AC2" s="12"/>
      <c r="AD2" s="12"/>
      <c r="AE2" s="12"/>
      <c r="AF2" s="11"/>
      <c r="AG2" s="12"/>
      <c r="AH2" s="12"/>
      <c r="AI2" s="12"/>
      <c r="AJ2" s="12"/>
      <c r="AK2" s="12"/>
      <c r="AL2" s="12"/>
    </row>
    <row r="3" spans="1:38" s="13" customFormat="1" ht="17.25" hidden="1" x14ac:dyDescent="0.45">
      <c r="A3" s="454"/>
      <c r="B3" s="454"/>
      <c r="C3" s="454"/>
      <c r="D3" s="454"/>
      <c r="E3" s="454"/>
      <c r="F3" s="454"/>
      <c r="G3" s="454"/>
      <c r="H3" s="454"/>
      <c r="I3" s="11"/>
      <c r="J3" s="11"/>
      <c r="K3" s="12"/>
      <c r="L3" s="12"/>
      <c r="M3" s="12"/>
      <c r="N3" s="12"/>
      <c r="O3" s="12"/>
      <c r="P3" s="12"/>
      <c r="Q3" s="11"/>
      <c r="R3" s="11"/>
      <c r="S3" s="12"/>
      <c r="T3" s="12"/>
      <c r="U3" s="12"/>
      <c r="V3" s="12"/>
      <c r="W3" s="12"/>
      <c r="X3" s="12"/>
      <c r="Y3" s="11"/>
      <c r="Z3" s="12"/>
      <c r="AA3" s="12"/>
      <c r="AB3" s="12"/>
      <c r="AC3" s="12"/>
      <c r="AD3" s="12"/>
      <c r="AE3" s="12"/>
      <c r="AF3" s="11"/>
      <c r="AG3" s="12"/>
      <c r="AH3" s="12"/>
      <c r="AI3" s="12"/>
      <c r="AJ3" s="12"/>
      <c r="AK3" s="12"/>
      <c r="AL3" s="12"/>
    </row>
    <row r="4" spans="1:38" s="13" customFormat="1" ht="17.25" hidden="1" x14ac:dyDescent="0.45">
      <c r="A4" s="8"/>
      <c r="B4" s="8"/>
      <c r="C4" s="8"/>
      <c r="D4" s="9"/>
      <c r="E4" s="8"/>
      <c r="F4" s="14"/>
      <c r="G4" s="15"/>
      <c r="H4" s="15"/>
      <c r="I4" s="11"/>
      <c r="J4" s="11"/>
      <c r="K4" s="12"/>
      <c r="L4" s="12"/>
      <c r="M4" s="12"/>
      <c r="N4" s="12"/>
      <c r="O4" s="12"/>
      <c r="P4" s="12"/>
      <c r="Q4" s="11"/>
      <c r="R4" s="11"/>
      <c r="S4" s="12"/>
      <c r="T4" s="12"/>
      <c r="U4" s="12"/>
      <c r="V4" s="12"/>
      <c r="W4" s="12"/>
      <c r="X4" s="12"/>
      <c r="Y4" s="11"/>
      <c r="Z4" s="12"/>
      <c r="AA4" s="12"/>
      <c r="AB4" s="12"/>
      <c r="AC4" s="12"/>
      <c r="AD4" s="12"/>
      <c r="AE4" s="12"/>
      <c r="AF4" s="11"/>
      <c r="AG4" s="12"/>
      <c r="AH4" s="12"/>
      <c r="AI4" s="12"/>
      <c r="AJ4" s="12"/>
      <c r="AK4" s="12"/>
      <c r="AL4" s="12"/>
    </row>
    <row r="5" spans="1:38" s="13" customFormat="1" ht="15.4" hidden="1" x14ac:dyDescent="0.45">
      <c r="A5" s="16"/>
      <c r="B5" s="16"/>
      <c r="C5" s="17"/>
      <c r="D5" s="18"/>
      <c r="E5" s="17"/>
      <c r="F5" s="16"/>
      <c r="G5" s="11"/>
      <c r="H5" s="11"/>
      <c r="I5" s="11"/>
      <c r="J5" s="11"/>
      <c r="K5" s="12"/>
      <c r="L5" s="12"/>
      <c r="M5" s="12"/>
      <c r="N5" s="12"/>
      <c r="O5" s="12"/>
      <c r="P5" s="12"/>
      <c r="Q5" s="11"/>
      <c r="R5" s="11"/>
      <c r="S5" s="12"/>
      <c r="T5" s="12"/>
      <c r="U5" s="12"/>
      <c r="V5" s="12"/>
      <c r="W5" s="12"/>
      <c r="X5" s="12"/>
      <c r="Y5" s="11"/>
      <c r="Z5" s="12"/>
      <c r="AA5" s="12"/>
      <c r="AB5" s="12"/>
      <c r="AC5" s="12"/>
      <c r="AD5" s="12"/>
      <c r="AE5" s="12"/>
      <c r="AF5" s="11"/>
      <c r="AG5" s="12"/>
      <c r="AH5" s="12"/>
      <c r="AI5" s="12"/>
      <c r="AJ5" s="12"/>
      <c r="AK5" s="12"/>
      <c r="AL5" s="12"/>
    </row>
    <row r="6" spans="1:38" s="13" customFormat="1" hidden="1" x14ac:dyDescent="0.45">
      <c r="A6" s="16"/>
      <c r="B6" s="16"/>
      <c r="C6" s="16"/>
      <c r="D6" s="19"/>
      <c r="E6" s="16"/>
      <c r="F6" s="16"/>
      <c r="G6" s="11"/>
      <c r="H6" s="11"/>
      <c r="I6" s="11"/>
      <c r="J6" s="11"/>
      <c r="K6" s="12"/>
      <c r="L6" s="12"/>
      <c r="M6" s="12"/>
      <c r="N6" s="12"/>
      <c r="O6" s="12"/>
      <c r="P6" s="12"/>
      <c r="Q6" s="11"/>
      <c r="R6" s="11"/>
      <c r="S6" s="12"/>
      <c r="T6" s="12"/>
      <c r="U6" s="12"/>
      <c r="V6" s="12"/>
      <c r="W6" s="12"/>
      <c r="X6" s="12"/>
      <c r="Y6" s="11"/>
      <c r="Z6" s="12"/>
      <c r="AA6" s="12"/>
      <c r="AB6" s="12"/>
      <c r="AC6" s="12"/>
      <c r="AD6" s="12"/>
      <c r="AE6" s="12"/>
      <c r="AF6" s="11"/>
      <c r="AG6" s="12"/>
      <c r="AH6" s="12"/>
      <c r="AI6" s="12"/>
      <c r="AJ6" s="12"/>
      <c r="AK6" s="12"/>
      <c r="AL6" s="12"/>
    </row>
    <row r="7" spans="1:38" s="13" customFormat="1" hidden="1" x14ac:dyDescent="0.45">
      <c r="A7" s="16"/>
      <c r="B7" s="16"/>
      <c r="C7" s="16"/>
      <c r="D7" s="19"/>
      <c r="E7" s="16"/>
      <c r="F7" s="16"/>
      <c r="G7" s="11"/>
      <c r="H7" s="11"/>
      <c r="I7" s="11"/>
      <c r="J7" s="11"/>
      <c r="K7" s="12"/>
      <c r="L7" s="12"/>
      <c r="M7" s="12"/>
      <c r="N7" s="12"/>
      <c r="O7" s="12"/>
      <c r="P7" s="12"/>
      <c r="Q7" s="11"/>
      <c r="R7" s="11"/>
      <c r="S7" s="12"/>
      <c r="T7" s="12"/>
      <c r="U7" s="12"/>
      <c r="V7" s="12"/>
      <c r="W7" s="12"/>
      <c r="X7" s="12"/>
      <c r="Y7" s="11"/>
      <c r="Z7" s="12"/>
      <c r="AA7" s="12"/>
      <c r="AB7" s="12"/>
      <c r="AC7" s="12"/>
      <c r="AD7" s="12"/>
      <c r="AE7" s="12"/>
      <c r="AF7" s="11"/>
      <c r="AG7" s="12"/>
      <c r="AH7" s="12"/>
      <c r="AI7" s="12"/>
      <c r="AJ7" s="12"/>
      <c r="AK7" s="12"/>
      <c r="AL7" s="12"/>
    </row>
    <row r="8" spans="1:38" s="13" customFormat="1" hidden="1" x14ac:dyDescent="0.45">
      <c r="A8" s="20"/>
      <c r="B8" s="16"/>
      <c r="C8" s="16"/>
      <c r="D8" s="19"/>
      <c r="E8" s="16"/>
      <c r="F8" s="16"/>
      <c r="G8" s="11"/>
      <c r="H8" s="11"/>
      <c r="I8" s="11"/>
      <c r="J8" s="11"/>
      <c r="K8" s="12"/>
      <c r="L8" s="12"/>
      <c r="M8" s="12"/>
      <c r="N8" s="12"/>
      <c r="O8" s="12"/>
      <c r="P8" s="12"/>
      <c r="Q8" s="11"/>
      <c r="R8" s="11"/>
      <c r="S8" s="12"/>
      <c r="T8" s="12"/>
      <c r="U8" s="12"/>
      <c r="V8" s="12"/>
      <c r="W8" s="12"/>
      <c r="X8" s="12"/>
      <c r="Y8" s="11"/>
      <c r="Z8" s="12"/>
      <c r="AA8" s="12"/>
      <c r="AB8" s="12"/>
      <c r="AC8" s="12"/>
      <c r="AD8" s="12"/>
      <c r="AE8" s="12"/>
      <c r="AF8" s="11"/>
      <c r="AG8" s="12"/>
      <c r="AH8" s="12"/>
      <c r="AI8" s="12"/>
      <c r="AJ8" s="12"/>
      <c r="AK8" s="12"/>
      <c r="AL8" s="12"/>
    </row>
    <row r="9" spans="1:38" s="13" customFormat="1" hidden="1" x14ac:dyDescent="0.45">
      <c r="D9" s="2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ht="17.649999999999999" x14ac:dyDescent="0.5">
      <c r="B10" s="455" t="s">
        <v>0</v>
      </c>
      <c r="C10" s="455"/>
      <c r="D10" s="455"/>
      <c r="E10" s="455"/>
      <c r="F10" s="455"/>
      <c r="G10" s="455"/>
      <c r="H10" s="455"/>
      <c r="I10" s="455"/>
      <c r="J10" s="455"/>
      <c r="M10" s="12"/>
      <c r="N10" s="12"/>
      <c r="O10" s="12"/>
      <c r="P10" s="12"/>
      <c r="Q10" s="12"/>
      <c r="R10" s="12"/>
      <c r="U10" s="12"/>
      <c r="V10" s="12"/>
      <c r="W10" s="12"/>
      <c r="X10" s="12"/>
      <c r="Y10" s="12"/>
      <c r="AB10" s="12"/>
      <c r="AC10" s="12"/>
      <c r="AD10" s="12"/>
      <c r="AE10" s="12"/>
      <c r="AF10" s="12"/>
      <c r="AI10" s="12"/>
      <c r="AJ10" s="12"/>
      <c r="AK10" s="12"/>
      <c r="AL10" s="12"/>
    </row>
    <row r="11" spans="1:38" ht="17.649999999999999" x14ac:dyDescent="0.5">
      <c r="B11" s="455" t="s">
        <v>1</v>
      </c>
      <c r="C11" s="455"/>
      <c r="D11" s="455"/>
      <c r="E11" s="455"/>
      <c r="F11" s="455"/>
      <c r="G11" s="455"/>
      <c r="H11" s="455"/>
      <c r="I11" s="455"/>
      <c r="J11" s="455"/>
      <c r="K11" s="24"/>
      <c r="L11" s="25"/>
      <c r="M11" s="26"/>
      <c r="N11" s="26"/>
      <c r="Q11" s="21"/>
      <c r="R11" s="21"/>
      <c r="S11" s="24"/>
      <c r="T11" s="25"/>
      <c r="U11" s="26"/>
      <c r="V11" s="26"/>
      <c r="Y11" s="21"/>
      <c r="Z11" s="24"/>
      <c r="AA11" s="25"/>
      <c r="AB11" s="26"/>
      <c r="AC11" s="26"/>
      <c r="AF11" s="21"/>
      <c r="AG11" s="24"/>
      <c r="AH11" s="25"/>
      <c r="AI11" s="26"/>
      <c r="AJ11" s="26"/>
    </row>
    <row r="12" spans="1:38" x14ac:dyDescent="0.45">
      <c r="K12" s="24"/>
      <c r="L12" s="25"/>
      <c r="M12" s="26"/>
      <c r="N12" s="26"/>
      <c r="S12" s="24"/>
      <c r="T12" s="25"/>
      <c r="U12" s="26"/>
      <c r="V12" s="26"/>
      <c r="Z12" s="24"/>
      <c r="AA12" s="25"/>
      <c r="AB12" s="26"/>
      <c r="AC12" s="26"/>
      <c r="AG12" s="24"/>
      <c r="AH12" s="25"/>
      <c r="AI12" s="26"/>
      <c r="AJ12" s="26"/>
    </row>
    <row r="13" spans="1:38" x14ac:dyDescent="0.45">
      <c r="K13" s="24"/>
      <c r="L13" s="25"/>
      <c r="M13" s="26"/>
      <c r="N13" s="26"/>
      <c r="S13" s="24"/>
      <c r="T13" s="25"/>
      <c r="U13" s="26"/>
      <c r="V13" s="26"/>
      <c r="Z13" s="24"/>
      <c r="AA13" s="25"/>
      <c r="AB13" s="26"/>
      <c r="AC13" s="26"/>
      <c r="AG13" s="24"/>
      <c r="AH13" s="25"/>
      <c r="AI13" s="26"/>
      <c r="AJ13" s="26"/>
    </row>
    <row r="14" spans="1:38" ht="15" x14ac:dyDescent="0.45">
      <c r="B14" s="28" t="s">
        <v>2</v>
      </c>
      <c r="D14" s="456" t="s">
        <v>3</v>
      </c>
      <c r="E14" s="456"/>
      <c r="F14" s="456"/>
      <c r="G14" s="456"/>
      <c r="H14" s="456"/>
      <c r="I14" s="456"/>
      <c r="J14" s="456"/>
      <c r="K14" s="24"/>
      <c r="L14" s="29"/>
      <c r="M14" s="12"/>
      <c r="N14" s="12"/>
      <c r="O14" s="12"/>
      <c r="P14" s="12"/>
      <c r="Q14" s="12"/>
      <c r="R14" s="12"/>
      <c r="S14" s="24"/>
      <c r="T14" s="29"/>
      <c r="U14" s="12"/>
      <c r="V14" s="12"/>
      <c r="W14" s="12"/>
      <c r="X14" s="12"/>
      <c r="Y14" s="12"/>
      <c r="Z14" s="24"/>
      <c r="AA14" s="29"/>
      <c r="AB14" s="12"/>
      <c r="AC14" s="12"/>
      <c r="AD14" s="12"/>
      <c r="AE14" s="12"/>
      <c r="AF14" s="12"/>
      <c r="AG14" s="24"/>
      <c r="AH14" s="29"/>
      <c r="AI14" s="12"/>
      <c r="AJ14" s="12"/>
      <c r="AK14" s="12"/>
      <c r="AL14" s="12"/>
    </row>
    <row r="15" spans="1:38" ht="15.4" x14ac:dyDescent="0.45">
      <c r="B15" s="30"/>
      <c r="D15" s="31"/>
      <c r="E15" s="32"/>
      <c r="F15" s="32"/>
      <c r="G15" s="31"/>
      <c r="H15" s="31"/>
      <c r="I15" s="31"/>
      <c r="J15" s="31"/>
      <c r="K15" s="24"/>
      <c r="M15" s="33"/>
      <c r="N15" s="12"/>
      <c r="O15" s="12"/>
      <c r="P15" s="12"/>
      <c r="Q15" s="31"/>
      <c r="R15" s="31"/>
      <c r="S15" s="24"/>
      <c r="U15" s="33"/>
      <c r="V15" s="12"/>
      <c r="W15" s="12"/>
      <c r="X15" s="12"/>
      <c r="Y15" s="31"/>
      <c r="Z15" s="24"/>
      <c r="AB15" s="33"/>
      <c r="AC15" s="12"/>
      <c r="AD15" s="12"/>
      <c r="AE15" s="12"/>
      <c r="AF15" s="31"/>
      <c r="AG15" s="24"/>
      <c r="AI15" s="33"/>
      <c r="AJ15" s="12"/>
      <c r="AK15" s="12"/>
      <c r="AL15" s="12"/>
    </row>
    <row r="16" spans="1:38" ht="15.4" x14ac:dyDescent="0.45">
      <c r="B16" s="28" t="s">
        <v>4</v>
      </c>
      <c r="D16" s="34" t="s">
        <v>5</v>
      </c>
      <c r="E16" s="32"/>
      <c r="F16" s="32"/>
      <c r="H16" s="31"/>
      <c r="I16" s="35"/>
      <c r="J16" s="31"/>
      <c r="K16" s="36"/>
      <c r="M16" s="35"/>
      <c r="O16" s="37"/>
      <c r="P16" s="38"/>
      <c r="Q16" s="31"/>
      <c r="R16" s="31"/>
      <c r="S16" s="24"/>
      <c r="U16" s="35"/>
      <c r="W16" s="37"/>
      <c r="X16" s="39"/>
      <c r="Y16" s="31"/>
      <c r="Z16" s="24"/>
      <c r="AB16" s="35"/>
      <c r="AD16" s="37"/>
      <c r="AE16" s="39"/>
      <c r="AF16" s="31"/>
      <c r="AG16" s="24"/>
      <c r="AI16" s="35"/>
      <c r="AK16" s="37"/>
      <c r="AL16" s="39"/>
    </row>
    <row r="17" spans="2:38" ht="15.4" x14ac:dyDescent="0.45">
      <c r="B17" s="30"/>
      <c r="D17" s="31"/>
      <c r="E17" s="32"/>
      <c r="F17" s="32"/>
      <c r="G17" s="31"/>
      <c r="H17" s="31"/>
      <c r="I17" s="31"/>
      <c r="J17" s="31"/>
      <c r="Q17" s="31"/>
      <c r="R17" s="31"/>
      <c r="Y17" s="31"/>
      <c r="AF17" s="31"/>
    </row>
    <row r="18" spans="2:38" x14ac:dyDescent="0.45">
      <c r="B18" s="40"/>
      <c r="D18" s="41" t="s">
        <v>6</v>
      </c>
      <c r="E18" s="42"/>
      <c r="G18" s="43">
        <v>750</v>
      </c>
      <c r="H18" s="44" t="s">
        <v>7</v>
      </c>
      <c r="O18" s="37"/>
      <c r="P18" s="37"/>
    </row>
    <row r="19" spans="2:38" x14ac:dyDescent="0.45">
      <c r="B19" s="40"/>
      <c r="I19" s="37"/>
      <c r="K19" s="37"/>
      <c r="O19" s="37"/>
      <c r="P19" s="37"/>
      <c r="W19" s="37"/>
      <c r="X19" s="37"/>
      <c r="AD19" s="37"/>
      <c r="AE19" s="37"/>
      <c r="AK19" s="37"/>
      <c r="AL19" s="37"/>
    </row>
    <row r="20" spans="2:38" x14ac:dyDescent="0.45">
      <c r="B20" s="40"/>
      <c r="D20" s="41"/>
      <c r="E20" s="42"/>
      <c r="G20" s="457" t="s">
        <v>8</v>
      </c>
      <c r="H20" s="458"/>
      <c r="I20" s="459"/>
      <c r="K20" s="457" t="s">
        <v>9</v>
      </c>
      <c r="L20" s="458"/>
      <c r="M20" s="459"/>
      <c r="O20" s="457" t="s">
        <v>10</v>
      </c>
      <c r="P20" s="459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2:38" ht="15" customHeight="1" x14ac:dyDescent="0.45">
      <c r="B21" s="40"/>
      <c r="D21" s="460" t="s">
        <v>11</v>
      </c>
      <c r="E21" s="45"/>
      <c r="G21" s="46" t="s">
        <v>12</v>
      </c>
      <c r="H21" s="47" t="s">
        <v>13</v>
      </c>
      <c r="I21" s="48" t="s">
        <v>14</v>
      </c>
      <c r="K21" s="46" t="s">
        <v>12</v>
      </c>
      <c r="L21" s="47" t="s">
        <v>13</v>
      </c>
      <c r="M21" s="48" t="s">
        <v>14</v>
      </c>
      <c r="O21" s="462" t="s">
        <v>15</v>
      </c>
      <c r="P21" s="464" t="s">
        <v>16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2:38" x14ac:dyDescent="0.45">
      <c r="B22" s="40"/>
      <c r="D22" s="461"/>
      <c r="E22" s="45"/>
      <c r="G22" s="49" t="s">
        <v>17</v>
      </c>
      <c r="H22" s="50"/>
      <c r="I22" s="50" t="s">
        <v>17</v>
      </c>
      <c r="K22" s="49" t="s">
        <v>17</v>
      </c>
      <c r="L22" s="50"/>
      <c r="M22" s="50" t="s">
        <v>17</v>
      </c>
      <c r="O22" s="463"/>
      <c r="P22" s="465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2:38" x14ac:dyDescent="0.45">
      <c r="B23" s="51" t="s">
        <v>18</v>
      </c>
      <c r="C23" s="52"/>
      <c r="D23" s="53" t="s">
        <v>19</v>
      </c>
      <c r="E23" s="52"/>
      <c r="F23" s="23"/>
      <c r="G23" s="54">
        <v>51.18</v>
      </c>
      <c r="H23" s="55">
        <v>1</v>
      </c>
      <c r="I23" s="56">
        <f t="shared" ref="I23:I29" si="0">H23*G23</f>
        <v>51.18</v>
      </c>
      <c r="J23" s="57"/>
      <c r="K23" s="54">
        <v>53</v>
      </c>
      <c r="L23" s="55">
        <v>1</v>
      </c>
      <c r="M23" s="56">
        <f t="shared" ref="M23:M30" si="1">L23*K23</f>
        <v>53</v>
      </c>
      <c r="N23" s="57"/>
      <c r="O23" s="58">
        <f t="shared" ref="O23:O51" si="2">M23-I23</f>
        <v>1.8200000000000003</v>
      </c>
      <c r="P23" s="59">
        <f t="shared" ref="P23:P56" si="3">IF(OR(I23=0,M23=0),"",(O23/I23))</f>
        <v>3.5560765924189143E-2</v>
      </c>
      <c r="Q23" s="57"/>
      <c r="R23" s="60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2:38" x14ac:dyDescent="0.45">
      <c r="B24" s="61" t="s">
        <v>90</v>
      </c>
      <c r="C24" s="52"/>
      <c r="D24" s="53" t="s">
        <v>19</v>
      </c>
      <c r="E24" s="52"/>
      <c r="F24" s="23"/>
      <c r="G24" s="54">
        <v>0.04</v>
      </c>
      <c r="H24" s="55">
        <v>1</v>
      </c>
      <c r="I24" s="62">
        <f t="shared" si="0"/>
        <v>0.04</v>
      </c>
      <c r="J24" s="57"/>
      <c r="K24" s="54">
        <v>0.04</v>
      </c>
      <c r="L24" s="55">
        <v>1</v>
      </c>
      <c r="M24" s="62">
        <f t="shared" si="1"/>
        <v>0.04</v>
      </c>
      <c r="N24" s="57"/>
      <c r="O24" s="58">
        <f t="shared" si="2"/>
        <v>0</v>
      </c>
      <c r="P24" s="59">
        <f t="shared" si="3"/>
        <v>0</v>
      </c>
      <c r="Q24" s="57"/>
      <c r="R24" s="60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2:38" x14ac:dyDescent="0.45">
      <c r="B25" s="61" t="s">
        <v>91</v>
      </c>
      <c r="C25" s="52"/>
      <c r="D25" s="53" t="s">
        <v>19</v>
      </c>
      <c r="E25" s="52"/>
      <c r="F25" s="23"/>
      <c r="G25" s="54">
        <v>0</v>
      </c>
      <c r="H25" s="63">
        <v>1</v>
      </c>
      <c r="I25" s="62">
        <f t="shared" si="0"/>
        <v>0</v>
      </c>
      <c r="J25" s="57"/>
      <c r="K25" s="54">
        <v>0.16</v>
      </c>
      <c r="L25" s="63">
        <v>1</v>
      </c>
      <c r="M25" s="62">
        <f t="shared" si="1"/>
        <v>0.16</v>
      </c>
      <c r="N25" s="57"/>
      <c r="O25" s="58">
        <f t="shared" si="2"/>
        <v>0.16</v>
      </c>
      <c r="P25" s="59" t="str">
        <f t="shared" si="3"/>
        <v/>
      </c>
      <c r="Q25" s="57"/>
      <c r="R25" s="60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2:38" x14ac:dyDescent="0.45">
      <c r="B26" s="61" t="s">
        <v>92</v>
      </c>
      <c r="C26" s="52"/>
      <c r="D26" s="53" t="s">
        <v>19</v>
      </c>
      <c r="E26" s="52"/>
      <c r="F26" s="23"/>
      <c r="G26" s="54">
        <v>-0.03</v>
      </c>
      <c r="H26" s="63">
        <v>1</v>
      </c>
      <c r="I26" s="62">
        <f>H26*G26</f>
        <v>-0.03</v>
      </c>
      <c r="J26" s="57"/>
      <c r="K26" s="54">
        <v>-0.03</v>
      </c>
      <c r="L26" s="63">
        <v>1</v>
      </c>
      <c r="M26" s="62">
        <f t="shared" si="1"/>
        <v>-0.03</v>
      </c>
      <c r="N26" s="57"/>
      <c r="O26" s="58">
        <f t="shared" si="2"/>
        <v>0</v>
      </c>
      <c r="P26" s="59">
        <f t="shared" si="3"/>
        <v>0</v>
      </c>
      <c r="Q26" s="57"/>
      <c r="R26" s="60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2:38" x14ac:dyDescent="0.45">
      <c r="B27" s="64" t="s">
        <v>93</v>
      </c>
      <c r="C27" s="52"/>
      <c r="D27" s="53" t="s">
        <v>19</v>
      </c>
      <c r="E27" s="52"/>
      <c r="F27" s="23"/>
      <c r="G27" s="54">
        <v>-1.41</v>
      </c>
      <c r="H27" s="63">
        <v>1</v>
      </c>
      <c r="I27" s="62">
        <f>H27*G27</f>
        <v>-1.41</v>
      </c>
      <c r="J27" s="57"/>
      <c r="K27" s="54">
        <v>0</v>
      </c>
      <c r="L27" s="63">
        <v>1</v>
      </c>
      <c r="M27" s="62">
        <f t="shared" si="1"/>
        <v>0</v>
      </c>
      <c r="N27" s="57"/>
      <c r="O27" s="58">
        <f t="shared" si="2"/>
        <v>1.41</v>
      </c>
      <c r="P27" s="59" t="str">
        <f t="shared" si="3"/>
        <v/>
      </c>
      <c r="Q27" s="57"/>
      <c r="R27" s="60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2:38" x14ac:dyDescent="0.45">
      <c r="B28" s="64" t="s">
        <v>94</v>
      </c>
      <c r="C28" s="52"/>
      <c r="D28" s="53" t="s">
        <v>19</v>
      </c>
      <c r="E28" s="52"/>
      <c r="F28" s="23"/>
      <c r="G28" s="54">
        <v>-0.34</v>
      </c>
      <c r="H28" s="63">
        <v>1</v>
      </c>
      <c r="I28" s="62">
        <f>H28*G28</f>
        <v>-0.34</v>
      </c>
      <c r="J28" s="57"/>
      <c r="K28" s="54">
        <v>-0.34</v>
      </c>
      <c r="L28" s="63">
        <v>1</v>
      </c>
      <c r="M28" s="62">
        <f t="shared" si="1"/>
        <v>-0.34</v>
      </c>
      <c r="N28" s="57"/>
      <c r="O28" s="58">
        <f t="shared" si="2"/>
        <v>0</v>
      </c>
      <c r="P28" s="59">
        <f t="shared" si="3"/>
        <v>0</v>
      </c>
      <c r="Q28" s="57"/>
      <c r="R28" s="60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2:38" x14ac:dyDescent="0.45">
      <c r="B29" s="65" t="s">
        <v>95</v>
      </c>
      <c r="C29" s="52"/>
      <c r="D29" s="53" t="s">
        <v>19</v>
      </c>
      <c r="E29" s="52"/>
      <c r="F29" s="23"/>
      <c r="G29" s="54">
        <v>-0.99</v>
      </c>
      <c r="H29" s="63">
        <v>1</v>
      </c>
      <c r="I29" s="62">
        <f t="shared" si="0"/>
        <v>-0.99</v>
      </c>
      <c r="J29" s="57"/>
      <c r="K29" s="54">
        <v>-0.99</v>
      </c>
      <c r="L29" s="63">
        <v>1</v>
      </c>
      <c r="M29" s="62">
        <f t="shared" si="1"/>
        <v>-0.99</v>
      </c>
      <c r="N29" s="57"/>
      <c r="O29" s="58">
        <f t="shared" si="2"/>
        <v>0</v>
      </c>
      <c r="P29" s="59">
        <f t="shared" si="3"/>
        <v>0</v>
      </c>
      <c r="Q29" s="57"/>
      <c r="R29" s="60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2:38" x14ac:dyDescent="0.45">
      <c r="B30" s="66" t="s">
        <v>102</v>
      </c>
      <c r="C30" s="52"/>
      <c r="D30" s="53" t="s">
        <v>19</v>
      </c>
      <c r="E30" s="52"/>
      <c r="F30" s="23"/>
      <c r="G30" s="54">
        <v>0</v>
      </c>
      <c r="H30" s="63">
        <v>1</v>
      </c>
      <c r="I30" s="62">
        <f>H30*G30</f>
        <v>0</v>
      </c>
      <c r="J30" s="57"/>
      <c r="K30" s="54">
        <v>-1.1000000000000001</v>
      </c>
      <c r="L30" s="63">
        <v>1</v>
      </c>
      <c r="M30" s="62">
        <f t="shared" si="1"/>
        <v>-1.1000000000000001</v>
      </c>
      <c r="N30" s="57"/>
      <c r="O30" s="58">
        <f t="shared" si="2"/>
        <v>-1.1000000000000001</v>
      </c>
      <c r="P30" s="59" t="str">
        <f t="shared" si="3"/>
        <v/>
      </c>
      <c r="Q30" s="57"/>
      <c r="R30" s="60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2:38" s="77" customFormat="1" x14ac:dyDescent="0.45">
      <c r="B31" s="67" t="s">
        <v>20</v>
      </c>
      <c r="C31" s="68"/>
      <c r="D31" s="69"/>
      <c r="E31" s="68"/>
      <c r="F31" s="70"/>
      <c r="G31" s="71"/>
      <c r="H31" s="72"/>
      <c r="I31" s="73">
        <f>SUM(I23:I30)</f>
        <v>48.449999999999996</v>
      </c>
      <c r="J31" s="74"/>
      <c r="K31" s="71"/>
      <c r="L31" s="72"/>
      <c r="M31" s="73">
        <f>SUM(M23:M30)</f>
        <v>50.739999999999988</v>
      </c>
      <c r="N31" s="74"/>
      <c r="O31" s="75">
        <f t="shared" si="2"/>
        <v>2.289999999999992</v>
      </c>
      <c r="P31" s="76">
        <f t="shared" si="3"/>
        <v>4.7265221878224815E-2</v>
      </c>
      <c r="Q31" s="74"/>
    </row>
    <row r="32" spans="2:38" ht="15.75" customHeight="1" x14ac:dyDescent="0.45">
      <c r="B32" s="78" t="s">
        <v>21</v>
      </c>
      <c r="C32" s="52"/>
      <c r="D32" s="53" t="s">
        <v>22</v>
      </c>
      <c r="E32" s="52"/>
      <c r="F32" s="23"/>
      <c r="G32" s="79">
        <f>IF(ISBLANK($D16)=TRUE, 0, IF($D16="TOU", $D$270*G45+$D$271*G46+$D$272*G47, IF(AND($D16="non-TOU", H49&gt;0), G49,G48)))</f>
        <v>0.12752000000000002</v>
      </c>
      <c r="H32" s="80">
        <f>$G$18*(1+G59)-$G$18</f>
        <v>22.125000000000114</v>
      </c>
      <c r="I32" s="62">
        <f>H32*G32</f>
        <v>2.8213800000000151</v>
      </c>
      <c r="J32" s="57"/>
      <c r="K32" s="79">
        <f>IF(ISBLANK($D16)=TRUE, 0, IF($D16="TOU", $D$270*K45+$D$271*K46+$D$272*K47, IF(AND($D16="non-TOU", L49&gt;0), K49,K48)))</f>
        <v>0.12752000000000002</v>
      </c>
      <c r="L32" s="80">
        <f>$G$18*(1+K59)-$G$18</f>
        <v>22.125000000000114</v>
      </c>
      <c r="M32" s="62">
        <f>L32*K32</f>
        <v>2.8213800000000151</v>
      </c>
      <c r="N32" s="57"/>
      <c r="O32" s="58">
        <f t="shared" si="2"/>
        <v>0</v>
      </c>
      <c r="P32" s="59">
        <f t="shared" si="3"/>
        <v>0</v>
      </c>
      <c r="Q32" s="57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2:38" x14ac:dyDescent="0.45">
      <c r="B33" s="78" t="s">
        <v>23</v>
      </c>
      <c r="C33" s="52"/>
      <c r="D33" s="53" t="s">
        <v>22</v>
      </c>
      <c r="E33" s="52"/>
      <c r="F33" s="23"/>
      <c r="G33" s="81">
        <v>1.1199999999999999E-3</v>
      </c>
      <c r="H33" s="80">
        <f>+$G$18</f>
        <v>750</v>
      </c>
      <c r="I33" s="62">
        <f>H33*G33</f>
        <v>0.84</v>
      </c>
      <c r="J33" s="57"/>
      <c r="K33" s="81">
        <v>-1.07E-3</v>
      </c>
      <c r="L33" s="80">
        <f>+$G$18</f>
        <v>750</v>
      </c>
      <c r="M33" s="62">
        <f>L33*K33</f>
        <v>-0.80249999999999999</v>
      </c>
      <c r="N33" s="57"/>
      <c r="O33" s="58">
        <f t="shared" si="2"/>
        <v>-1.6425000000000001</v>
      </c>
      <c r="P33" s="59">
        <f t="shared" si="3"/>
        <v>-1.955357142857143</v>
      </c>
      <c r="Q33" s="57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2:38" ht="17.25" customHeight="1" x14ac:dyDescent="0.45">
      <c r="B34" s="78" t="s">
        <v>24</v>
      </c>
      <c r="C34" s="52"/>
      <c r="D34" s="53" t="s">
        <v>22</v>
      </c>
      <c r="E34" s="52"/>
      <c r="F34" s="23"/>
      <c r="G34" s="81">
        <v>4.8000000000000001E-4</v>
      </c>
      <c r="H34" s="80">
        <f>+$G$18</f>
        <v>750</v>
      </c>
      <c r="I34" s="62">
        <f>H34*G34</f>
        <v>0.36</v>
      </c>
      <c r="J34" s="57"/>
      <c r="K34" s="81">
        <v>5.1999999999999995E-4</v>
      </c>
      <c r="L34" s="80">
        <f>+$G$18</f>
        <v>750</v>
      </c>
      <c r="M34" s="62">
        <f>L34*K34</f>
        <v>0.38999999999999996</v>
      </c>
      <c r="N34" s="57"/>
      <c r="O34" s="58">
        <f t="shared" si="2"/>
        <v>2.9999999999999971E-2</v>
      </c>
      <c r="P34" s="59">
        <f t="shared" si="3"/>
        <v>8.3333333333333259E-2</v>
      </c>
      <c r="Q34" s="57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2:38" ht="15.75" customHeight="1" x14ac:dyDescent="0.45">
      <c r="B35" s="78" t="s">
        <v>25</v>
      </c>
      <c r="C35" s="52"/>
      <c r="D35" s="53" t="s">
        <v>22</v>
      </c>
      <c r="E35" s="52"/>
      <c r="F35" s="23"/>
      <c r="G35" s="81">
        <v>5.0800000000000003E-3</v>
      </c>
      <c r="H35" s="82"/>
      <c r="I35" s="62">
        <f>H35*G35</f>
        <v>0</v>
      </c>
      <c r="J35" s="57"/>
      <c r="K35" s="81">
        <v>-5.9500000000000004E-3</v>
      </c>
      <c r="L35" s="82"/>
      <c r="M35" s="62">
        <f>L35*K35</f>
        <v>0</v>
      </c>
      <c r="N35" s="57"/>
      <c r="O35" s="58">
        <f t="shared" si="2"/>
        <v>0</v>
      </c>
      <c r="P35" s="59" t="str">
        <f t="shared" si="3"/>
        <v/>
      </c>
      <c r="Q35" s="57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2:38" x14ac:dyDescent="0.45">
      <c r="B36" s="83" t="s">
        <v>26</v>
      </c>
      <c r="C36" s="52"/>
      <c r="D36" s="53" t="s">
        <v>19</v>
      </c>
      <c r="E36" s="52"/>
      <c r="F36" s="23"/>
      <c r="G36" s="84">
        <v>0.41</v>
      </c>
      <c r="H36" s="55">
        <v>1</v>
      </c>
      <c r="I36" s="62">
        <f>H36*G36</f>
        <v>0.41</v>
      </c>
      <c r="J36" s="57"/>
      <c r="K36" s="84">
        <v>0.41</v>
      </c>
      <c r="L36" s="55">
        <v>1</v>
      </c>
      <c r="M36" s="62">
        <f>L36*K36</f>
        <v>0.41</v>
      </c>
      <c r="N36" s="57"/>
      <c r="O36" s="58">
        <f t="shared" si="2"/>
        <v>0</v>
      </c>
      <c r="P36" s="59">
        <f t="shared" si="3"/>
        <v>0</v>
      </c>
      <c r="Q36" s="57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2:38" s="77" customFormat="1" x14ac:dyDescent="0.45">
      <c r="B37" s="85" t="s">
        <v>27</v>
      </c>
      <c r="C37" s="86"/>
      <c r="D37" s="87"/>
      <c r="E37" s="86"/>
      <c r="F37" s="70"/>
      <c r="G37" s="88"/>
      <c r="H37" s="89"/>
      <c r="I37" s="90">
        <f>SUM(I32:I36)+I31</f>
        <v>52.881380000000007</v>
      </c>
      <c r="J37" s="74"/>
      <c r="K37" s="88"/>
      <c r="L37" s="89"/>
      <c r="M37" s="90">
        <f>SUM(M32:M36)+M31</f>
        <v>53.558880000000002</v>
      </c>
      <c r="N37" s="74"/>
      <c r="O37" s="75">
        <f t="shared" si="2"/>
        <v>0.67749999999999488</v>
      </c>
      <c r="P37" s="76">
        <f t="shared" si="3"/>
        <v>1.2811692886985832E-2</v>
      </c>
      <c r="Q37" s="74"/>
    </row>
    <row r="38" spans="2:38" x14ac:dyDescent="0.45">
      <c r="B38" s="91" t="s">
        <v>28</v>
      </c>
      <c r="C38" s="23"/>
      <c r="D38" s="53" t="s">
        <v>22</v>
      </c>
      <c r="E38" s="23"/>
      <c r="F38" s="23"/>
      <c r="G38" s="92">
        <v>1.346E-2</v>
      </c>
      <c r="H38" s="93">
        <f>$G$18*(1+G59)</f>
        <v>772.12500000000011</v>
      </c>
      <c r="I38" s="56">
        <f>H38*G38</f>
        <v>10.392802500000002</v>
      </c>
      <c r="J38" s="57"/>
      <c r="K38" s="92">
        <v>1.371E-2</v>
      </c>
      <c r="L38" s="93">
        <f>$G$18*(1+K59)</f>
        <v>772.12500000000011</v>
      </c>
      <c r="M38" s="56">
        <f>L38*K38</f>
        <v>10.585833750000001</v>
      </c>
      <c r="N38" s="57"/>
      <c r="O38" s="58">
        <f t="shared" si="2"/>
        <v>0.19303124999999888</v>
      </c>
      <c r="P38" s="59">
        <f t="shared" si="3"/>
        <v>1.8573551263001375E-2</v>
      </c>
      <c r="Q38" s="57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2:38" x14ac:dyDescent="0.45">
      <c r="B39" s="91" t="s">
        <v>29</v>
      </c>
      <c r="C39" s="23"/>
      <c r="D39" s="53" t="s">
        <v>22</v>
      </c>
      <c r="E39" s="23"/>
      <c r="F39" s="23"/>
      <c r="G39" s="92">
        <v>8.9499999999999996E-3</v>
      </c>
      <c r="H39" s="94">
        <f>+H38</f>
        <v>772.12500000000011</v>
      </c>
      <c r="I39" s="56">
        <f>H39*G39</f>
        <v>6.9105187500000005</v>
      </c>
      <c r="J39" s="57"/>
      <c r="K39" s="92">
        <v>9.0799999999999995E-3</v>
      </c>
      <c r="L39" s="94">
        <f>+L38</f>
        <v>772.12500000000011</v>
      </c>
      <c r="M39" s="56">
        <f>L39*K39</f>
        <v>7.0108950000000005</v>
      </c>
      <c r="N39" s="57"/>
      <c r="O39" s="58">
        <f t="shared" si="2"/>
        <v>0.10037625000000006</v>
      </c>
      <c r="P39" s="59">
        <f t="shared" si="3"/>
        <v>1.4525139664804477E-2</v>
      </c>
      <c r="Q39" s="57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2:38" s="77" customFormat="1" x14ac:dyDescent="0.45">
      <c r="B40" s="85" t="s">
        <v>30</v>
      </c>
      <c r="C40" s="68"/>
      <c r="D40" s="87"/>
      <c r="E40" s="68"/>
      <c r="F40" s="95"/>
      <c r="G40" s="96"/>
      <c r="H40" s="97"/>
      <c r="I40" s="90">
        <f>SUM(I37:I39)</f>
        <v>70.184701250000003</v>
      </c>
      <c r="J40" s="98"/>
      <c r="K40" s="96"/>
      <c r="L40" s="97"/>
      <c r="M40" s="90">
        <f>SUM(M37:M39)</f>
        <v>71.155608750000013</v>
      </c>
      <c r="N40" s="98"/>
      <c r="O40" s="75">
        <f t="shared" si="2"/>
        <v>0.9709075000000098</v>
      </c>
      <c r="P40" s="76">
        <f t="shared" si="3"/>
        <v>1.3833605938445306E-2</v>
      </c>
      <c r="Q40" s="74"/>
    </row>
    <row r="41" spans="2:38" x14ac:dyDescent="0.45">
      <c r="B41" s="64" t="s">
        <v>31</v>
      </c>
      <c r="C41" s="52"/>
      <c r="D41" s="53" t="s">
        <v>22</v>
      </c>
      <c r="E41" s="52"/>
      <c r="F41" s="23"/>
      <c r="G41" s="99">
        <v>4.1000000000000003E-3</v>
      </c>
      <c r="H41" s="82">
        <f>+H38</f>
        <v>772.12500000000011</v>
      </c>
      <c r="I41" s="62">
        <f t="shared" ref="I41:I47" si="4">H41*G41</f>
        <v>3.1657125000000006</v>
      </c>
      <c r="J41" s="57"/>
      <c r="K41" s="99">
        <v>4.1000000000000003E-3</v>
      </c>
      <c r="L41" s="82">
        <f>+L38</f>
        <v>772.12500000000011</v>
      </c>
      <c r="M41" s="62">
        <f t="shared" ref="M41:M47" si="5">L41*K41</f>
        <v>3.1657125000000006</v>
      </c>
      <c r="N41" s="57"/>
      <c r="O41" s="58">
        <f t="shared" si="2"/>
        <v>0</v>
      </c>
      <c r="P41" s="59">
        <f t="shared" si="3"/>
        <v>0</v>
      </c>
      <c r="Q41" s="57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2:38" x14ac:dyDescent="0.45">
      <c r="B42" s="64" t="s">
        <v>32</v>
      </c>
      <c r="C42" s="52"/>
      <c r="D42" s="53" t="s">
        <v>22</v>
      </c>
      <c r="E42" s="52"/>
      <c r="F42" s="23"/>
      <c r="G42" s="99">
        <v>5.9999999999999995E-4</v>
      </c>
      <c r="H42" s="82">
        <f>+H38</f>
        <v>772.12500000000011</v>
      </c>
      <c r="I42" s="62">
        <f t="shared" si="4"/>
        <v>0.46327500000000005</v>
      </c>
      <c r="J42" s="57"/>
      <c r="K42" s="99">
        <v>5.9999999999999995E-4</v>
      </c>
      <c r="L42" s="82">
        <f>+L38</f>
        <v>772.12500000000011</v>
      </c>
      <c r="M42" s="62">
        <f t="shared" si="5"/>
        <v>0.46327500000000005</v>
      </c>
      <c r="N42" s="57"/>
      <c r="O42" s="58">
        <f t="shared" si="2"/>
        <v>0</v>
      </c>
      <c r="P42" s="59">
        <f t="shared" si="3"/>
        <v>0</v>
      </c>
      <c r="Q42" s="57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spans="2:38" x14ac:dyDescent="0.45">
      <c r="B43" s="64" t="s">
        <v>33</v>
      </c>
      <c r="C43" s="52"/>
      <c r="D43" s="53" t="s">
        <v>22</v>
      </c>
      <c r="E43" s="52"/>
      <c r="F43" s="23"/>
      <c r="G43" s="99">
        <v>5.9999999999999995E-4</v>
      </c>
      <c r="H43" s="82">
        <f>+H38</f>
        <v>772.12500000000011</v>
      </c>
      <c r="I43" s="62">
        <f t="shared" si="4"/>
        <v>0.46327500000000005</v>
      </c>
      <c r="J43" s="57"/>
      <c r="K43" s="99">
        <v>5.9999999999999995E-4</v>
      </c>
      <c r="L43" s="82">
        <f>+L38</f>
        <v>772.12500000000011</v>
      </c>
      <c r="M43" s="62">
        <f t="shared" si="5"/>
        <v>0.46327500000000005</v>
      </c>
      <c r="N43" s="57"/>
      <c r="O43" s="58">
        <f t="shared" si="2"/>
        <v>0</v>
      </c>
      <c r="P43" s="59">
        <f t="shared" si="3"/>
        <v>0</v>
      </c>
      <c r="Q43" s="57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2:38" x14ac:dyDescent="0.45">
      <c r="B44" s="64" t="s">
        <v>34</v>
      </c>
      <c r="C44" s="52"/>
      <c r="D44" s="53" t="s">
        <v>19</v>
      </c>
      <c r="E44" s="52"/>
      <c r="F44" s="23"/>
      <c r="G44" s="100">
        <v>0.25</v>
      </c>
      <c r="H44" s="55">
        <v>1</v>
      </c>
      <c r="I44" s="56">
        <f t="shared" si="4"/>
        <v>0.25</v>
      </c>
      <c r="J44" s="57"/>
      <c r="K44" s="100">
        <v>0.25</v>
      </c>
      <c r="L44" s="55">
        <v>1</v>
      </c>
      <c r="M44" s="56">
        <f t="shared" si="5"/>
        <v>0.25</v>
      </c>
      <c r="N44" s="57"/>
      <c r="O44" s="58">
        <f t="shared" si="2"/>
        <v>0</v>
      </c>
      <c r="P44" s="59">
        <f t="shared" si="3"/>
        <v>0</v>
      </c>
      <c r="Q44" s="57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spans="2:38" x14ac:dyDescent="0.45">
      <c r="B45" s="64" t="s">
        <v>35</v>
      </c>
      <c r="C45" s="52"/>
      <c r="D45" s="53" t="s">
        <v>22</v>
      </c>
      <c r="E45" s="52"/>
      <c r="F45" s="23"/>
      <c r="G45" s="99">
        <v>9.8000000000000004E-2</v>
      </c>
      <c r="H45" s="101">
        <f>$D$270*$G$18</f>
        <v>480</v>
      </c>
      <c r="I45" s="62">
        <f t="shared" si="4"/>
        <v>47.04</v>
      </c>
      <c r="J45" s="57"/>
      <c r="K45" s="99">
        <v>9.8000000000000004E-2</v>
      </c>
      <c r="L45" s="101">
        <f>$D$270*$G$18</f>
        <v>480</v>
      </c>
      <c r="M45" s="62">
        <f t="shared" si="5"/>
        <v>47.04</v>
      </c>
      <c r="N45" s="57"/>
      <c r="O45" s="58">
        <f t="shared" si="2"/>
        <v>0</v>
      </c>
      <c r="P45" s="59">
        <f t="shared" si="3"/>
        <v>0</v>
      </c>
      <c r="Q45" s="57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2:38" x14ac:dyDescent="0.45">
      <c r="B46" s="64" t="s">
        <v>36</v>
      </c>
      <c r="C46" s="52"/>
      <c r="D46" s="53" t="s">
        <v>22</v>
      </c>
      <c r="E46" s="52"/>
      <c r="F46" s="23"/>
      <c r="G46" s="99">
        <v>0.157</v>
      </c>
      <c r="H46" s="102">
        <f>$D$271*$G$18</f>
        <v>135</v>
      </c>
      <c r="I46" s="62">
        <f t="shared" si="4"/>
        <v>21.195</v>
      </c>
      <c r="J46" s="57"/>
      <c r="K46" s="99">
        <v>0.157</v>
      </c>
      <c r="L46" s="102">
        <f>$D$271*$G$18</f>
        <v>135</v>
      </c>
      <c r="M46" s="62">
        <f t="shared" si="5"/>
        <v>21.195</v>
      </c>
      <c r="N46" s="57"/>
      <c r="O46" s="58">
        <f t="shared" si="2"/>
        <v>0</v>
      </c>
      <c r="P46" s="59">
        <f t="shared" si="3"/>
        <v>0</v>
      </c>
      <c r="Q46" s="57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2:38" x14ac:dyDescent="0.45">
      <c r="B47" s="64" t="s">
        <v>37</v>
      </c>
      <c r="C47" s="52"/>
      <c r="D47" s="53" t="s">
        <v>22</v>
      </c>
      <c r="E47" s="52"/>
      <c r="F47" s="23"/>
      <c r="G47" s="99">
        <v>0.20300000000000001</v>
      </c>
      <c r="H47" s="101">
        <f>$D$272*$G$18</f>
        <v>135</v>
      </c>
      <c r="I47" s="62">
        <f t="shared" si="4"/>
        <v>27.405000000000001</v>
      </c>
      <c r="J47" s="57"/>
      <c r="K47" s="99">
        <v>0.20300000000000001</v>
      </c>
      <c r="L47" s="101">
        <f>$D$272*$G$18</f>
        <v>135</v>
      </c>
      <c r="M47" s="62">
        <f t="shared" si="5"/>
        <v>27.405000000000001</v>
      </c>
      <c r="N47" s="57"/>
      <c r="O47" s="58">
        <f t="shared" si="2"/>
        <v>0</v>
      </c>
      <c r="P47" s="59">
        <f t="shared" si="3"/>
        <v>0</v>
      </c>
      <c r="Q47" s="57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2:38" x14ac:dyDescent="0.45">
      <c r="B48" s="64" t="s">
        <v>38</v>
      </c>
      <c r="C48" s="52"/>
      <c r="D48" s="53" t="s">
        <v>22</v>
      </c>
      <c r="E48" s="52"/>
      <c r="F48" s="23"/>
      <c r="G48" s="99">
        <v>0.12</v>
      </c>
      <c r="H48" s="82">
        <v>600</v>
      </c>
      <c r="I48" s="62">
        <f>H48*G48</f>
        <v>72</v>
      </c>
      <c r="J48" s="57"/>
      <c r="K48" s="99">
        <v>0.12</v>
      </c>
      <c r="L48" s="82">
        <v>600</v>
      </c>
      <c r="M48" s="62">
        <f>L48*K48</f>
        <v>72</v>
      </c>
      <c r="N48" s="57"/>
      <c r="O48" s="58">
        <f t="shared" si="2"/>
        <v>0</v>
      </c>
      <c r="P48" s="59">
        <f t="shared" si="3"/>
        <v>0</v>
      </c>
      <c r="Q48" s="57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x14ac:dyDescent="0.45">
      <c r="B49" s="64" t="s">
        <v>39</v>
      </c>
      <c r="C49" s="52"/>
      <c r="D49" s="53" t="s">
        <v>22</v>
      </c>
      <c r="E49" s="52"/>
      <c r="F49" s="23"/>
      <c r="G49" s="99">
        <v>0.14199999999999999</v>
      </c>
      <c r="H49" s="82">
        <v>150</v>
      </c>
      <c r="I49" s="62">
        <f>H49*G49</f>
        <v>21.299999999999997</v>
      </c>
      <c r="J49" s="57"/>
      <c r="K49" s="99">
        <v>0.14199999999999999</v>
      </c>
      <c r="L49" s="82">
        <v>150</v>
      </c>
      <c r="M49" s="62">
        <f>L49*K49</f>
        <v>21.299999999999997</v>
      </c>
      <c r="N49" s="57"/>
      <c r="O49" s="58">
        <f t="shared" si="2"/>
        <v>0</v>
      </c>
      <c r="P49" s="59">
        <f t="shared" si="3"/>
        <v>0</v>
      </c>
      <c r="Q49" s="57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 x14ac:dyDescent="0.45">
      <c r="B50" s="64" t="s">
        <v>40</v>
      </c>
      <c r="C50" s="52"/>
      <c r="D50" s="53" t="s">
        <v>22</v>
      </c>
      <c r="E50" s="52"/>
      <c r="F50" s="23"/>
      <c r="G50" s="99">
        <v>0.1197</v>
      </c>
      <c r="H50" s="82">
        <v>0</v>
      </c>
      <c r="I50" s="62">
        <f>H50*G50</f>
        <v>0</v>
      </c>
      <c r="J50" s="57"/>
      <c r="K50" s="99">
        <v>0.1197</v>
      </c>
      <c r="L50" s="82">
        <v>0</v>
      </c>
      <c r="M50" s="62">
        <f>L50*K50</f>
        <v>0</v>
      </c>
      <c r="N50" s="57"/>
      <c r="O50" s="58">
        <f t="shared" si="2"/>
        <v>0</v>
      </c>
      <c r="P50" s="59" t="str">
        <f t="shared" si="3"/>
        <v/>
      </c>
      <c r="Q50" s="57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 ht="14.65" thickBot="1" x14ac:dyDescent="0.5">
      <c r="B51" s="65" t="s">
        <v>41</v>
      </c>
      <c r="C51" s="52"/>
      <c r="D51" s="53" t="s">
        <v>22</v>
      </c>
      <c r="E51" s="52"/>
      <c r="F51" s="23"/>
      <c r="G51" s="99">
        <f>G50</f>
        <v>0.1197</v>
      </c>
      <c r="H51" s="82">
        <v>0</v>
      </c>
      <c r="I51" s="62">
        <f>H51*G51</f>
        <v>0</v>
      </c>
      <c r="J51" s="57"/>
      <c r="K51" s="99">
        <f>K50</f>
        <v>0.1197</v>
      </c>
      <c r="L51" s="82">
        <v>0</v>
      </c>
      <c r="M51" s="62">
        <f>L51*K51</f>
        <v>0</v>
      </c>
      <c r="N51" s="57"/>
      <c r="O51" s="58">
        <f t="shared" si="2"/>
        <v>0</v>
      </c>
      <c r="P51" s="59" t="str">
        <f t="shared" si="3"/>
        <v/>
      </c>
      <c r="Q51" s="57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 ht="14.65" thickBot="1" x14ac:dyDescent="0.5">
      <c r="B52" s="103"/>
      <c r="C52" s="104"/>
      <c r="D52" s="105"/>
      <c r="E52" s="104"/>
      <c r="F52" s="106"/>
      <c r="G52" s="107"/>
      <c r="H52" s="108"/>
      <c r="I52" s="109"/>
      <c r="J52" s="110"/>
      <c r="K52" s="107"/>
      <c r="L52" s="108"/>
      <c r="M52" s="109"/>
      <c r="N52" s="110"/>
      <c r="O52" s="111"/>
      <c r="P52" s="112" t="str">
        <f t="shared" si="3"/>
        <v/>
      </c>
      <c r="Q52" s="57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</row>
    <row r="53" spans="1:38" x14ac:dyDescent="0.45">
      <c r="B53" s="113" t="s">
        <v>42</v>
      </c>
      <c r="C53" s="52"/>
      <c r="E53" s="52"/>
      <c r="F53" s="114"/>
      <c r="G53" s="115"/>
      <c r="H53" s="115"/>
      <c r="I53" s="116">
        <f>SUM(I41:I47,I40)</f>
        <v>170.16696374999998</v>
      </c>
      <c r="J53" s="117"/>
      <c r="K53" s="115"/>
      <c r="L53" s="115"/>
      <c r="M53" s="116">
        <f>SUM(M41:M47,M40)</f>
        <v>171.13787124999999</v>
      </c>
      <c r="N53" s="117"/>
      <c r="O53" s="118">
        <f>M53-I53</f>
        <v>0.9709075000000098</v>
      </c>
      <c r="P53" s="119">
        <f t="shared" si="3"/>
        <v>5.7056168753555131E-3</v>
      </c>
      <c r="Q53" s="57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 x14ac:dyDescent="0.45">
      <c r="B54" s="120" t="s">
        <v>43</v>
      </c>
      <c r="C54" s="52"/>
      <c r="E54" s="52"/>
      <c r="F54" s="114"/>
      <c r="G54" s="121">
        <v>-0.23499999999999999</v>
      </c>
      <c r="H54" s="122"/>
      <c r="I54" s="58">
        <f>+I53*G54</f>
        <v>-39.989236481249996</v>
      </c>
      <c r="J54" s="117"/>
      <c r="K54" s="121">
        <v>-0.23499999999999999</v>
      </c>
      <c r="L54" s="122"/>
      <c r="M54" s="58">
        <f>+M53*K54</f>
        <v>-40.217399743749993</v>
      </c>
      <c r="N54" s="117"/>
      <c r="O54" s="58">
        <f>M54-I54</f>
        <v>-0.22816326249999719</v>
      </c>
      <c r="P54" s="59">
        <f t="shared" si="3"/>
        <v>5.7056168753553856E-3</v>
      </c>
      <c r="Q54" s="5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</row>
    <row r="55" spans="1:38" x14ac:dyDescent="0.45">
      <c r="B55" s="123" t="s">
        <v>44</v>
      </c>
      <c r="C55" s="52"/>
      <c r="E55" s="52"/>
      <c r="F55" s="124"/>
      <c r="G55" s="125">
        <v>0.13</v>
      </c>
      <c r="H55" s="63"/>
      <c r="I55" s="58">
        <f>I53*G55</f>
        <v>22.121705287499999</v>
      </c>
      <c r="J55" s="57"/>
      <c r="K55" s="125">
        <v>0.13</v>
      </c>
      <c r="L55" s="63"/>
      <c r="M55" s="58">
        <f>M53*K55</f>
        <v>22.247923262499999</v>
      </c>
      <c r="N55" s="57"/>
      <c r="O55" s="58">
        <f>M55-I55</f>
        <v>0.12621797499999943</v>
      </c>
      <c r="P55" s="59">
        <f t="shared" si="3"/>
        <v>5.7056168753554298E-3</v>
      </c>
      <c r="Q55" s="57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 s="126" customFormat="1" ht="14.65" thickBot="1" x14ac:dyDescent="0.5">
      <c r="B56" s="466" t="s">
        <v>45</v>
      </c>
      <c r="C56" s="466"/>
      <c r="D56" s="466"/>
      <c r="E56" s="127"/>
      <c r="F56" s="128"/>
      <c r="G56" s="129"/>
      <c r="H56" s="129"/>
      <c r="I56" s="130">
        <f>SUM(I53:I55)</f>
        <v>152.29943255624997</v>
      </c>
      <c r="J56" s="131"/>
      <c r="K56" s="129"/>
      <c r="L56" s="129"/>
      <c r="M56" s="130">
        <f>SUM(M53:M55)</f>
        <v>153.16839476875001</v>
      </c>
      <c r="N56" s="131"/>
      <c r="O56" s="132">
        <f>M56-I56</f>
        <v>0.86896221250003691</v>
      </c>
      <c r="P56" s="133">
        <f t="shared" si="3"/>
        <v>5.7056168753556987E-3</v>
      </c>
      <c r="Q56" s="117"/>
    </row>
    <row r="57" spans="1:38" ht="14.65" thickBot="1" x14ac:dyDescent="0.5">
      <c r="A57" s="134"/>
      <c r="B57" s="103" t="s">
        <v>46</v>
      </c>
      <c r="C57" s="135"/>
      <c r="D57" s="136"/>
      <c r="E57" s="135"/>
      <c r="F57" s="137"/>
      <c r="G57" s="138"/>
      <c r="H57" s="139"/>
      <c r="I57" s="140"/>
      <c r="J57" s="137"/>
      <c r="K57" s="138"/>
      <c r="L57" s="139"/>
      <c r="M57" s="140"/>
      <c r="N57" s="137"/>
      <c r="O57" s="141"/>
      <c r="P57" s="14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 x14ac:dyDescent="0.45">
      <c r="I58" s="37"/>
      <c r="M58" s="37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</row>
    <row r="59" spans="1:38" x14ac:dyDescent="0.45">
      <c r="B59" s="143" t="s">
        <v>47</v>
      </c>
      <c r="G59" s="144">
        <v>2.9499999999999998E-2</v>
      </c>
      <c r="K59" s="144">
        <v>2.9499999999999998E-2</v>
      </c>
      <c r="Q59" s="117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1" spans="1:38" ht="17.649999999999999" x14ac:dyDescent="0.5">
      <c r="B61" s="455" t="s">
        <v>0</v>
      </c>
      <c r="C61" s="455"/>
      <c r="D61" s="455"/>
      <c r="E61" s="455"/>
      <c r="F61" s="455"/>
      <c r="G61" s="455"/>
      <c r="H61" s="455"/>
      <c r="I61" s="455"/>
      <c r="J61" s="455"/>
      <c r="M61" s="12"/>
      <c r="N61" s="12"/>
      <c r="O61" s="12"/>
      <c r="P61" s="12"/>
      <c r="Q61" s="12"/>
      <c r="R61" s="12"/>
      <c r="U61" s="12"/>
      <c r="V61" s="12"/>
      <c r="W61" s="12"/>
      <c r="X61" s="12"/>
      <c r="Y61" s="12"/>
      <c r="AB61" s="12"/>
      <c r="AC61" s="12"/>
      <c r="AD61" s="12"/>
      <c r="AE61" s="12"/>
      <c r="AF61" s="12"/>
      <c r="AI61" s="12"/>
      <c r="AJ61" s="12"/>
      <c r="AK61" s="12"/>
      <c r="AL61" s="12"/>
    </row>
    <row r="62" spans="1:38" ht="17.649999999999999" x14ac:dyDescent="0.5">
      <c r="B62" s="455" t="s">
        <v>1</v>
      </c>
      <c r="C62" s="455"/>
      <c r="D62" s="455"/>
      <c r="E62" s="455"/>
      <c r="F62" s="455"/>
      <c r="G62" s="455"/>
      <c r="H62" s="455"/>
      <c r="I62" s="455"/>
      <c r="J62" s="455"/>
      <c r="K62" s="24"/>
      <c r="L62" s="25"/>
      <c r="M62" s="26"/>
      <c r="N62" s="26"/>
      <c r="Q62" s="21"/>
      <c r="R62" s="21"/>
      <c r="S62" s="24"/>
      <c r="T62" s="25"/>
      <c r="U62" s="26"/>
      <c r="V62" s="26"/>
      <c r="Y62" s="21"/>
      <c r="Z62" s="24"/>
      <c r="AA62" s="25"/>
      <c r="AB62" s="26"/>
      <c r="AC62" s="26"/>
      <c r="AF62" s="21"/>
      <c r="AG62" s="24"/>
      <c r="AH62" s="25"/>
      <c r="AI62" s="26"/>
      <c r="AJ62" s="26"/>
    </row>
    <row r="63" spans="1:38" x14ac:dyDescent="0.45">
      <c r="K63" s="24"/>
      <c r="L63" s="25"/>
      <c r="M63" s="26"/>
      <c r="N63" s="26"/>
      <c r="S63" s="24"/>
      <c r="T63" s="25"/>
      <c r="U63" s="26"/>
      <c r="V63" s="26"/>
      <c r="Z63" s="24"/>
      <c r="AA63" s="25"/>
      <c r="AB63" s="26"/>
      <c r="AC63" s="26"/>
      <c r="AG63" s="24"/>
      <c r="AH63" s="25"/>
      <c r="AI63" s="26"/>
      <c r="AJ63" s="26"/>
    </row>
    <row r="64" spans="1:38" x14ac:dyDescent="0.45">
      <c r="K64" s="24"/>
      <c r="L64" s="25"/>
      <c r="M64" s="26"/>
      <c r="N64" s="26"/>
      <c r="S64" s="24"/>
      <c r="T64" s="25"/>
      <c r="U64" s="26"/>
      <c r="V64" s="26"/>
      <c r="Z64" s="24"/>
      <c r="AA64" s="25"/>
      <c r="AB64" s="26"/>
      <c r="AC64" s="26"/>
      <c r="AG64" s="24"/>
      <c r="AH64" s="25"/>
      <c r="AI64" s="26"/>
      <c r="AJ64" s="26"/>
    </row>
    <row r="65" spans="2:38" ht="15" x14ac:dyDescent="0.45">
      <c r="B65" s="28" t="s">
        <v>2</v>
      </c>
      <c r="D65" s="456" t="s">
        <v>48</v>
      </c>
      <c r="E65" s="456"/>
      <c r="F65" s="456"/>
      <c r="G65" s="456"/>
      <c r="H65" s="456"/>
      <c r="I65" s="456"/>
      <c r="J65" s="456"/>
      <c r="K65" s="24"/>
      <c r="L65" s="29"/>
      <c r="M65" s="12"/>
      <c r="N65" s="12"/>
      <c r="O65" s="12"/>
      <c r="P65" s="12"/>
      <c r="Q65" s="12"/>
      <c r="R65" s="12"/>
      <c r="S65" s="24"/>
      <c r="T65" s="29"/>
      <c r="U65" s="12"/>
      <c r="V65" s="12"/>
      <c r="W65" s="12"/>
      <c r="X65" s="12"/>
      <c r="Y65" s="12"/>
      <c r="Z65" s="24"/>
      <c r="AA65" s="29"/>
      <c r="AB65" s="12"/>
      <c r="AC65" s="12"/>
      <c r="AD65" s="12"/>
      <c r="AE65" s="12"/>
      <c r="AF65" s="12"/>
      <c r="AG65" s="24"/>
      <c r="AH65" s="29"/>
      <c r="AI65" s="12"/>
      <c r="AJ65" s="12"/>
      <c r="AK65" s="12"/>
      <c r="AL65" s="12"/>
    </row>
    <row r="66" spans="2:38" ht="15.4" x14ac:dyDescent="0.45">
      <c r="B66" s="30"/>
      <c r="D66" s="31"/>
      <c r="E66" s="32"/>
      <c r="F66" s="32"/>
      <c r="G66" s="31"/>
      <c r="H66" s="31"/>
      <c r="I66" s="31"/>
      <c r="J66" s="31"/>
      <c r="K66" s="24"/>
      <c r="M66" s="33"/>
      <c r="N66" s="12"/>
      <c r="O66" s="12"/>
      <c r="P66" s="12"/>
      <c r="Q66" s="31"/>
      <c r="R66" s="31"/>
      <c r="S66" s="24"/>
      <c r="U66" s="33"/>
      <c r="V66" s="12"/>
      <c r="W66" s="12"/>
      <c r="X66" s="12"/>
      <c r="Y66" s="31"/>
      <c r="Z66" s="24"/>
      <c r="AB66" s="33"/>
      <c r="AC66" s="12"/>
      <c r="AD66" s="12"/>
      <c r="AE66" s="12"/>
      <c r="AF66" s="31"/>
      <c r="AG66" s="24"/>
      <c r="AI66" s="33"/>
      <c r="AJ66" s="12"/>
      <c r="AK66" s="12"/>
      <c r="AL66" s="12"/>
    </row>
    <row r="67" spans="2:38" ht="15.4" x14ac:dyDescent="0.45">
      <c r="B67" s="28" t="s">
        <v>4</v>
      </c>
      <c r="D67" s="34" t="s">
        <v>49</v>
      </c>
      <c r="E67" s="32"/>
      <c r="F67" s="32"/>
      <c r="H67" s="31"/>
      <c r="I67" s="35"/>
      <c r="J67" s="31"/>
      <c r="K67" s="24"/>
      <c r="M67" s="35"/>
      <c r="O67" s="37"/>
      <c r="P67" s="39"/>
      <c r="Q67" s="31"/>
      <c r="R67" s="31"/>
      <c r="S67" s="24"/>
      <c r="U67" s="35"/>
      <c r="W67" s="37"/>
      <c r="X67" s="39"/>
      <c r="Y67" s="31"/>
      <c r="Z67" s="24"/>
      <c r="AB67" s="35"/>
      <c r="AD67" s="37"/>
      <c r="AE67" s="39"/>
      <c r="AF67" s="31"/>
      <c r="AG67" s="24"/>
      <c r="AI67" s="35"/>
      <c r="AK67" s="37"/>
      <c r="AL67" s="39"/>
    </row>
    <row r="68" spans="2:38" ht="15.4" x14ac:dyDescent="0.45">
      <c r="B68" s="30"/>
      <c r="D68" s="31"/>
      <c r="E68" s="32"/>
      <c r="F68" s="32"/>
      <c r="G68" s="31"/>
      <c r="H68" s="31"/>
      <c r="I68" s="31"/>
      <c r="J68" s="31"/>
      <c r="Q68" s="31"/>
      <c r="R68" s="31"/>
      <c r="Y68" s="31"/>
      <c r="AF68" s="31"/>
    </row>
    <row r="69" spans="2:38" x14ac:dyDescent="0.45">
      <c r="B69" s="40"/>
      <c r="D69" s="41" t="s">
        <v>6</v>
      </c>
      <c r="E69" s="42"/>
      <c r="G69" s="43">
        <v>750</v>
      </c>
      <c r="H69" s="44" t="s">
        <v>7</v>
      </c>
      <c r="O69" s="37"/>
      <c r="P69" s="37"/>
    </row>
    <row r="70" spans="2:38" x14ac:dyDescent="0.45">
      <c r="B70" s="40"/>
      <c r="I70" s="37"/>
      <c r="O70" s="37"/>
      <c r="P70" s="37"/>
      <c r="W70" s="37"/>
      <c r="X70" s="37"/>
      <c r="AD70" s="37"/>
      <c r="AE70" s="37"/>
      <c r="AK70" s="37"/>
      <c r="AL70" s="37"/>
    </row>
    <row r="71" spans="2:38" x14ac:dyDescent="0.45">
      <c r="B71" s="40"/>
      <c r="D71" s="41"/>
      <c r="E71" s="42"/>
      <c r="G71" s="457" t="s">
        <v>8</v>
      </c>
      <c r="H71" s="458"/>
      <c r="I71" s="459"/>
      <c r="K71" s="457" t="s">
        <v>9</v>
      </c>
      <c r="L71" s="458"/>
      <c r="M71" s="459"/>
      <c r="O71" s="457" t="s">
        <v>10</v>
      </c>
      <c r="P71" s="459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2:38" ht="15" customHeight="1" x14ac:dyDescent="0.45">
      <c r="B72" s="40"/>
      <c r="D72" s="460" t="s">
        <v>11</v>
      </c>
      <c r="E72" s="45"/>
      <c r="G72" s="46" t="s">
        <v>12</v>
      </c>
      <c r="H72" s="47" t="s">
        <v>13</v>
      </c>
      <c r="I72" s="48" t="s">
        <v>14</v>
      </c>
      <c r="K72" s="46" t="s">
        <v>12</v>
      </c>
      <c r="L72" s="47" t="s">
        <v>13</v>
      </c>
      <c r="M72" s="48" t="s">
        <v>14</v>
      </c>
      <c r="O72" s="462" t="s">
        <v>15</v>
      </c>
      <c r="P72" s="464" t="s">
        <v>16</v>
      </c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2:38" x14ac:dyDescent="0.45">
      <c r="B73" s="40"/>
      <c r="D73" s="461"/>
      <c r="E73" s="45"/>
      <c r="G73" s="49" t="s">
        <v>17</v>
      </c>
      <c r="H73" s="50"/>
      <c r="I73" s="50" t="s">
        <v>17</v>
      </c>
      <c r="K73" s="49" t="s">
        <v>17</v>
      </c>
      <c r="L73" s="50"/>
      <c r="M73" s="50" t="s">
        <v>17</v>
      </c>
      <c r="O73" s="463"/>
      <c r="P73" s="465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2:38" x14ac:dyDescent="0.45">
      <c r="B74" s="51" t="s">
        <v>18</v>
      </c>
      <c r="C74" s="52"/>
      <c r="D74" s="53" t="s">
        <v>19</v>
      </c>
      <c r="E74" s="52"/>
      <c r="F74" s="23"/>
      <c r="G74" s="54">
        <v>51.18</v>
      </c>
      <c r="H74" s="55">
        <v>1</v>
      </c>
      <c r="I74" s="56">
        <f t="shared" ref="I74:I80" si="6">H74*G74</f>
        <v>51.18</v>
      </c>
      <c r="J74" s="57"/>
      <c r="K74" s="54">
        <v>53</v>
      </c>
      <c r="L74" s="55">
        <v>1</v>
      </c>
      <c r="M74" s="56">
        <f t="shared" ref="M74:M80" si="7">L74*K74</f>
        <v>53</v>
      </c>
      <c r="N74" s="57"/>
      <c r="O74" s="58">
        <f t="shared" ref="O74:O107" si="8">M74-I74</f>
        <v>1.8200000000000003</v>
      </c>
      <c r="P74" s="59">
        <f t="shared" ref="P74:P107" si="9">IF(OR(I74=0,M74=0),"",(O74/I74))</f>
        <v>3.5560765924189143E-2</v>
      </c>
      <c r="Q74" s="57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2:38" x14ac:dyDescent="0.45">
      <c r="B75" s="61" t="s">
        <v>90</v>
      </c>
      <c r="C75" s="52"/>
      <c r="D75" s="53" t="s">
        <v>19</v>
      </c>
      <c r="E75" s="52"/>
      <c r="F75" s="23"/>
      <c r="G75" s="54">
        <v>0.04</v>
      </c>
      <c r="H75" s="55">
        <v>1</v>
      </c>
      <c r="I75" s="62">
        <f t="shared" si="6"/>
        <v>0.04</v>
      </c>
      <c r="J75" s="57"/>
      <c r="K75" s="54">
        <v>0.04</v>
      </c>
      <c r="L75" s="55">
        <v>1</v>
      </c>
      <c r="M75" s="62">
        <f t="shared" si="7"/>
        <v>0.04</v>
      </c>
      <c r="N75" s="57"/>
      <c r="O75" s="58">
        <f t="shared" si="8"/>
        <v>0</v>
      </c>
      <c r="P75" s="59">
        <f t="shared" si="9"/>
        <v>0</v>
      </c>
      <c r="Q75" s="57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2:38" x14ac:dyDescent="0.45">
      <c r="B76" s="61" t="s">
        <v>91</v>
      </c>
      <c r="C76" s="52"/>
      <c r="D76" s="53" t="s">
        <v>19</v>
      </c>
      <c r="E76" s="52"/>
      <c r="F76" s="23"/>
      <c r="G76" s="54">
        <v>0</v>
      </c>
      <c r="H76" s="63">
        <v>1</v>
      </c>
      <c r="I76" s="62">
        <f t="shared" si="6"/>
        <v>0</v>
      </c>
      <c r="J76" s="57"/>
      <c r="K76" s="54">
        <v>0.16</v>
      </c>
      <c r="L76" s="63">
        <v>1</v>
      </c>
      <c r="M76" s="62">
        <f t="shared" si="7"/>
        <v>0.16</v>
      </c>
      <c r="N76" s="57"/>
      <c r="O76" s="58">
        <f t="shared" si="8"/>
        <v>0.16</v>
      </c>
      <c r="P76" s="59" t="str">
        <f t="shared" si="9"/>
        <v/>
      </c>
      <c r="Q76" s="57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</row>
    <row r="77" spans="2:38" x14ac:dyDescent="0.45">
      <c r="B77" s="61" t="s">
        <v>92</v>
      </c>
      <c r="C77" s="52"/>
      <c r="D77" s="53" t="s">
        <v>19</v>
      </c>
      <c r="E77" s="52"/>
      <c r="F77" s="23"/>
      <c r="G77" s="54">
        <v>-0.03</v>
      </c>
      <c r="H77" s="63">
        <v>1</v>
      </c>
      <c r="I77" s="62">
        <f>H77*G77</f>
        <v>-0.03</v>
      </c>
      <c r="J77" s="57"/>
      <c r="K77" s="54">
        <v>-0.03</v>
      </c>
      <c r="L77" s="63">
        <v>1</v>
      </c>
      <c r="M77" s="62">
        <f t="shared" si="7"/>
        <v>-0.03</v>
      </c>
      <c r="N77" s="57"/>
      <c r="O77" s="58">
        <f t="shared" si="8"/>
        <v>0</v>
      </c>
      <c r="P77" s="59">
        <f t="shared" si="9"/>
        <v>0</v>
      </c>
      <c r="Q77" s="57"/>
      <c r="R77" s="60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2:38" x14ac:dyDescent="0.45">
      <c r="B78" s="64" t="s">
        <v>93</v>
      </c>
      <c r="C78" s="52"/>
      <c r="D78" s="53" t="s">
        <v>19</v>
      </c>
      <c r="E78" s="52"/>
      <c r="F78" s="23"/>
      <c r="G78" s="54">
        <v>-1.41</v>
      </c>
      <c r="H78" s="63">
        <v>1</v>
      </c>
      <c r="I78" s="62">
        <f>H78*G78</f>
        <v>-1.41</v>
      </c>
      <c r="J78" s="57"/>
      <c r="K78" s="54">
        <v>0</v>
      </c>
      <c r="L78" s="63">
        <v>1</v>
      </c>
      <c r="M78" s="62">
        <f>L78*K78</f>
        <v>0</v>
      </c>
      <c r="N78" s="57"/>
      <c r="O78" s="58">
        <f t="shared" si="8"/>
        <v>1.41</v>
      </c>
      <c r="P78" s="59" t="str">
        <f t="shared" si="9"/>
        <v/>
      </c>
      <c r="Q78" s="57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</row>
    <row r="79" spans="2:38" x14ac:dyDescent="0.45">
      <c r="B79" s="64" t="s">
        <v>94</v>
      </c>
      <c r="C79" s="52"/>
      <c r="D79" s="53" t="s">
        <v>19</v>
      </c>
      <c r="E79" s="52"/>
      <c r="F79" s="23"/>
      <c r="G79" s="54">
        <v>-0.34</v>
      </c>
      <c r="H79" s="63">
        <v>1</v>
      </c>
      <c r="I79" s="62">
        <f>H79*G79</f>
        <v>-0.34</v>
      </c>
      <c r="J79" s="57"/>
      <c r="K79" s="54">
        <v>-0.34</v>
      </c>
      <c r="L79" s="63">
        <v>1</v>
      </c>
      <c r="M79" s="62">
        <f>L79*K79</f>
        <v>-0.34</v>
      </c>
      <c r="N79" s="57"/>
      <c r="O79" s="58">
        <f t="shared" si="8"/>
        <v>0</v>
      </c>
      <c r="P79" s="59">
        <f t="shared" si="9"/>
        <v>0</v>
      </c>
      <c r="Q79" s="57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2:38" x14ac:dyDescent="0.45">
      <c r="B80" s="65" t="s">
        <v>95</v>
      </c>
      <c r="C80" s="52"/>
      <c r="D80" s="53" t="s">
        <v>19</v>
      </c>
      <c r="E80" s="52"/>
      <c r="F80" s="23"/>
      <c r="G80" s="54">
        <v>-0.99</v>
      </c>
      <c r="H80" s="63">
        <v>1</v>
      </c>
      <c r="I80" s="62">
        <f t="shared" si="6"/>
        <v>-0.99</v>
      </c>
      <c r="J80" s="57"/>
      <c r="K80" s="54">
        <v>-0.99</v>
      </c>
      <c r="L80" s="63">
        <v>1</v>
      </c>
      <c r="M80" s="62">
        <f t="shared" si="7"/>
        <v>-0.99</v>
      </c>
      <c r="N80" s="57"/>
      <c r="O80" s="58">
        <f t="shared" si="8"/>
        <v>0</v>
      </c>
      <c r="P80" s="59">
        <f t="shared" si="9"/>
        <v>0</v>
      </c>
      <c r="Q80" s="57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2:38" x14ac:dyDescent="0.45">
      <c r="B81" s="66" t="s">
        <v>102</v>
      </c>
      <c r="C81" s="52"/>
      <c r="D81" s="53" t="s">
        <v>19</v>
      </c>
      <c r="E81" s="52"/>
      <c r="F81" s="23"/>
      <c r="G81" s="54">
        <v>0</v>
      </c>
      <c r="H81" s="63">
        <v>1</v>
      </c>
      <c r="I81" s="62">
        <f>H81*G81</f>
        <v>0</v>
      </c>
      <c r="J81" s="57"/>
      <c r="K81" s="54">
        <v>-1.1000000000000001</v>
      </c>
      <c r="L81" s="63">
        <v>1</v>
      </c>
      <c r="M81" s="62">
        <f>L81*K81</f>
        <v>-1.1000000000000001</v>
      </c>
      <c r="N81" s="57"/>
      <c r="O81" s="58">
        <f t="shared" si="8"/>
        <v>-1.1000000000000001</v>
      </c>
      <c r="P81" s="59" t="str">
        <f t="shared" si="9"/>
        <v/>
      </c>
      <c r="Q81" s="57"/>
      <c r="R81" s="60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2:38" s="77" customFormat="1" x14ac:dyDescent="0.45">
      <c r="B82" s="67" t="s">
        <v>20</v>
      </c>
      <c r="C82" s="68"/>
      <c r="D82" s="69"/>
      <c r="E82" s="68"/>
      <c r="F82" s="70"/>
      <c r="G82" s="71"/>
      <c r="H82" s="72"/>
      <c r="I82" s="73">
        <f>SUM(I74:I81)</f>
        <v>48.449999999999996</v>
      </c>
      <c r="J82" s="74"/>
      <c r="K82" s="71"/>
      <c r="L82" s="72"/>
      <c r="M82" s="73">
        <f>SUM(M74:M81)</f>
        <v>50.739999999999988</v>
      </c>
      <c r="N82" s="74"/>
      <c r="O82" s="75">
        <f t="shared" si="8"/>
        <v>2.289999999999992</v>
      </c>
      <c r="P82" s="76">
        <f t="shared" si="9"/>
        <v>4.7265221878224815E-2</v>
      </c>
      <c r="Q82" s="74"/>
    </row>
    <row r="83" spans="2:38" ht="13.9" customHeight="1" x14ac:dyDescent="0.45">
      <c r="B83" s="78" t="s">
        <v>21</v>
      </c>
      <c r="C83" s="52"/>
      <c r="D83" s="53" t="s">
        <v>22</v>
      </c>
      <c r="E83" s="52"/>
      <c r="F83" s="23"/>
      <c r="G83" s="79">
        <f>IF(ISBLANK($D67)=TRUE, 0, IF($D67="TOU", $D$270*G96+$D$271*G97+$D$272*G98, IF(AND($D67="non-TOU", H100&gt;0), G100,G99)))</f>
        <v>0.14199999999999999</v>
      </c>
      <c r="H83" s="80">
        <f>$G$69*(1+G110)-$G$69</f>
        <v>22.125000000000114</v>
      </c>
      <c r="I83" s="62">
        <f>H83*G83</f>
        <v>3.141750000000016</v>
      </c>
      <c r="J83" s="57"/>
      <c r="K83" s="79">
        <f>IF(ISBLANK($D67)=TRUE, 0, IF($D67="TOU", $D$270*K96+$D$271*K97+$D$272*K98, IF(AND($D67="non-TOU", L100&gt;0), K100,K99)))</f>
        <v>0.14199999999999999</v>
      </c>
      <c r="L83" s="80">
        <f>$G$69*(1+K110)-$G$69</f>
        <v>22.125000000000114</v>
      </c>
      <c r="M83" s="62">
        <f>L83*K83</f>
        <v>3.141750000000016</v>
      </c>
      <c r="N83" s="57"/>
      <c r="O83" s="58">
        <f t="shared" si="8"/>
        <v>0</v>
      </c>
      <c r="P83" s="59">
        <f t="shared" si="9"/>
        <v>0</v>
      </c>
      <c r="Q83" s="57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2:38" x14ac:dyDescent="0.45">
      <c r="B84" s="78" t="str">
        <f>B33</f>
        <v>Rate Rider for Disposition of Deferral/Variance Accounts - effective until December 31, 2027</v>
      </c>
      <c r="C84" s="52"/>
      <c r="D84" s="53" t="s">
        <v>22</v>
      </c>
      <c r="E84" s="52"/>
      <c r="F84" s="23"/>
      <c r="G84" s="81">
        <v>1.1199999999999999E-3</v>
      </c>
      <c r="H84" s="80">
        <f>+$G$18</f>
        <v>750</v>
      </c>
      <c r="I84" s="62">
        <f>H84*G84</f>
        <v>0.84</v>
      </c>
      <c r="J84" s="57"/>
      <c r="K84" s="81">
        <v>-1.07E-3</v>
      </c>
      <c r="L84" s="80">
        <f>+$G$18</f>
        <v>750</v>
      </c>
      <c r="M84" s="62">
        <f>L84*K84</f>
        <v>-0.80249999999999999</v>
      </c>
      <c r="N84" s="57"/>
      <c r="O84" s="58">
        <f t="shared" si="8"/>
        <v>-1.6425000000000001</v>
      </c>
      <c r="P84" s="59">
        <f t="shared" si="9"/>
        <v>-1.955357142857143</v>
      </c>
      <c r="Q84" s="57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</row>
    <row r="85" spans="2:38" ht="15" customHeight="1" x14ac:dyDescent="0.45">
      <c r="B85" s="78" t="str">
        <f>B34</f>
        <v>Rate Rider for Disposition of Capacity Based Recovery Account - Applicable only for Class B Customers - effective until December 31, 2027</v>
      </c>
      <c r="C85" s="52"/>
      <c r="D85" s="53" t="s">
        <v>22</v>
      </c>
      <c r="E85" s="52"/>
      <c r="F85" s="23"/>
      <c r="G85" s="81">
        <v>4.8000000000000001E-4</v>
      </c>
      <c r="H85" s="80">
        <f>+$G$18</f>
        <v>750</v>
      </c>
      <c r="I85" s="62">
        <f>H85*G85</f>
        <v>0.36</v>
      </c>
      <c r="J85" s="57"/>
      <c r="K85" s="81">
        <v>5.1999999999999995E-4</v>
      </c>
      <c r="L85" s="80">
        <f>+$G$18</f>
        <v>750</v>
      </c>
      <c r="M85" s="62">
        <f>L85*K85</f>
        <v>0.38999999999999996</v>
      </c>
      <c r="N85" s="57"/>
      <c r="O85" s="58">
        <f t="shared" si="8"/>
        <v>2.9999999999999971E-2</v>
      </c>
      <c r="P85" s="59">
        <f t="shared" si="9"/>
        <v>8.3333333333333259E-2</v>
      </c>
      <c r="Q85" s="57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2:38" ht="14.65" customHeight="1" x14ac:dyDescent="0.45">
      <c r="B86" s="78" t="str">
        <f>B35</f>
        <v>Rate Rider for Disposition of Global Adjustment Account - Applicable only for Non-RPP Customers - effective until December 31, 2027</v>
      </c>
      <c r="C86" s="52"/>
      <c r="D86" s="53" t="s">
        <v>22</v>
      </c>
      <c r="E86" s="52"/>
      <c r="F86" s="23"/>
      <c r="G86" s="81">
        <v>5.0800000000000003E-3</v>
      </c>
      <c r="H86" s="82"/>
      <c r="I86" s="62">
        <f>H86*G86</f>
        <v>0</v>
      </c>
      <c r="J86" s="57"/>
      <c r="K86" s="81">
        <v>-5.9500000000000004E-3</v>
      </c>
      <c r="L86" s="82"/>
      <c r="M86" s="62">
        <f>L86*K86</f>
        <v>0</v>
      </c>
      <c r="N86" s="57"/>
      <c r="O86" s="58">
        <f t="shared" si="8"/>
        <v>0</v>
      </c>
      <c r="P86" s="59" t="str">
        <f t="shared" si="9"/>
        <v/>
      </c>
      <c r="Q86" s="57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</row>
    <row r="87" spans="2:38" x14ac:dyDescent="0.45">
      <c r="B87" s="78" t="str">
        <f>B36</f>
        <v>Rate Rider for Smart Metering Entity Charge - effective until December 31, 2029</v>
      </c>
      <c r="C87" s="52"/>
      <c r="D87" s="53" t="s">
        <v>19</v>
      </c>
      <c r="E87" s="52"/>
      <c r="F87" s="23"/>
      <c r="G87" s="84">
        <v>0.41</v>
      </c>
      <c r="H87" s="55">
        <v>1</v>
      </c>
      <c r="I87" s="62">
        <f>H87*G87</f>
        <v>0.41</v>
      </c>
      <c r="J87" s="57"/>
      <c r="K87" s="84">
        <v>0.41</v>
      </c>
      <c r="L87" s="55">
        <v>1</v>
      </c>
      <c r="M87" s="62">
        <f>L87*K87</f>
        <v>0.41</v>
      </c>
      <c r="N87" s="57"/>
      <c r="O87" s="58">
        <f t="shared" si="8"/>
        <v>0</v>
      </c>
      <c r="P87" s="59">
        <f t="shared" si="9"/>
        <v>0</v>
      </c>
      <c r="Q87" s="57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2:38" s="77" customFormat="1" x14ac:dyDescent="0.45">
      <c r="B88" s="85" t="s">
        <v>27</v>
      </c>
      <c r="C88" s="86"/>
      <c r="D88" s="87"/>
      <c r="E88" s="86"/>
      <c r="F88" s="70"/>
      <c r="G88" s="88"/>
      <c r="H88" s="89"/>
      <c r="I88" s="90">
        <f>SUM(I83:I87)+I82</f>
        <v>53.201750000000011</v>
      </c>
      <c r="J88" s="74"/>
      <c r="K88" s="88"/>
      <c r="L88" s="89"/>
      <c r="M88" s="90">
        <f>SUM(M83:M87)+M82</f>
        <v>53.879250000000006</v>
      </c>
      <c r="N88" s="74"/>
      <c r="O88" s="75">
        <f t="shared" si="8"/>
        <v>0.67749999999999488</v>
      </c>
      <c r="P88" s="76">
        <f t="shared" si="9"/>
        <v>1.2734543506557486E-2</v>
      </c>
      <c r="Q88" s="74"/>
    </row>
    <row r="89" spans="2:38" x14ac:dyDescent="0.45">
      <c r="B89" s="91" t="s">
        <v>28</v>
      </c>
      <c r="C89" s="23"/>
      <c r="D89" s="53" t="s">
        <v>22</v>
      </c>
      <c r="E89" s="23"/>
      <c r="F89" s="23"/>
      <c r="G89" s="92">
        <v>1.346E-2</v>
      </c>
      <c r="H89" s="93">
        <f>$G$18*(1+G110)</f>
        <v>772.12500000000011</v>
      </c>
      <c r="I89" s="56">
        <f>H89*G89</f>
        <v>10.392802500000002</v>
      </c>
      <c r="J89" s="57"/>
      <c r="K89" s="92">
        <v>1.371E-2</v>
      </c>
      <c r="L89" s="93">
        <f>$G$18*(1+K110)</f>
        <v>772.12500000000011</v>
      </c>
      <c r="M89" s="56">
        <f>L89*K89</f>
        <v>10.585833750000001</v>
      </c>
      <c r="N89" s="57"/>
      <c r="O89" s="58">
        <f t="shared" si="8"/>
        <v>0.19303124999999888</v>
      </c>
      <c r="P89" s="59">
        <f t="shared" si="9"/>
        <v>1.8573551263001375E-2</v>
      </c>
      <c r="Q89" s="57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2:38" x14ac:dyDescent="0.45">
      <c r="B90" s="91" t="s">
        <v>29</v>
      </c>
      <c r="C90" s="23"/>
      <c r="D90" s="53" t="s">
        <v>22</v>
      </c>
      <c r="E90" s="23"/>
      <c r="F90" s="23"/>
      <c r="G90" s="92">
        <v>8.9499999999999996E-3</v>
      </c>
      <c r="H90" s="94">
        <f>+H89</f>
        <v>772.12500000000011</v>
      </c>
      <c r="I90" s="56">
        <f>H90*G90</f>
        <v>6.9105187500000005</v>
      </c>
      <c r="J90" s="57"/>
      <c r="K90" s="92">
        <v>9.0799999999999995E-3</v>
      </c>
      <c r="L90" s="94">
        <f>+L89</f>
        <v>772.12500000000011</v>
      </c>
      <c r="M90" s="56">
        <f>L90*K90</f>
        <v>7.0108950000000005</v>
      </c>
      <c r="N90" s="57"/>
      <c r="O90" s="58">
        <f t="shared" si="8"/>
        <v>0.10037625000000006</v>
      </c>
      <c r="P90" s="59">
        <f t="shared" si="9"/>
        <v>1.4525139664804477E-2</v>
      </c>
      <c r="Q90" s="57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</row>
    <row r="91" spans="2:38" s="77" customFormat="1" x14ac:dyDescent="0.45">
      <c r="B91" s="85" t="s">
        <v>30</v>
      </c>
      <c r="C91" s="68"/>
      <c r="D91" s="87"/>
      <c r="E91" s="68"/>
      <c r="F91" s="95"/>
      <c r="G91" s="96"/>
      <c r="H91" s="97"/>
      <c r="I91" s="90">
        <f>SUM(I88:I90)</f>
        <v>70.505071250000015</v>
      </c>
      <c r="J91" s="98"/>
      <c r="K91" s="96"/>
      <c r="L91" s="97"/>
      <c r="M91" s="90">
        <f>SUM(M88:M90)</f>
        <v>71.47597875000001</v>
      </c>
      <c r="N91" s="98"/>
      <c r="O91" s="75">
        <f t="shared" si="8"/>
        <v>0.97090749999999559</v>
      </c>
      <c r="P91" s="76">
        <f t="shared" si="9"/>
        <v>1.3770747022683072E-2</v>
      </c>
      <c r="Q91" s="74"/>
    </row>
    <row r="92" spans="2:38" x14ac:dyDescent="0.45">
      <c r="B92" s="64" t="s">
        <v>31</v>
      </c>
      <c r="C92" s="52"/>
      <c r="D92" s="53" t="s">
        <v>22</v>
      </c>
      <c r="E92" s="52"/>
      <c r="F92" s="23"/>
      <c r="G92" s="99">
        <v>4.1000000000000003E-3</v>
      </c>
      <c r="H92" s="82">
        <f>+H89</f>
        <v>772.12500000000011</v>
      </c>
      <c r="I92" s="62">
        <f t="shared" ref="I92:I102" si="10">H92*G92</f>
        <v>3.1657125000000006</v>
      </c>
      <c r="J92" s="57"/>
      <c r="K92" s="99">
        <v>4.1000000000000003E-3</v>
      </c>
      <c r="L92" s="82">
        <f>+L89</f>
        <v>772.12500000000011</v>
      </c>
      <c r="M92" s="62">
        <f t="shared" ref="M92:M102" si="11">L92*K92</f>
        <v>3.1657125000000006</v>
      </c>
      <c r="N92" s="57"/>
      <c r="O92" s="58">
        <f t="shared" si="8"/>
        <v>0</v>
      </c>
      <c r="P92" s="59">
        <f t="shared" si="9"/>
        <v>0</v>
      </c>
      <c r="Q92" s="57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</row>
    <row r="93" spans="2:38" x14ac:dyDescent="0.45">
      <c r="B93" s="64" t="s">
        <v>32</v>
      </c>
      <c r="C93" s="52"/>
      <c r="D93" s="53" t="s">
        <v>22</v>
      </c>
      <c r="E93" s="52"/>
      <c r="F93" s="23"/>
      <c r="G93" s="99">
        <v>5.9999999999999995E-4</v>
      </c>
      <c r="H93" s="82">
        <f>+H89</f>
        <v>772.12500000000011</v>
      </c>
      <c r="I93" s="62">
        <f t="shared" si="10"/>
        <v>0.46327500000000005</v>
      </c>
      <c r="J93" s="57"/>
      <c r="K93" s="99">
        <v>5.9999999999999995E-4</v>
      </c>
      <c r="L93" s="82">
        <f>+L89</f>
        <v>772.12500000000011</v>
      </c>
      <c r="M93" s="62">
        <f t="shared" si="11"/>
        <v>0.46327500000000005</v>
      </c>
      <c r="N93" s="57"/>
      <c r="O93" s="58">
        <f t="shared" si="8"/>
        <v>0</v>
      </c>
      <c r="P93" s="59">
        <f t="shared" si="9"/>
        <v>0</v>
      </c>
      <c r="Q93" s="57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2:38" x14ac:dyDescent="0.45">
      <c r="B94" s="64" t="s">
        <v>33</v>
      </c>
      <c r="C94" s="52"/>
      <c r="D94" s="53" t="s">
        <v>22</v>
      </c>
      <c r="E94" s="52"/>
      <c r="F94" s="23"/>
      <c r="G94" s="99">
        <v>5.9999999999999995E-4</v>
      </c>
      <c r="H94" s="82">
        <f>+H89</f>
        <v>772.12500000000011</v>
      </c>
      <c r="I94" s="62">
        <f t="shared" si="10"/>
        <v>0.46327500000000005</v>
      </c>
      <c r="J94" s="57"/>
      <c r="K94" s="99">
        <v>5.9999999999999995E-4</v>
      </c>
      <c r="L94" s="82">
        <f>+L89</f>
        <v>772.12500000000011</v>
      </c>
      <c r="M94" s="62">
        <f t="shared" si="11"/>
        <v>0.46327500000000005</v>
      </c>
      <c r="N94" s="57"/>
      <c r="O94" s="58">
        <f t="shared" si="8"/>
        <v>0</v>
      </c>
      <c r="P94" s="59">
        <f t="shared" si="9"/>
        <v>0</v>
      </c>
      <c r="Q94" s="57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2:38" x14ac:dyDescent="0.45">
      <c r="B95" s="64" t="s">
        <v>34</v>
      </c>
      <c r="C95" s="52"/>
      <c r="D95" s="53" t="s">
        <v>19</v>
      </c>
      <c r="E95" s="52"/>
      <c r="F95" s="23"/>
      <c r="G95" s="100">
        <v>0.25</v>
      </c>
      <c r="H95" s="55">
        <v>1</v>
      </c>
      <c r="I95" s="56">
        <f t="shared" si="10"/>
        <v>0.25</v>
      </c>
      <c r="J95" s="57"/>
      <c r="K95" s="100">
        <v>0.25</v>
      </c>
      <c r="L95" s="55">
        <v>1</v>
      </c>
      <c r="M95" s="56">
        <f t="shared" si="11"/>
        <v>0.25</v>
      </c>
      <c r="N95" s="57"/>
      <c r="O95" s="58">
        <f t="shared" si="8"/>
        <v>0</v>
      </c>
      <c r="P95" s="59">
        <f t="shared" si="9"/>
        <v>0</v>
      </c>
      <c r="Q95" s="57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2:38" x14ac:dyDescent="0.45">
      <c r="B96" s="64" t="s">
        <v>35</v>
      </c>
      <c r="C96" s="52"/>
      <c r="D96" s="53" t="s">
        <v>22</v>
      </c>
      <c r="E96" s="52"/>
      <c r="F96" s="23"/>
      <c r="G96" s="99">
        <v>9.8000000000000004E-2</v>
      </c>
      <c r="H96" s="101">
        <f>$D$270*$G$18</f>
        <v>480</v>
      </c>
      <c r="I96" s="62">
        <f t="shared" si="10"/>
        <v>47.04</v>
      </c>
      <c r="J96" s="57"/>
      <c r="K96" s="99">
        <v>9.8000000000000004E-2</v>
      </c>
      <c r="L96" s="101">
        <f>$D$270*$G$18</f>
        <v>480</v>
      </c>
      <c r="M96" s="62">
        <f t="shared" si="11"/>
        <v>47.04</v>
      </c>
      <c r="N96" s="57"/>
      <c r="O96" s="58">
        <f t="shared" si="8"/>
        <v>0</v>
      </c>
      <c r="P96" s="59">
        <f t="shared" si="9"/>
        <v>0</v>
      </c>
      <c r="Q96" s="57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</row>
    <row r="97" spans="1:38" x14ac:dyDescent="0.45">
      <c r="B97" s="64" t="s">
        <v>36</v>
      </c>
      <c r="C97" s="52"/>
      <c r="D97" s="53" t="s">
        <v>22</v>
      </c>
      <c r="E97" s="52"/>
      <c r="F97" s="23"/>
      <c r="G97" s="99">
        <v>0.157</v>
      </c>
      <c r="H97" s="102">
        <f>$D$271*$G$18</f>
        <v>135</v>
      </c>
      <c r="I97" s="62">
        <f t="shared" si="10"/>
        <v>21.195</v>
      </c>
      <c r="J97" s="57"/>
      <c r="K97" s="99">
        <v>0.157</v>
      </c>
      <c r="L97" s="102">
        <f>$D$271*$G$18</f>
        <v>135</v>
      </c>
      <c r="M97" s="62">
        <f t="shared" si="11"/>
        <v>21.195</v>
      </c>
      <c r="N97" s="57"/>
      <c r="O97" s="58">
        <f t="shared" si="8"/>
        <v>0</v>
      </c>
      <c r="P97" s="59">
        <f t="shared" si="9"/>
        <v>0</v>
      </c>
      <c r="Q97" s="57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 x14ac:dyDescent="0.45">
      <c r="B98" s="64" t="s">
        <v>37</v>
      </c>
      <c r="C98" s="52"/>
      <c r="D98" s="53" t="s">
        <v>22</v>
      </c>
      <c r="E98" s="52"/>
      <c r="F98" s="23"/>
      <c r="G98" s="99">
        <v>0.20300000000000001</v>
      </c>
      <c r="H98" s="101">
        <f>$D$272*$G$18</f>
        <v>135</v>
      </c>
      <c r="I98" s="62">
        <f t="shared" si="10"/>
        <v>27.405000000000001</v>
      </c>
      <c r="J98" s="57"/>
      <c r="K98" s="99">
        <v>0.20300000000000001</v>
      </c>
      <c r="L98" s="101">
        <f>$D$272*$G$18</f>
        <v>135</v>
      </c>
      <c r="M98" s="62">
        <f t="shared" si="11"/>
        <v>27.405000000000001</v>
      </c>
      <c r="N98" s="57"/>
      <c r="O98" s="58">
        <f t="shared" si="8"/>
        <v>0</v>
      </c>
      <c r="P98" s="59">
        <f t="shared" si="9"/>
        <v>0</v>
      </c>
      <c r="Q98" s="57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</row>
    <row r="99" spans="1:38" x14ac:dyDescent="0.45">
      <c r="B99" s="64" t="s">
        <v>38</v>
      </c>
      <c r="C99" s="52"/>
      <c r="D99" s="53" t="s">
        <v>22</v>
      </c>
      <c r="E99" s="52"/>
      <c r="F99" s="23"/>
      <c r="G99" s="99">
        <v>0.12</v>
      </c>
      <c r="H99" s="82">
        <v>600</v>
      </c>
      <c r="I99" s="62">
        <f t="shared" si="10"/>
        <v>72</v>
      </c>
      <c r="J99" s="57"/>
      <c r="K99" s="99">
        <v>0.12</v>
      </c>
      <c r="L99" s="82">
        <v>600</v>
      </c>
      <c r="M99" s="62">
        <f t="shared" si="11"/>
        <v>72</v>
      </c>
      <c r="N99" s="57"/>
      <c r="O99" s="58">
        <f t="shared" si="8"/>
        <v>0</v>
      </c>
      <c r="P99" s="59">
        <f t="shared" si="9"/>
        <v>0</v>
      </c>
      <c r="Q99" s="57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 x14ac:dyDescent="0.45">
      <c r="B100" s="64" t="s">
        <v>39</v>
      </c>
      <c r="C100" s="52"/>
      <c r="D100" s="53" t="s">
        <v>22</v>
      </c>
      <c r="E100" s="52"/>
      <c r="F100" s="23"/>
      <c r="G100" s="99">
        <v>0.14199999999999999</v>
      </c>
      <c r="H100" s="82">
        <v>150</v>
      </c>
      <c r="I100" s="62">
        <f t="shared" si="10"/>
        <v>21.299999999999997</v>
      </c>
      <c r="J100" s="57"/>
      <c r="K100" s="99">
        <v>0.14199999999999999</v>
      </c>
      <c r="L100" s="82">
        <v>150</v>
      </c>
      <c r="M100" s="62">
        <f t="shared" si="11"/>
        <v>21.299999999999997</v>
      </c>
      <c r="N100" s="57"/>
      <c r="O100" s="58">
        <f t="shared" si="8"/>
        <v>0</v>
      </c>
      <c r="P100" s="59">
        <f t="shared" si="9"/>
        <v>0</v>
      </c>
      <c r="Q100" s="57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</row>
    <row r="101" spans="1:38" x14ac:dyDescent="0.45">
      <c r="B101" s="64" t="s">
        <v>40</v>
      </c>
      <c r="C101" s="52"/>
      <c r="D101" s="53" t="s">
        <v>22</v>
      </c>
      <c r="E101" s="52"/>
      <c r="F101" s="23"/>
      <c r="G101" s="99">
        <v>0.1197</v>
      </c>
      <c r="H101" s="82">
        <v>0</v>
      </c>
      <c r="I101" s="62">
        <f t="shared" si="10"/>
        <v>0</v>
      </c>
      <c r="J101" s="57"/>
      <c r="K101" s="99">
        <v>0.1197</v>
      </c>
      <c r="L101" s="82">
        <v>0</v>
      </c>
      <c r="M101" s="62">
        <f t="shared" si="11"/>
        <v>0</v>
      </c>
      <c r="N101" s="57"/>
      <c r="O101" s="58">
        <f t="shared" si="8"/>
        <v>0</v>
      </c>
      <c r="P101" s="59" t="str">
        <f t="shared" si="9"/>
        <v/>
      </c>
      <c r="Q101" s="57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 ht="14.65" thickBot="1" x14ac:dyDescent="0.5">
      <c r="B102" s="65" t="s">
        <v>41</v>
      </c>
      <c r="C102" s="52"/>
      <c r="D102" s="53" t="s">
        <v>22</v>
      </c>
      <c r="E102" s="52"/>
      <c r="F102" s="23"/>
      <c r="G102" s="99">
        <f>G101</f>
        <v>0.1197</v>
      </c>
      <c r="H102" s="82">
        <v>0</v>
      </c>
      <c r="I102" s="62">
        <f t="shared" si="10"/>
        <v>0</v>
      </c>
      <c r="J102" s="57"/>
      <c r="K102" s="99">
        <f>K101</f>
        <v>0.1197</v>
      </c>
      <c r="L102" s="82">
        <v>0</v>
      </c>
      <c r="M102" s="62">
        <f t="shared" si="11"/>
        <v>0</v>
      </c>
      <c r="N102" s="57"/>
      <c r="O102" s="58">
        <f t="shared" si="8"/>
        <v>0</v>
      </c>
      <c r="P102" s="59" t="str">
        <f t="shared" si="9"/>
        <v/>
      </c>
      <c r="Q102" s="57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</row>
    <row r="103" spans="1:38" ht="14.65" thickBot="1" x14ac:dyDescent="0.5">
      <c r="B103" s="103"/>
      <c r="C103" s="104"/>
      <c r="D103" s="105"/>
      <c r="E103" s="104"/>
      <c r="F103" s="106"/>
      <c r="G103" s="107"/>
      <c r="H103" s="108"/>
      <c r="I103" s="109"/>
      <c r="J103" s="110"/>
      <c r="K103" s="107"/>
      <c r="L103" s="108"/>
      <c r="M103" s="109"/>
      <c r="N103" s="110"/>
      <c r="O103" s="111">
        <f t="shared" si="8"/>
        <v>0</v>
      </c>
      <c r="P103" s="112" t="str">
        <f t="shared" si="9"/>
        <v/>
      </c>
      <c r="Q103" s="57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 x14ac:dyDescent="0.45">
      <c r="B104" s="113" t="s">
        <v>42</v>
      </c>
      <c r="C104" s="52"/>
      <c r="E104" s="52"/>
      <c r="F104" s="114"/>
      <c r="G104" s="115"/>
      <c r="H104" s="115"/>
      <c r="I104" s="116">
        <f>SUM(I92:I95,I91,I99:I100)</f>
        <v>168.14733375000003</v>
      </c>
      <c r="J104" s="117"/>
      <c r="K104" s="115"/>
      <c r="L104" s="115"/>
      <c r="M104" s="116">
        <f>SUM(M92:M95,M91,M99:M100)</f>
        <v>169.11824125000004</v>
      </c>
      <c r="N104" s="117"/>
      <c r="O104" s="118">
        <f t="shared" si="8"/>
        <v>0.9709075000000098</v>
      </c>
      <c r="P104" s="119">
        <f t="shared" si="9"/>
        <v>5.7741474595341871E-3</v>
      </c>
      <c r="Q104" s="57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</row>
    <row r="105" spans="1:38" x14ac:dyDescent="0.45">
      <c r="B105" s="120" t="s">
        <v>43</v>
      </c>
      <c r="C105" s="52"/>
      <c r="E105" s="52"/>
      <c r="F105" s="114"/>
      <c r="G105" s="121">
        <v>-0.23499999999999999</v>
      </c>
      <c r="H105" s="122"/>
      <c r="I105" s="58">
        <f>+I104*G105</f>
        <v>-39.514623431250001</v>
      </c>
      <c r="J105" s="117"/>
      <c r="K105" s="121">
        <v>-0.23499999999999999</v>
      </c>
      <c r="L105" s="122"/>
      <c r="M105" s="58">
        <f>+M104*K105</f>
        <v>-39.742786693750006</v>
      </c>
      <c r="N105" s="117"/>
      <c r="O105" s="58">
        <f t="shared" si="8"/>
        <v>-0.22816326250000429</v>
      </c>
      <c r="P105" s="59">
        <f t="shared" si="9"/>
        <v>5.7741474595342382E-3</v>
      </c>
      <c r="Q105" s="57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 x14ac:dyDescent="0.45">
      <c r="B106" s="123" t="s">
        <v>44</v>
      </c>
      <c r="C106" s="52"/>
      <c r="E106" s="52"/>
      <c r="F106" s="124"/>
      <c r="G106" s="125">
        <v>0.13</v>
      </c>
      <c r="H106" s="63"/>
      <c r="I106" s="58">
        <f>I104*G106</f>
        <v>21.859153387500005</v>
      </c>
      <c r="J106" s="57"/>
      <c r="K106" s="125">
        <v>0.13</v>
      </c>
      <c r="L106" s="63"/>
      <c r="M106" s="58">
        <f>M104*K106</f>
        <v>21.985371362500008</v>
      </c>
      <c r="N106" s="57"/>
      <c r="O106" s="58">
        <f t="shared" si="8"/>
        <v>0.12621797500000298</v>
      </c>
      <c r="P106" s="59">
        <f t="shared" si="9"/>
        <v>5.7741474595342651E-3</v>
      </c>
      <c r="Q106" s="57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</row>
    <row r="107" spans="1:38" s="126" customFormat="1" ht="14.65" thickBot="1" x14ac:dyDescent="0.5">
      <c r="B107" s="466" t="s">
        <v>45</v>
      </c>
      <c r="C107" s="466"/>
      <c r="D107" s="466"/>
      <c r="E107" s="127"/>
      <c r="F107" s="128"/>
      <c r="G107" s="129"/>
      <c r="H107" s="129"/>
      <c r="I107" s="130">
        <f>SUM(I104:I106)</f>
        <v>150.49186370625003</v>
      </c>
      <c r="J107" s="131"/>
      <c r="K107" s="129"/>
      <c r="L107" s="129"/>
      <c r="M107" s="130">
        <f>SUM(M104:M106)</f>
        <v>151.36082591875004</v>
      </c>
      <c r="N107" s="131"/>
      <c r="O107" s="132">
        <f t="shared" si="8"/>
        <v>0.86896221250000849</v>
      </c>
      <c r="P107" s="133">
        <f t="shared" si="9"/>
        <v>5.7741474595341853E-3</v>
      </c>
      <c r="Q107" s="117"/>
    </row>
    <row r="108" spans="1:38" ht="14.65" thickBot="1" x14ac:dyDescent="0.5">
      <c r="A108" s="134"/>
      <c r="B108" s="103" t="s">
        <v>46</v>
      </c>
      <c r="C108" s="135"/>
      <c r="D108" s="136"/>
      <c r="E108" s="135"/>
      <c r="F108" s="137"/>
      <c r="G108" s="138"/>
      <c r="H108" s="139"/>
      <c r="I108" s="140"/>
      <c r="J108" s="137"/>
      <c r="K108" s="138"/>
      <c r="L108" s="139"/>
      <c r="M108" s="140"/>
      <c r="N108" s="137"/>
      <c r="O108" s="141"/>
      <c r="P108" s="14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</row>
    <row r="109" spans="1:38" x14ac:dyDescent="0.45">
      <c r="I109" s="37"/>
      <c r="M109" s="37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 x14ac:dyDescent="0.45">
      <c r="B110" s="143" t="s">
        <v>47</v>
      </c>
      <c r="G110" s="144">
        <v>2.9499999999999998E-2</v>
      </c>
      <c r="K110" s="144">
        <v>2.9499999999999998E-2</v>
      </c>
      <c r="Q110" s="117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</row>
    <row r="111" spans="1:38" s="145" customFormat="1" x14ac:dyDescent="0.45">
      <c r="B111" s="146"/>
      <c r="D111" s="147"/>
      <c r="G111" s="148"/>
      <c r="H111" s="91"/>
      <c r="I111" s="91"/>
      <c r="J111" s="148"/>
      <c r="K111" s="91"/>
      <c r="L111" s="91"/>
      <c r="M111" s="91"/>
      <c r="N111" s="91"/>
      <c r="O111" s="91"/>
      <c r="P111" s="149"/>
      <c r="Q111" s="148"/>
      <c r="R111" s="148"/>
      <c r="S111" s="91"/>
      <c r="T111" s="91"/>
      <c r="U111" s="91"/>
      <c r="V111" s="91"/>
      <c r="W111" s="91"/>
      <c r="X111" s="149"/>
      <c r="Y111" s="148"/>
      <c r="Z111" s="91"/>
      <c r="AA111" s="91"/>
      <c r="AB111" s="91"/>
      <c r="AC111" s="91"/>
      <c r="AD111" s="91"/>
    </row>
    <row r="113" spans="2:38" ht="17.649999999999999" x14ac:dyDescent="0.5">
      <c r="B113" s="455" t="s">
        <v>0</v>
      </c>
      <c r="C113" s="455"/>
      <c r="D113" s="455"/>
      <c r="E113" s="455"/>
      <c r="F113" s="455"/>
      <c r="G113" s="455"/>
      <c r="H113" s="455"/>
      <c r="I113" s="455"/>
      <c r="J113" s="455"/>
      <c r="M113" s="12"/>
      <c r="N113" s="12"/>
      <c r="O113" s="12"/>
      <c r="P113" s="12"/>
      <c r="Q113" s="12"/>
      <c r="R113" s="12"/>
      <c r="U113" s="12"/>
      <c r="V113" s="12"/>
      <c r="W113" s="12"/>
      <c r="X113" s="12"/>
      <c r="Y113" s="12"/>
      <c r="AB113" s="12"/>
      <c r="AC113" s="12"/>
      <c r="AD113" s="12"/>
      <c r="AE113" s="12"/>
      <c r="AF113" s="12"/>
      <c r="AI113" s="12"/>
      <c r="AJ113" s="12"/>
      <c r="AK113" s="12"/>
      <c r="AL113" s="12"/>
    </row>
    <row r="114" spans="2:38" ht="17.649999999999999" x14ac:dyDescent="0.5">
      <c r="B114" s="455" t="s">
        <v>1</v>
      </c>
      <c r="C114" s="455"/>
      <c r="D114" s="455"/>
      <c r="E114" s="455"/>
      <c r="F114" s="455"/>
      <c r="G114" s="455"/>
      <c r="H114" s="455"/>
      <c r="I114" s="455"/>
      <c r="J114" s="455"/>
      <c r="K114" s="24"/>
      <c r="L114" s="25"/>
      <c r="M114" s="26"/>
      <c r="N114" s="26"/>
      <c r="Q114" s="21"/>
      <c r="R114" s="21"/>
      <c r="S114" s="24"/>
      <c r="T114" s="25"/>
      <c r="U114" s="26"/>
      <c r="V114" s="26"/>
      <c r="Y114" s="21"/>
      <c r="Z114" s="24"/>
      <c r="AA114" s="25"/>
      <c r="AB114" s="26"/>
      <c r="AC114" s="26"/>
      <c r="AF114" s="21"/>
      <c r="AG114" s="24"/>
      <c r="AH114" s="25"/>
      <c r="AI114" s="26"/>
      <c r="AJ114" s="26"/>
    </row>
    <row r="115" spans="2:38" x14ac:dyDescent="0.45">
      <c r="D115" s="23"/>
      <c r="E115" s="23"/>
      <c r="F115" s="23"/>
      <c r="K115" s="24"/>
      <c r="L115" s="25"/>
      <c r="M115" s="26"/>
      <c r="N115" s="26"/>
      <c r="S115" s="24"/>
      <c r="T115" s="25"/>
      <c r="U115" s="26"/>
      <c r="V115" s="26"/>
      <c r="Z115" s="24"/>
      <c r="AA115" s="25"/>
      <c r="AB115" s="26"/>
      <c r="AC115" s="26"/>
      <c r="AG115" s="24"/>
      <c r="AH115" s="25"/>
      <c r="AI115" s="26"/>
      <c r="AJ115" s="26"/>
    </row>
    <row r="116" spans="2:38" x14ac:dyDescent="0.45">
      <c r="K116" s="24"/>
      <c r="L116" s="25"/>
      <c r="M116" s="26"/>
      <c r="N116" s="26"/>
      <c r="S116" s="24"/>
      <c r="T116" s="25"/>
      <c r="U116" s="26"/>
      <c r="V116" s="26"/>
      <c r="Z116" s="24"/>
      <c r="AA116" s="25"/>
      <c r="AB116" s="26"/>
      <c r="AC116" s="26"/>
      <c r="AG116" s="24"/>
      <c r="AH116" s="25"/>
      <c r="AI116" s="26"/>
      <c r="AJ116" s="26"/>
    </row>
    <row r="117" spans="2:38" ht="15" x14ac:dyDescent="0.45">
      <c r="B117" s="28" t="s">
        <v>2</v>
      </c>
      <c r="D117" s="456" t="s">
        <v>3</v>
      </c>
      <c r="E117" s="456"/>
      <c r="F117" s="456"/>
      <c r="G117" s="456"/>
      <c r="H117" s="456"/>
      <c r="I117" s="456"/>
      <c r="J117" s="456"/>
      <c r="K117" s="24"/>
      <c r="L117" s="29"/>
      <c r="M117" s="150"/>
      <c r="N117" s="12"/>
      <c r="O117" s="12"/>
      <c r="P117" s="12"/>
      <c r="Q117" s="12"/>
      <c r="R117" s="12"/>
      <c r="S117" s="24"/>
      <c r="T117" s="29"/>
      <c r="U117" s="12"/>
      <c r="V117" s="12"/>
      <c r="W117" s="12"/>
      <c r="X117" s="12"/>
      <c r="Y117" s="12"/>
      <c r="Z117" s="24"/>
      <c r="AA117" s="29"/>
      <c r="AB117" s="12"/>
      <c r="AC117" s="12"/>
      <c r="AD117" s="12"/>
      <c r="AE117" s="12"/>
      <c r="AF117" s="12"/>
      <c r="AG117" s="24"/>
      <c r="AH117" s="29"/>
      <c r="AI117" s="12"/>
      <c r="AJ117" s="12"/>
      <c r="AK117" s="12"/>
      <c r="AL117" s="12"/>
    </row>
    <row r="118" spans="2:38" ht="15.4" x14ac:dyDescent="0.45">
      <c r="B118" s="30"/>
      <c r="D118" s="31"/>
      <c r="E118" s="32"/>
      <c r="F118" s="32"/>
      <c r="G118" s="31"/>
      <c r="H118" s="31"/>
      <c r="I118" s="31"/>
      <c r="J118" s="31"/>
      <c r="K118" s="24"/>
      <c r="M118" s="33"/>
      <c r="N118" s="12"/>
      <c r="O118" s="12"/>
      <c r="P118" s="12"/>
      <c r="Q118" s="31"/>
      <c r="R118" s="31"/>
      <c r="S118" s="24"/>
      <c r="U118" s="33"/>
      <c r="V118" s="12"/>
      <c r="W118" s="12"/>
      <c r="X118" s="12"/>
      <c r="Y118" s="31"/>
      <c r="Z118" s="24"/>
      <c r="AB118" s="33"/>
      <c r="AC118" s="12"/>
      <c r="AD118" s="12"/>
      <c r="AE118" s="12"/>
      <c r="AF118" s="31"/>
      <c r="AG118" s="24"/>
      <c r="AI118" s="33"/>
      <c r="AJ118" s="12"/>
      <c r="AK118" s="12"/>
      <c r="AL118" s="12"/>
    </row>
    <row r="119" spans="2:38" ht="15.4" x14ac:dyDescent="0.45">
      <c r="B119" s="28" t="s">
        <v>50</v>
      </c>
      <c r="D119" s="34" t="s">
        <v>51</v>
      </c>
      <c r="E119" s="32"/>
      <c r="F119" s="32"/>
      <c r="H119" s="31"/>
      <c r="I119" s="35"/>
      <c r="J119" s="31"/>
      <c r="K119" s="24"/>
      <c r="M119" s="35"/>
      <c r="O119" s="37"/>
      <c r="P119" s="39"/>
      <c r="Q119" s="31"/>
      <c r="R119" s="31"/>
      <c r="S119" s="24"/>
      <c r="U119" s="35"/>
      <c r="W119" s="37"/>
      <c r="X119" s="39"/>
      <c r="Y119" s="31"/>
      <c r="Z119" s="24"/>
      <c r="AB119" s="35"/>
      <c r="AD119" s="37"/>
      <c r="AE119" s="39"/>
      <c r="AF119" s="31"/>
      <c r="AG119" s="24"/>
      <c r="AI119" s="35"/>
      <c r="AK119" s="37"/>
      <c r="AL119" s="39"/>
    </row>
    <row r="120" spans="2:38" ht="15.4" x14ac:dyDescent="0.45">
      <c r="B120" s="30"/>
      <c r="D120" s="31"/>
      <c r="E120" s="32"/>
      <c r="F120" s="32"/>
      <c r="G120" s="31"/>
      <c r="H120" s="31"/>
      <c r="I120" s="31"/>
      <c r="J120" s="31"/>
      <c r="Q120" s="31"/>
      <c r="R120" s="31"/>
      <c r="Y120" s="31"/>
      <c r="AF120" s="31"/>
    </row>
    <row r="121" spans="2:38" x14ac:dyDescent="0.45">
      <c r="B121" s="40"/>
      <c r="D121" s="41" t="s">
        <v>6</v>
      </c>
      <c r="E121" s="42"/>
      <c r="G121" s="43">
        <v>750</v>
      </c>
      <c r="H121" s="44" t="s">
        <v>7</v>
      </c>
      <c r="O121" s="37"/>
      <c r="P121" s="37"/>
    </row>
    <row r="122" spans="2:38" x14ac:dyDescent="0.45">
      <c r="B122" s="40"/>
      <c r="I122" s="37"/>
      <c r="O122" s="37"/>
      <c r="P122" s="37"/>
      <c r="W122" s="37"/>
      <c r="X122" s="37"/>
      <c r="AD122" s="37"/>
      <c r="AE122" s="37"/>
      <c r="AK122" s="37"/>
      <c r="AL122" s="37"/>
    </row>
    <row r="123" spans="2:38" x14ac:dyDescent="0.45">
      <c r="B123" s="40"/>
      <c r="D123" s="41"/>
      <c r="E123" s="42"/>
      <c r="G123" s="457" t="s">
        <v>8</v>
      </c>
      <c r="H123" s="458"/>
      <c r="I123" s="459"/>
      <c r="K123" s="457" t="s">
        <v>9</v>
      </c>
      <c r="L123" s="458"/>
      <c r="M123" s="459"/>
      <c r="O123" s="457" t="s">
        <v>10</v>
      </c>
      <c r="P123" s="459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2:38" ht="15" customHeight="1" x14ac:dyDescent="0.45">
      <c r="B124" s="40"/>
      <c r="D124" s="460" t="s">
        <v>11</v>
      </c>
      <c r="E124" s="45"/>
      <c r="G124" s="46" t="s">
        <v>12</v>
      </c>
      <c r="H124" s="47" t="s">
        <v>13</v>
      </c>
      <c r="I124" s="48" t="s">
        <v>14</v>
      </c>
      <c r="K124" s="46" t="s">
        <v>12</v>
      </c>
      <c r="L124" s="47" t="s">
        <v>13</v>
      </c>
      <c r="M124" s="48" t="s">
        <v>14</v>
      </c>
      <c r="O124" s="462" t="s">
        <v>15</v>
      </c>
      <c r="P124" s="464" t="s">
        <v>16</v>
      </c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</row>
    <row r="125" spans="2:38" x14ac:dyDescent="0.45">
      <c r="B125" s="40"/>
      <c r="D125" s="461"/>
      <c r="E125" s="45"/>
      <c r="G125" s="49" t="s">
        <v>17</v>
      </c>
      <c r="H125" s="50"/>
      <c r="I125" s="50" t="s">
        <v>17</v>
      </c>
      <c r="K125" s="49" t="s">
        <v>17</v>
      </c>
      <c r="L125" s="50"/>
      <c r="M125" s="50" t="s">
        <v>17</v>
      </c>
      <c r="O125" s="463"/>
      <c r="P125" s="465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2:38" x14ac:dyDescent="0.45">
      <c r="B126" s="51" t="s">
        <v>18</v>
      </c>
      <c r="C126" s="52"/>
      <c r="D126" s="53" t="s">
        <v>19</v>
      </c>
      <c r="E126" s="52"/>
      <c r="F126" s="23"/>
      <c r="G126" s="54">
        <v>51.18</v>
      </c>
      <c r="H126" s="55">
        <v>1</v>
      </c>
      <c r="I126" s="56">
        <f t="shared" ref="I126:I132" si="12">H126*G126</f>
        <v>51.18</v>
      </c>
      <c r="J126" s="57"/>
      <c r="K126" s="54">
        <v>53</v>
      </c>
      <c r="L126" s="55">
        <v>1</v>
      </c>
      <c r="M126" s="56">
        <f t="shared" ref="M126:M132" si="13">L126*K126</f>
        <v>53</v>
      </c>
      <c r="N126" s="57"/>
      <c r="O126" s="58">
        <f t="shared" ref="O126:O160" si="14">M126-I126</f>
        <v>1.8200000000000003</v>
      </c>
      <c r="P126" s="59">
        <f t="shared" ref="P126:P160" si="15">IF(OR(I126=0,M126=0),"",(O126/I126))</f>
        <v>3.5560765924189143E-2</v>
      </c>
      <c r="Q126" s="57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</row>
    <row r="127" spans="2:38" x14ac:dyDescent="0.45">
      <c r="B127" s="61" t="s">
        <v>90</v>
      </c>
      <c r="C127" s="52"/>
      <c r="D127" s="53" t="s">
        <v>19</v>
      </c>
      <c r="E127" s="52"/>
      <c r="F127" s="23"/>
      <c r="G127" s="54">
        <v>0.04</v>
      </c>
      <c r="H127" s="55">
        <v>1</v>
      </c>
      <c r="I127" s="62">
        <f t="shared" si="12"/>
        <v>0.04</v>
      </c>
      <c r="J127" s="57"/>
      <c r="K127" s="54">
        <v>0.04</v>
      </c>
      <c r="L127" s="55">
        <v>1</v>
      </c>
      <c r="M127" s="62">
        <f t="shared" si="13"/>
        <v>0.04</v>
      </c>
      <c r="N127" s="57"/>
      <c r="O127" s="58">
        <f t="shared" si="14"/>
        <v>0</v>
      </c>
      <c r="P127" s="59">
        <f t="shared" si="15"/>
        <v>0</v>
      </c>
      <c r="Q127" s="57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2:38" x14ac:dyDescent="0.45">
      <c r="B128" s="61" t="s">
        <v>91</v>
      </c>
      <c r="C128" s="52"/>
      <c r="D128" s="53" t="s">
        <v>19</v>
      </c>
      <c r="E128" s="52"/>
      <c r="F128" s="23"/>
      <c r="G128" s="54">
        <v>0</v>
      </c>
      <c r="H128" s="63">
        <v>1</v>
      </c>
      <c r="I128" s="62">
        <f t="shared" si="12"/>
        <v>0</v>
      </c>
      <c r="J128" s="57"/>
      <c r="K128" s="54">
        <v>0.16</v>
      </c>
      <c r="L128" s="63">
        <v>1</v>
      </c>
      <c r="M128" s="62">
        <f t="shared" si="13"/>
        <v>0.16</v>
      </c>
      <c r="N128" s="57"/>
      <c r="O128" s="58">
        <f t="shared" si="14"/>
        <v>0.16</v>
      </c>
      <c r="P128" s="59" t="str">
        <f t="shared" si="15"/>
        <v/>
      </c>
      <c r="Q128" s="57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</row>
    <row r="129" spans="2:38" x14ac:dyDescent="0.45">
      <c r="B129" s="61" t="s">
        <v>92</v>
      </c>
      <c r="C129" s="52"/>
      <c r="D129" s="53" t="s">
        <v>19</v>
      </c>
      <c r="E129" s="52"/>
      <c r="F129" s="23"/>
      <c r="G129" s="54">
        <v>-0.03</v>
      </c>
      <c r="H129" s="63">
        <v>1</v>
      </c>
      <c r="I129" s="62">
        <f t="shared" si="12"/>
        <v>-0.03</v>
      </c>
      <c r="J129" s="57"/>
      <c r="K129" s="54">
        <v>-0.03</v>
      </c>
      <c r="L129" s="63">
        <v>1</v>
      </c>
      <c r="M129" s="62">
        <f t="shared" si="13"/>
        <v>-0.03</v>
      </c>
      <c r="N129" s="57"/>
      <c r="O129" s="58">
        <f t="shared" si="14"/>
        <v>0</v>
      </c>
      <c r="P129" s="59">
        <f t="shared" si="15"/>
        <v>0</v>
      </c>
      <c r="Q129" s="57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2:38" x14ac:dyDescent="0.45">
      <c r="B130" s="64" t="s">
        <v>93</v>
      </c>
      <c r="C130" s="52"/>
      <c r="D130" s="53" t="s">
        <v>19</v>
      </c>
      <c r="E130" s="52"/>
      <c r="F130" s="23"/>
      <c r="G130" s="54">
        <v>-1.41</v>
      </c>
      <c r="H130" s="63">
        <v>1</v>
      </c>
      <c r="I130" s="62">
        <f>H130*G130</f>
        <v>-1.41</v>
      </c>
      <c r="J130" s="57"/>
      <c r="K130" s="54">
        <v>0</v>
      </c>
      <c r="L130" s="63">
        <v>1</v>
      </c>
      <c r="M130" s="62">
        <f>L130*K130</f>
        <v>0</v>
      </c>
      <c r="N130" s="57"/>
      <c r="O130" s="58">
        <f t="shared" si="14"/>
        <v>1.41</v>
      </c>
      <c r="P130" s="59" t="str">
        <f t="shared" si="15"/>
        <v/>
      </c>
      <c r="Q130" s="57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</row>
    <row r="131" spans="2:38" x14ac:dyDescent="0.45">
      <c r="B131" s="64" t="s">
        <v>94</v>
      </c>
      <c r="C131" s="52"/>
      <c r="D131" s="53" t="s">
        <v>19</v>
      </c>
      <c r="E131" s="52"/>
      <c r="F131" s="23"/>
      <c r="G131" s="54">
        <v>-0.34</v>
      </c>
      <c r="H131" s="63">
        <v>1</v>
      </c>
      <c r="I131" s="62">
        <f>H131*G131</f>
        <v>-0.34</v>
      </c>
      <c r="J131" s="57"/>
      <c r="K131" s="54">
        <v>-0.34</v>
      </c>
      <c r="L131" s="63">
        <v>1</v>
      </c>
      <c r="M131" s="62">
        <f>L131*K131</f>
        <v>-0.34</v>
      </c>
      <c r="N131" s="57"/>
      <c r="O131" s="58">
        <f t="shared" si="14"/>
        <v>0</v>
      </c>
      <c r="P131" s="59">
        <f t="shared" si="15"/>
        <v>0</v>
      </c>
      <c r="Q131" s="57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2:38" x14ac:dyDescent="0.45">
      <c r="B132" s="65" t="s">
        <v>95</v>
      </c>
      <c r="C132" s="52"/>
      <c r="D132" s="53" t="s">
        <v>19</v>
      </c>
      <c r="E132" s="52"/>
      <c r="F132" s="23"/>
      <c r="G132" s="54">
        <v>-0.99</v>
      </c>
      <c r="H132" s="63">
        <v>1</v>
      </c>
      <c r="I132" s="62">
        <f t="shared" si="12"/>
        <v>-0.99</v>
      </c>
      <c r="J132" s="57"/>
      <c r="K132" s="54">
        <v>-0.99</v>
      </c>
      <c r="L132" s="63">
        <v>1</v>
      </c>
      <c r="M132" s="62">
        <f t="shared" si="13"/>
        <v>-0.99</v>
      </c>
      <c r="N132" s="57"/>
      <c r="O132" s="58">
        <f t="shared" si="14"/>
        <v>0</v>
      </c>
      <c r="P132" s="59">
        <f t="shared" si="15"/>
        <v>0</v>
      </c>
      <c r="Q132" s="57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2:38" x14ac:dyDescent="0.45">
      <c r="B133" s="66" t="s">
        <v>102</v>
      </c>
      <c r="C133" s="52"/>
      <c r="D133" s="53" t="s">
        <v>19</v>
      </c>
      <c r="E133" s="52"/>
      <c r="F133" s="23"/>
      <c r="G133" s="54">
        <v>0</v>
      </c>
      <c r="H133" s="63">
        <v>1</v>
      </c>
      <c r="I133" s="62">
        <f>H133*G133</f>
        <v>0</v>
      </c>
      <c r="J133" s="57"/>
      <c r="K133" s="54">
        <v>-1.1000000000000001</v>
      </c>
      <c r="L133" s="63">
        <v>1</v>
      </c>
      <c r="M133" s="62">
        <f>L133*K133</f>
        <v>-1.1000000000000001</v>
      </c>
      <c r="N133" s="57"/>
      <c r="O133" s="58">
        <f t="shared" si="14"/>
        <v>-1.1000000000000001</v>
      </c>
      <c r="P133" s="59" t="str">
        <f t="shared" si="15"/>
        <v/>
      </c>
      <c r="Q133" s="57"/>
      <c r="R133" s="60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2:38" s="77" customFormat="1" x14ac:dyDescent="0.45">
      <c r="B134" s="67" t="s">
        <v>20</v>
      </c>
      <c r="C134" s="68"/>
      <c r="D134" s="69"/>
      <c r="E134" s="68"/>
      <c r="F134" s="70"/>
      <c r="G134" s="71"/>
      <c r="H134" s="72"/>
      <c r="I134" s="73">
        <f>SUM(I126:I133)</f>
        <v>48.449999999999996</v>
      </c>
      <c r="J134" s="74"/>
      <c r="K134" s="71"/>
      <c r="L134" s="72"/>
      <c r="M134" s="73">
        <f>SUM(M126:M133)</f>
        <v>50.739999999999988</v>
      </c>
      <c r="N134" s="74"/>
      <c r="O134" s="75">
        <f t="shared" si="14"/>
        <v>2.289999999999992</v>
      </c>
      <c r="P134" s="76">
        <f t="shared" si="15"/>
        <v>4.7265221878224815E-2</v>
      </c>
      <c r="Q134" s="74"/>
    </row>
    <row r="135" spans="2:38" ht="15.75" customHeight="1" x14ac:dyDescent="0.45">
      <c r="B135" s="78" t="s">
        <v>21</v>
      </c>
      <c r="C135" s="52"/>
      <c r="D135" s="53" t="s">
        <v>22</v>
      </c>
      <c r="E135" s="52"/>
      <c r="F135" s="23"/>
      <c r="G135" s="79">
        <f>IF(ISBLANK($D119)=TRUE, 0, IF($D119="ULO", $I$270*G148+$I$271*G149+$I$272*G150+$I$273*G151, IF(AND($D119="non-ULO", H153&gt;0), G153,G152)))</f>
        <v>0.12842000000000001</v>
      </c>
      <c r="H135" s="80">
        <f>$G$121*(1+G163)-$G$121</f>
        <v>22.125000000000114</v>
      </c>
      <c r="I135" s="62">
        <f>H135*G135</f>
        <v>2.8412925000000149</v>
      </c>
      <c r="J135" s="57"/>
      <c r="K135" s="79">
        <f>IF(ISBLANK($D119)=TRUE, 0, IF($D119="ULO", $I$270*K148+$I$271*K149+$I$272*K150+$I$273*K151, IF(AND($D119="non-ULO", L153&gt;0), K153,K152)))</f>
        <v>0.12842000000000001</v>
      </c>
      <c r="L135" s="80">
        <f>$G$121*(1+K163)-$G$121</f>
        <v>22.125000000000114</v>
      </c>
      <c r="M135" s="62">
        <f>L135*K135</f>
        <v>2.8412925000000149</v>
      </c>
      <c r="N135" s="57"/>
      <c r="O135" s="58">
        <f t="shared" si="14"/>
        <v>0</v>
      </c>
      <c r="P135" s="59">
        <f t="shared" si="15"/>
        <v>0</v>
      </c>
      <c r="Q135" s="57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2:38" x14ac:dyDescent="0.45">
      <c r="B136" s="78" t="str">
        <f>B84</f>
        <v>Rate Rider for Disposition of Deferral/Variance Accounts - effective until December 31, 2027</v>
      </c>
      <c r="C136" s="52"/>
      <c r="D136" s="53" t="s">
        <v>22</v>
      </c>
      <c r="E136" s="52"/>
      <c r="F136" s="23"/>
      <c r="G136" s="81">
        <v>1.1199999999999999E-3</v>
      </c>
      <c r="H136" s="80">
        <f>+$G$18</f>
        <v>750</v>
      </c>
      <c r="I136" s="62">
        <f>H136*G136</f>
        <v>0.84</v>
      </c>
      <c r="J136" s="57"/>
      <c r="K136" s="81">
        <v>-1.07E-3</v>
      </c>
      <c r="L136" s="80">
        <f>+$G$18</f>
        <v>750</v>
      </c>
      <c r="M136" s="62">
        <f>L136*K136</f>
        <v>-0.80249999999999999</v>
      </c>
      <c r="N136" s="57"/>
      <c r="O136" s="58">
        <f t="shared" si="14"/>
        <v>-1.6425000000000001</v>
      </c>
      <c r="P136" s="59">
        <f t="shared" si="15"/>
        <v>-1.955357142857143</v>
      </c>
      <c r="Q136" s="57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</row>
    <row r="137" spans="2:38" ht="17.25" customHeight="1" x14ac:dyDescent="0.45">
      <c r="B137" s="78" t="str">
        <f>B85</f>
        <v>Rate Rider for Disposition of Capacity Based Recovery Account - Applicable only for Class B Customers - effective until December 31, 2027</v>
      </c>
      <c r="C137" s="52"/>
      <c r="D137" s="53" t="s">
        <v>22</v>
      </c>
      <c r="E137" s="52"/>
      <c r="F137" s="23"/>
      <c r="G137" s="81">
        <v>4.8000000000000001E-4</v>
      </c>
      <c r="H137" s="80">
        <f>+$G$18</f>
        <v>750</v>
      </c>
      <c r="I137" s="62">
        <f>H137*G137</f>
        <v>0.36</v>
      </c>
      <c r="J137" s="57"/>
      <c r="K137" s="81">
        <v>5.1999999999999995E-4</v>
      </c>
      <c r="L137" s="80">
        <f>+$G$18</f>
        <v>750</v>
      </c>
      <c r="M137" s="62">
        <f>L137*K137</f>
        <v>0.38999999999999996</v>
      </c>
      <c r="N137" s="57"/>
      <c r="O137" s="58">
        <f t="shared" si="14"/>
        <v>2.9999999999999971E-2</v>
      </c>
      <c r="P137" s="59">
        <f t="shared" si="15"/>
        <v>8.3333333333333259E-2</v>
      </c>
      <c r="Q137" s="57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2:38" ht="15.75" customHeight="1" x14ac:dyDescent="0.45">
      <c r="B138" s="78" t="str">
        <f>B86</f>
        <v>Rate Rider for Disposition of Global Adjustment Account - Applicable only for Non-RPP Customers - effective until December 31, 2027</v>
      </c>
      <c r="C138" s="52"/>
      <c r="D138" s="53" t="s">
        <v>22</v>
      </c>
      <c r="E138" s="52"/>
      <c r="F138" s="23"/>
      <c r="G138" s="81">
        <v>5.0800000000000003E-3</v>
      </c>
      <c r="H138" s="82"/>
      <c r="I138" s="62">
        <f>H138*G138</f>
        <v>0</v>
      </c>
      <c r="J138" s="57"/>
      <c r="K138" s="81">
        <v>-5.9500000000000004E-3</v>
      </c>
      <c r="L138" s="82"/>
      <c r="M138" s="62">
        <f>L138*K138</f>
        <v>0</v>
      </c>
      <c r="N138" s="57"/>
      <c r="O138" s="58">
        <f t="shared" si="14"/>
        <v>0</v>
      </c>
      <c r="P138" s="59" t="str">
        <f t="shared" si="15"/>
        <v/>
      </c>
      <c r="Q138" s="57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</row>
    <row r="139" spans="2:38" x14ac:dyDescent="0.45">
      <c r="B139" s="78" t="str">
        <f>B87</f>
        <v>Rate Rider for Smart Metering Entity Charge - effective until December 31, 2029</v>
      </c>
      <c r="C139" s="52"/>
      <c r="D139" s="53" t="s">
        <v>19</v>
      </c>
      <c r="E139" s="52"/>
      <c r="F139" s="23"/>
      <c r="G139" s="84">
        <v>0.41</v>
      </c>
      <c r="H139" s="55">
        <v>1</v>
      </c>
      <c r="I139" s="62">
        <f>H139*G139</f>
        <v>0.41</v>
      </c>
      <c r="J139" s="57"/>
      <c r="K139" s="84">
        <v>0.41</v>
      </c>
      <c r="L139" s="55">
        <v>1</v>
      </c>
      <c r="M139" s="62">
        <f>L139*K139</f>
        <v>0.41</v>
      </c>
      <c r="N139" s="57"/>
      <c r="O139" s="58">
        <f t="shared" si="14"/>
        <v>0</v>
      </c>
      <c r="P139" s="59">
        <f t="shared" si="15"/>
        <v>0</v>
      </c>
      <c r="Q139" s="57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2:38" s="77" customFormat="1" x14ac:dyDescent="0.45">
      <c r="B140" s="85" t="s">
        <v>27</v>
      </c>
      <c r="C140" s="86"/>
      <c r="D140" s="87"/>
      <c r="E140" s="86"/>
      <c r="F140" s="70"/>
      <c r="G140" s="88"/>
      <c r="H140" s="89"/>
      <c r="I140" s="90">
        <f>SUM(I135:I139)+I134</f>
        <v>52.901292500000011</v>
      </c>
      <c r="J140" s="74"/>
      <c r="K140" s="88"/>
      <c r="L140" s="89"/>
      <c r="M140" s="90">
        <f>SUM(M135:M139)+M134</f>
        <v>53.578792500000006</v>
      </c>
      <c r="N140" s="74"/>
      <c r="O140" s="75">
        <f t="shared" si="14"/>
        <v>0.67749999999999488</v>
      </c>
      <c r="P140" s="76">
        <f t="shared" si="15"/>
        <v>1.2806870455953316E-2</v>
      </c>
      <c r="Q140" s="74"/>
    </row>
    <row r="141" spans="2:38" x14ac:dyDescent="0.45">
      <c r="B141" s="91" t="s">
        <v>28</v>
      </c>
      <c r="C141" s="23"/>
      <c r="D141" s="53" t="s">
        <v>22</v>
      </c>
      <c r="E141" s="23"/>
      <c r="F141" s="23"/>
      <c r="G141" s="92">
        <v>1.346E-2</v>
      </c>
      <c r="H141" s="93">
        <f>$G$18*(1+G163)</f>
        <v>772.12500000000011</v>
      </c>
      <c r="I141" s="56">
        <f>H141*G141</f>
        <v>10.392802500000002</v>
      </c>
      <c r="J141" s="57"/>
      <c r="K141" s="92">
        <v>1.371E-2</v>
      </c>
      <c r="L141" s="93">
        <f>$G$18*(1+K163)</f>
        <v>772.12500000000011</v>
      </c>
      <c r="M141" s="56">
        <f>L141*K141</f>
        <v>10.585833750000001</v>
      </c>
      <c r="N141" s="57"/>
      <c r="O141" s="58">
        <f t="shared" si="14"/>
        <v>0.19303124999999888</v>
      </c>
      <c r="P141" s="59">
        <f t="shared" si="15"/>
        <v>1.8573551263001375E-2</v>
      </c>
      <c r="Q141" s="57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2:38" x14ac:dyDescent="0.45">
      <c r="B142" s="91" t="s">
        <v>29</v>
      </c>
      <c r="C142" s="23"/>
      <c r="D142" s="53" t="s">
        <v>22</v>
      </c>
      <c r="E142" s="23"/>
      <c r="F142" s="23"/>
      <c r="G142" s="92">
        <v>8.9499999999999996E-3</v>
      </c>
      <c r="H142" s="94">
        <f>+H141</f>
        <v>772.12500000000011</v>
      </c>
      <c r="I142" s="56">
        <f>H142*G142</f>
        <v>6.9105187500000005</v>
      </c>
      <c r="J142" s="57"/>
      <c r="K142" s="92">
        <v>9.0799999999999995E-3</v>
      </c>
      <c r="L142" s="94">
        <f>+L141</f>
        <v>772.12500000000011</v>
      </c>
      <c r="M142" s="56">
        <f>L142*K142</f>
        <v>7.0108950000000005</v>
      </c>
      <c r="N142" s="57"/>
      <c r="O142" s="58">
        <f t="shared" si="14"/>
        <v>0.10037625000000006</v>
      </c>
      <c r="P142" s="59">
        <f t="shared" si="15"/>
        <v>1.4525139664804477E-2</v>
      </c>
      <c r="Q142" s="57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</row>
    <row r="143" spans="2:38" s="77" customFormat="1" x14ac:dyDescent="0.45">
      <c r="B143" s="85" t="s">
        <v>30</v>
      </c>
      <c r="C143" s="68"/>
      <c r="D143" s="87"/>
      <c r="E143" s="68"/>
      <c r="F143" s="95"/>
      <c r="G143" s="96"/>
      <c r="H143" s="97"/>
      <c r="I143" s="90">
        <f>SUM(I140:I142)</f>
        <v>70.204613750000007</v>
      </c>
      <c r="J143" s="98"/>
      <c r="K143" s="96"/>
      <c r="L143" s="97"/>
      <c r="M143" s="90">
        <f>SUM(M140:M142)</f>
        <v>71.175521250000017</v>
      </c>
      <c r="N143" s="98"/>
      <c r="O143" s="75">
        <f t="shared" si="14"/>
        <v>0.9709075000000098</v>
      </c>
      <c r="P143" s="76">
        <f t="shared" si="15"/>
        <v>1.3829682240791613E-2</v>
      </c>
      <c r="Q143" s="74"/>
    </row>
    <row r="144" spans="2:38" x14ac:dyDescent="0.45">
      <c r="B144" s="64" t="s">
        <v>31</v>
      </c>
      <c r="C144" s="52"/>
      <c r="D144" s="53" t="s">
        <v>22</v>
      </c>
      <c r="E144" s="52"/>
      <c r="F144" s="23"/>
      <c r="G144" s="99">
        <v>4.1000000000000003E-3</v>
      </c>
      <c r="H144" s="82">
        <f>+H141</f>
        <v>772.12500000000011</v>
      </c>
      <c r="I144" s="62">
        <f t="shared" ref="I144:I155" si="16">H144*G144</f>
        <v>3.1657125000000006</v>
      </c>
      <c r="J144" s="57"/>
      <c r="K144" s="99">
        <v>4.1000000000000003E-3</v>
      </c>
      <c r="L144" s="82">
        <f>+L141</f>
        <v>772.12500000000011</v>
      </c>
      <c r="M144" s="62">
        <f t="shared" ref="M144:M155" si="17">L144*K144</f>
        <v>3.1657125000000006</v>
      </c>
      <c r="N144" s="57"/>
      <c r="O144" s="58">
        <f t="shared" si="14"/>
        <v>0</v>
      </c>
      <c r="P144" s="59">
        <f t="shared" si="15"/>
        <v>0</v>
      </c>
      <c r="Q144" s="57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</row>
    <row r="145" spans="2:38" x14ac:dyDescent="0.45">
      <c r="B145" s="64" t="s">
        <v>32</v>
      </c>
      <c r="C145" s="52"/>
      <c r="D145" s="53" t="s">
        <v>22</v>
      </c>
      <c r="E145" s="52"/>
      <c r="F145" s="23"/>
      <c r="G145" s="99">
        <v>5.9999999999999995E-4</v>
      </c>
      <c r="H145" s="82">
        <f>+H141</f>
        <v>772.12500000000011</v>
      </c>
      <c r="I145" s="62">
        <f t="shared" si="16"/>
        <v>0.46327500000000005</v>
      </c>
      <c r="J145" s="57"/>
      <c r="K145" s="99">
        <v>5.9999999999999995E-4</v>
      </c>
      <c r="L145" s="82">
        <f>+L141</f>
        <v>772.12500000000011</v>
      </c>
      <c r="M145" s="62">
        <f t="shared" si="17"/>
        <v>0.46327500000000005</v>
      </c>
      <c r="N145" s="57"/>
      <c r="O145" s="58">
        <f t="shared" si="14"/>
        <v>0</v>
      </c>
      <c r="P145" s="59">
        <f t="shared" si="15"/>
        <v>0</v>
      </c>
      <c r="Q145" s="57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2:38" x14ac:dyDescent="0.45">
      <c r="B146" s="64" t="s">
        <v>33</v>
      </c>
      <c r="C146" s="52"/>
      <c r="D146" s="53" t="s">
        <v>22</v>
      </c>
      <c r="E146" s="52"/>
      <c r="F146" s="23"/>
      <c r="G146" s="99">
        <v>5.9999999999999995E-4</v>
      </c>
      <c r="H146" s="82">
        <f>+H141</f>
        <v>772.12500000000011</v>
      </c>
      <c r="I146" s="62">
        <f t="shared" si="16"/>
        <v>0.46327500000000005</v>
      </c>
      <c r="J146" s="57"/>
      <c r="K146" s="99">
        <v>5.9999999999999995E-4</v>
      </c>
      <c r="L146" s="82">
        <f>+L141</f>
        <v>772.12500000000011</v>
      </c>
      <c r="M146" s="62">
        <f t="shared" si="17"/>
        <v>0.46327500000000005</v>
      </c>
      <c r="N146" s="57"/>
      <c r="O146" s="58">
        <f t="shared" si="14"/>
        <v>0</v>
      </c>
      <c r="P146" s="59">
        <f t="shared" si="15"/>
        <v>0</v>
      </c>
      <c r="Q146" s="57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</row>
    <row r="147" spans="2:38" x14ac:dyDescent="0.45">
      <c r="B147" s="64" t="s">
        <v>34</v>
      </c>
      <c r="C147" s="52"/>
      <c r="D147" s="53" t="s">
        <v>19</v>
      </c>
      <c r="E147" s="52"/>
      <c r="F147" s="23"/>
      <c r="G147" s="100">
        <v>0.25</v>
      </c>
      <c r="H147" s="151">
        <v>1</v>
      </c>
      <c r="I147" s="56">
        <f t="shared" si="16"/>
        <v>0.25</v>
      </c>
      <c r="J147" s="57"/>
      <c r="K147" s="100">
        <v>0.25</v>
      </c>
      <c r="L147" s="55">
        <v>1</v>
      </c>
      <c r="M147" s="56">
        <f t="shared" si="17"/>
        <v>0.25</v>
      </c>
      <c r="N147" s="57"/>
      <c r="O147" s="58">
        <f t="shared" si="14"/>
        <v>0</v>
      </c>
      <c r="P147" s="59">
        <f t="shared" si="15"/>
        <v>0</v>
      </c>
      <c r="Q147" s="57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2:38" x14ac:dyDescent="0.45">
      <c r="B148" s="64" t="s">
        <v>52</v>
      </c>
      <c r="C148" s="52"/>
      <c r="D148" s="53" t="s">
        <v>22</v>
      </c>
      <c r="E148" s="52"/>
      <c r="F148" s="23"/>
      <c r="G148" s="99">
        <v>3.9E-2</v>
      </c>
      <c r="H148" s="152">
        <f>$I$270*$G$121</f>
        <v>300</v>
      </c>
      <c r="I148" s="62">
        <f t="shared" si="16"/>
        <v>11.7</v>
      </c>
      <c r="J148" s="57"/>
      <c r="K148" s="99">
        <v>3.9E-2</v>
      </c>
      <c r="L148" s="152">
        <f>$I$270*$G$121</f>
        <v>300</v>
      </c>
      <c r="M148" s="62">
        <f t="shared" si="17"/>
        <v>11.7</v>
      </c>
      <c r="N148" s="57"/>
      <c r="O148" s="58">
        <f t="shared" si="14"/>
        <v>0</v>
      </c>
      <c r="P148" s="59">
        <f t="shared" si="15"/>
        <v>0</v>
      </c>
      <c r="Q148" s="57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2:38" x14ac:dyDescent="0.45">
      <c r="B149" s="64" t="s">
        <v>53</v>
      </c>
      <c r="C149" s="52"/>
      <c r="D149" s="53" t="s">
        <v>22</v>
      </c>
      <c r="E149" s="52"/>
      <c r="F149" s="23"/>
      <c r="G149" s="99">
        <v>9.8000000000000004E-2</v>
      </c>
      <c r="H149" s="102">
        <f>$I$271*$G$121</f>
        <v>150</v>
      </c>
      <c r="I149" s="62">
        <f t="shared" si="16"/>
        <v>14.700000000000001</v>
      </c>
      <c r="J149" s="57"/>
      <c r="K149" s="99">
        <v>9.8000000000000004E-2</v>
      </c>
      <c r="L149" s="102">
        <f>$I$271*$G$121</f>
        <v>150</v>
      </c>
      <c r="M149" s="62">
        <f t="shared" si="17"/>
        <v>14.700000000000001</v>
      </c>
      <c r="N149" s="57"/>
      <c r="O149" s="58">
        <f t="shared" si="14"/>
        <v>0</v>
      </c>
      <c r="P149" s="59">
        <f t="shared" si="15"/>
        <v>0</v>
      </c>
      <c r="Q149" s="57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2:38" x14ac:dyDescent="0.45">
      <c r="B150" s="64" t="s">
        <v>54</v>
      </c>
      <c r="C150" s="52"/>
      <c r="D150" s="53" t="s">
        <v>22</v>
      </c>
      <c r="E150" s="52"/>
      <c r="F150" s="23"/>
      <c r="G150" s="99">
        <v>0.157</v>
      </c>
      <c r="H150" s="152">
        <f>$I$272*$G$121</f>
        <v>202.5</v>
      </c>
      <c r="I150" s="62">
        <f t="shared" si="16"/>
        <v>31.7925</v>
      </c>
      <c r="J150" s="57"/>
      <c r="K150" s="99">
        <v>0.157</v>
      </c>
      <c r="L150" s="152">
        <f>$I$272*$G$121</f>
        <v>202.5</v>
      </c>
      <c r="M150" s="62">
        <f t="shared" si="17"/>
        <v>31.7925</v>
      </c>
      <c r="N150" s="57"/>
      <c r="O150" s="58">
        <f t="shared" si="14"/>
        <v>0</v>
      </c>
      <c r="P150" s="59">
        <f t="shared" si="15"/>
        <v>0</v>
      </c>
      <c r="Q150" s="57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2:38" x14ac:dyDescent="0.45">
      <c r="B151" s="64" t="s">
        <v>55</v>
      </c>
      <c r="C151" s="52"/>
      <c r="D151" s="53" t="s">
        <v>22</v>
      </c>
      <c r="E151" s="52"/>
      <c r="F151" s="23"/>
      <c r="G151" s="99">
        <v>0.39100000000000001</v>
      </c>
      <c r="H151" s="152">
        <f>$I$273*$G$121</f>
        <v>97.5</v>
      </c>
      <c r="I151" s="62">
        <f>H151*G151</f>
        <v>38.122500000000002</v>
      </c>
      <c r="J151" s="57"/>
      <c r="K151" s="99">
        <v>0.39100000000000001</v>
      </c>
      <c r="L151" s="101">
        <f>$I$273*$G$121</f>
        <v>97.5</v>
      </c>
      <c r="M151" s="62">
        <f>L151*K151</f>
        <v>38.122500000000002</v>
      </c>
      <c r="N151" s="57"/>
      <c r="O151" s="58">
        <f t="shared" si="14"/>
        <v>0</v>
      </c>
      <c r="P151" s="59">
        <f t="shared" si="15"/>
        <v>0</v>
      </c>
      <c r="Q151" s="57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2:38" x14ac:dyDescent="0.45">
      <c r="B152" s="64" t="s">
        <v>38</v>
      </c>
      <c r="C152" s="52"/>
      <c r="D152" s="53" t="s">
        <v>22</v>
      </c>
      <c r="E152" s="52"/>
      <c r="F152" s="23"/>
      <c r="G152" s="99">
        <v>0.12</v>
      </c>
      <c r="H152" s="153">
        <v>600</v>
      </c>
      <c r="I152" s="62">
        <f t="shared" si="16"/>
        <v>72</v>
      </c>
      <c r="J152" s="57"/>
      <c r="K152" s="99">
        <v>0.12</v>
      </c>
      <c r="L152" s="82">
        <v>600</v>
      </c>
      <c r="M152" s="62">
        <f t="shared" si="17"/>
        <v>72</v>
      </c>
      <c r="N152" s="57"/>
      <c r="O152" s="58">
        <f t="shared" si="14"/>
        <v>0</v>
      </c>
      <c r="P152" s="59">
        <f t="shared" si="15"/>
        <v>0</v>
      </c>
      <c r="Q152" s="57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</row>
    <row r="153" spans="2:38" x14ac:dyDescent="0.45">
      <c r="B153" s="64" t="s">
        <v>39</v>
      </c>
      <c r="C153" s="52"/>
      <c r="D153" s="53" t="s">
        <v>22</v>
      </c>
      <c r="E153" s="52"/>
      <c r="F153" s="23"/>
      <c r="G153" s="99">
        <v>0.14199999999999999</v>
      </c>
      <c r="H153" s="82">
        <v>150</v>
      </c>
      <c r="I153" s="62">
        <f t="shared" si="16"/>
        <v>21.299999999999997</v>
      </c>
      <c r="J153" s="57"/>
      <c r="K153" s="99">
        <v>0.14199999999999999</v>
      </c>
      <c r="L153" s="82">
        <v>150</v>
      </c>
      <c r="M153" s="62">
        <f t="shared" si="17"/>
        <v>21.299999999999997</v>
      </c>
      <c r="N153" s="57"/>
      <c r="O153" s="58">
        <f t="shared" si="14"/>
        <v>0</v>
      </c>
      <c r="P153" s="59">
        <f t="shared" si="15"/>
        <v>0</v>
      </c>
      <c r="Q153" s="57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2:38" x14ac:dyDescent="0.45">
      <c r="B154" s="64" t="s">
        <v>40</v>
      </c>
      <c r="C154" s="52"/>
      <c r="D154" s="53" t="s">
        <v>22</v>
      </c>
      <c r="E154" s="52"/>
      <c r="F154" s="23"/>
      <c r="G154" s="99">
        <v>0.1197</v>
      </c>
      <c r="H154" s="82">
        <v>0</v>
      </c>
      <c r="I154" s="62">
        <f t="shared" si="16"/>
        <v>0</v>
      </c>
      <c r="J154" s="57"/>
      <c r="K154" s="99">
        <v>0.1197</v>
      </c>
      <c r="L154" s="82">
        <v>0</v>
      </c>
      <c r="M154" s="62">
        <f t="shared" si="17"/>
        <v>0</v>
      </c>
      <c r="N154" s="57"/>
      <c r="O154" s="58">
        <f t="shared" si="14"/>
        <v>0</v>
      </c>
      <c r="P154" s="59" t="str">
        <f t="shared" si="15"/>
        <v/>
      </c>
      <c r="Q154" s="57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</row>
    <row r="155" spans="2:38" ht="14.65" thickBot="1" x14ac:dyDescent="0.5">
      <c r="B155" s="65" t="s">
        <v>41</v>
      </c>
      <c r="C155" s="52"/>
      <c r="D155" s="53" t="s">
        <v>22</v>
      </c>
      <c r="E155" s="52"/>
      <c r="F155" s="23"/>
      <c r="G155" s="99">
        <f>G154</f>
        <v>0.1197</v>
      </c>
      <c r="H155" s="82">
        <v>0</v>
      </c>
      <c r="I155" s="62">
        <f t="shared" si="16"/>
        <v>0</v>
      </c>
      <c r="J155" s="57"/>
      <c r="K155" s="99">
        <f>K154</f>
        <v>0.1197</v>
      </c>
      <c r="L155" s="82">
        <v>0</v>
      </c>
      <c r="M155" s="62">
        <f t="shared" si="17"/>
        <v>0</v>
      </c>
      <c r="N155" s="57"/>
      <c r="O155" s="58">
        <f t="shared" si="14"/>
        <v>0</v>
      </c>
      <c r="P155" s="59" t="str">
        <f t="shared" si="15"/>
        <v/>
      </c>
      <c r="Q155" s="57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2:38" ht="14.65" thickBot="1" x14ac:dyDescent="0.5">
      <c r="B156" s="103"/>
      <c r="C156" s="104"/>
      <c r="D156" s="105"/>
      <c r="E156" s="104"/>
      <c r="F156" s="106"/>
      <c r="G156" s="107"/>
      <c r="H156" s="108"/>
      <c r="I156" s="109"/>
      <c r="J156" s="110"/>
      <c r="K156" s="107"/>
      <c r="L156" s="108"/>
      <c r="M156" s="109"/>
      <c r="N156" s="110"/>
      <c r="O156" s="111">
        <f t="shared" si="14"/>
        <v>0</v>
      </c>
      <c r="P156" s="112" t="str">
        <f t="shared" si="15"/>
        <v/>
      </c>
      <c r="Q156" s="57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</row>
    <row r="157" spans="2:38" x14ac:dyDescent="0.45">
      <c r="B157" s="113" t="s">
        <v>42</v>
      </c>
      <c r="C157" s="52"/>
      <c r="E157" s="52"/>
      <c r="F157" s="114"/>
      <c r="G157" s="115"/>
      <c r="H157" s="115"/>
      <c r="I157" s="116">
        <f>SUM(I144:I151,I143)</f>
        <v>170.86187625000002</v>
      </c>
      <c r="J157" s="117"/>
      <c r="K157" s="115"/>
      <c r="L157" s="115"/>
      <c r="M157" s="116">
        <f>SUM(M144:N151,M143)</f>
        <v>171.83278375000003</v>
      </c>
      <c r="N157" s="117"/>
      <c r="O157" s="118">
        <f t="shared" si="14"/>
        <v>0.9709075000000098</v>
      </c>
      <c r="P157" s="119">
        <f t="shared" si="15"/>
        <v>5.6824115555152094E-3</v>
      </c>
      <c r="Q157" s="57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2:38" x14ac:dyDescent="0.45">
      <c r="B158" s="120" t="s">
        <v>43</v>
      </c>
      <c r="C158" s="52"/>
      <c r="E158" s="52"/>
      <c r="F158" s="114"/>
      <c r="G158" s="121">
        <v>-0.23499999999999999</v>
      </c>
      <c r="H158" s="122"/>
      <c r="I158" s="58">
        <f>+I157*G158</f>
        <v>-40.152540918750006</v>
      </c>
      <c r="J158" s="117"/>
      <c r="K158" s="121">
        <v>-0.23499999999999999</v>
      </c>
      <c r="L158" s="122"/>
      <c r="M158" s="58">
        <f>+M157*K158</f>
        <v>-40.380704181250003</v>
      </c>
      <c r="N158" s="117"/>
      <c r="O158" s="58">
        <f t="shared" si="14"/>
        <v>-0.22816326249999719</v>
      </c>
      <c r="P158" s="59">
        <f t="shared" si="15"/>
        <v>5.6824115555150819E-3</v>
      </c>
      <c r="Q158" s="57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</row>
    <row r="159" spans="2:38" x14ac:dyDescent="0.45">
      <c r="B159" s="123" t="s">
        <v>44</v>
      </c>
      <c r="C159" s="52"/>
      <c r="E159" s="52"/>
      <c r="F159" s="124"/>
      <c r="G159" s="125">
        <v>0.13</v>
      </c>
      <c r="H159" s="63"/>
      <c r="I159" s="58">
        <f>I157*G159</f>
        <v>22.212043912500004</v>
      </c>
      <c r="J159" s="57"/>
      <c r="K159" s="125">
        <v>0.13</v>
      </c>
      <c r="L159" s="63"/>
      <c r="M159" s="58">
        <f>M157*K159</f>
        <v>22.338261887500003</v>
      </c>
      <c r="N159" s="57"/>
      <c r="O159" s="58">
        <f t="shared" si="14"/>
        <v>0.12621797499999943</v>
      </c>
      <c r="P159" s="59">
        <f t="shared" si="15"/>
        <v>5.6824115555151261E-3</v>
      </c>
      <c r="Q159" s="57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2:38" s="126" customFormat="1" ht="14.65" thickBot="1" x14ac:dyDescent="0.5">
      <c r="B160" s="466" t="s">
        <v>45</v>
      </c>
      <c r="C160" s="466"/>
      <c r="D160" s="466"/>
      <c r="E160" s="127"/>
      <c r="F160" s="128"/>
      <c r="G160" s="129"/>
      <c r="H160" s="129"/>
      <c r="I160" s="130">
        <f>SUM(I157:I159)</f>
        <v>152.92137924375004</v>
      </c>
      <c r="J160" s="131"/>
      <c r="K160" s="129"/>
      <c r="L160" s="129"/>
      <c r="M160" s="130">
        <f>SUM(M157:M159)</f>
        <v>153.79034145625005</v>
      </c>
      <c r="N160" s="131"/>
      <c r="O160" s="132">
        <f t="shared" si="14"/>
        <v>0.86896221250000849</v>
      </c>
      <c r="P160" s="133">
        <f t="shared" si="15"/>
        <v>5.6824115555152068E-3</v>
      </c>
      <c r="Q160" s="117"/>
    </row>
    <row r="161" spans="1:38" ht="14.65" thickBot="1" x14ac:dyDescent="0.5">
      <c r="A161" s="134"/>
      <c r="B161" s="103" t="s">
        <v>46</v>
      </c>
      <c r="C161" s="135"/>
      <c r="D161" s="136"/>
      <c r="E161" s="135"/>
      <c r="F161" s="137"/>
      <c r="G161" s="138"/>
      <c r="H161" s="139"/>
      <c r="I161" s="140"/>
      <c r="J161" s="137"/>
      <c r="K161" s="138"/>
      <c r="L161" s="139"/>
      <c r="M161" s="140"/>
      <c r="N161" s="137"/>
      <c r="O161" s="141"/>
      <c r="P161" s="14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 x14ac:dyDescent="0.45">
      <c r="I162" s="37"/>
      <c r="M162" s="37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</row>
    <row r="163" spans="1:38" x14ac:dyDescent="0.45">
      <c r="B163" s="143" t="s">
        <v>47</v>
      </c>
      <c r="G163" s="144">
        <v>2.9499999999999998E-2</v>
      </c>
      <c r="K163" s="144">
        <v>2.9499999999999998E-2</v>
      </c>
      <c r="Q163" s="117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</row>
    <row r="168" spans="1:38" ht="17.649999999999999" x14ac:dyDescent="0.5">
      <c r="B168" s="455" t="s">
        <v>0</v>
      </c>
      <c r="C168" s="455"/>
      <c r="D168" s="455"/>
      <c r="E168" s="455"/>
      <c r="F168" s="455"/>
      <c r="G168" s="455"/>
      <c r="H168" s="455"/>
      <c r="I168" s="455"/>
      <c r="J168" s="455"/>
    </row>
    <row r="169" spans="1:38" ht="17.649999999999999" x14ac:dyDescent="0.5">
      <c r="B169" s="455" t="s">
        <v>1</v>
      </c>
      <c r="C169" s="455"/>
      <c r="D169" s="455"/>
      <c r="E169" s="455"/>
      <c r="F169" s="455"/>
      <c r="G169" s="455"/>
      <c r="H169" s="455"/>
      <c r="I169" s="455"/>
      <c r="J169" s="455"/>
    </row>
    <row r="171" spans="1:38" x14ac:dyDescent="0.45">
      <c r="M171" s="6"/>
      <c r="N171" s="154">
        <v>2</v>
      </c>
      <c r="U171" s="6"/>
      <c r="V171" s="154">
        <v>2</v>
      </c>
      <c r="AB171" s="6"/>
      <c r="AC171" s="154">
        <v>2</v>
      </c>
      <c r="AI171" s="6"/>
      <c r="AJ171" s="154">
        <v>2</v>
      </c>
    </row>
    <row r="172" spans="1:38" ht="15" x14ac:dyDescent="0.45">
      <c r="B172" s="28" t="s">
        <v>2</v>
      </c>
      <c r="D172" s="456" t="s">
        <v>3</v>
      </c>
      <c r="E172" s="456"/>
      <c r="F172" s="456"/>
      <c r="G172" s="456"/>
      <c r="H172" s="456"/>
      <c r="I172" s="456"/>
      <c r="J172" s="456"/>
    </row>
    <row r="173" spans="1:38" ht="15.4" x14ac:dyDescent="0.45">
      <c r="B173" s="30"/>
      <c r="D173" s="31"/>
      <c r="E173" s="32"/>
      <c r="F173" s="32"/>
      <c r="G173" s="31"/>
      <c r="H173" s="31"/>
      <c r="I173" s="31"/>
      <c r="J173" s="31"/>
      <c r="M173" s="31"/>
      <c r="Q173" s="31"/>
      <c r="R173" s="31"/>
      <c r="U173" s="31"/>
      <c r="Y173" s="31"/>
      <c r="AB173" s="31"/>
      <c r="AF173" s="31"/>
      <c r="AI173" s="31"/>
    </row>
    <row r="174" spans="1:38" ht="15.4" x14ac:dyDescent="0.45">
      <c r="B174" s="28" t="s">
        <v>4</v>
      </c>
      <c r="D174" s="34" t="s">
        <v>5</v>
      </c>
      <c r="E174" s="32"/>
      <c r="F174" s="32"/>
      <c r="H174" s="31"/>
      <c r="I174" s="35"/>
      <c r="J174" s="31"/>
      <c r="K174" s="155"/>
      <c r="M174" s="35"/>
      <c r="O174" s="37"/>
      <c r="P174" s="39"/>
      <c r="Q174" s="31"/>
      <c r="R174" s="31"/>
      <c r="S174" s="155"/>
      <c r="U174" s="35"/>
      <c r="W174" s="37"/>
      <c r="X174" s="39"/>
      <c r="Y174" s="31"/>
      <c r="Z174" s="155"/>
      <c r="AB174" s="35"/>
      <c r="AD174" s="37"/>
      <c r="AE174" s="39"/>
      <c r="AF174" s="31"/>
      <c r="AG174" s="155"/>
      <c r="AI174" s="35"/>
      <c r="AK174" s="37"/>
      <c r="AL174" s="39"/>
    </row>
    <row r="175" spans="1:38" ht="15.4" x14ac:dyDescent="0.45">
      <c r="B175" s="30"/>
      <c r="D175" s="31"/>
      <c r="E175" s="32"/>
      <c r="F175" s="32"/>
      <c r="G175" s="31"/>
      <c r="H175" s="31"/>
      <c r="I175" s="31"/>
      <c r="J175" s="31"/>
      <c r="Q175" s="31"/>
      <c r="R175" s="31"/>
      <c r="Y175" s="31"/>
      <c r="AF175" s="31"/>
    </row>
    <row r="176" spans="1:38" x14ac:dyDescent="0.45">
      <c r="B176" s="40"/>
      <c r="D176" s="41" t="s">
        <v>6</v>
      </c>
      <c r="E176" s="42"/>
      <c r="G176" s="43">
        <v>212</v>
      </c>
      <c r="H176" s="44" t="s">
        <v>7</v>
      </c>
    </row>
    <row r="177" spans="2:38" x14ac:dyDescent="0.45">
      <c r="B177" s="40"/>
      <c r="I177" s="37"/>
    </row>
    <row r="178" spans="2:38" x14ac:dyDescent="0.45">
      <c r="B178" s="40"/>
      <c r="D178" s="41"/>
      <c r="E178" s="42"/>
      <c r="G178" s="457" t="s">
        <v>8</v>
      </c>
      <c r="H178" s="458"/>
      <c r="I178" s="459"/>
      <c r="K178" s="457" t="s">
        <v>9</v>
      </c>
      <c r="L178" s="458"/>
      <c r="M178" s="459"/>
      <c r="O178" s="457" t="s">
        <v>10</v>
      </c>
      <c r="P178" s="459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</row>
    <row r="179" spans="2:38" ht="15" customHeight="1" x14ac:dyDescent="0.45">
      <c r="B179" s="40"/>
      <c r="D179" s="460" t="s">
        <v>11</v>
      </c>
      <c r="E179" s="45"/>
      <c r="G179" s="46" t="s">
        <v>12</v>
      </c>
      <c r="H179" s="47" t="s">
        <v>13</v>
      </c>
      <c r="I179" s="48" t="s">
        <v>14</v>
      </c>
      <c r="K179" s="46" t="s">
        <v>12</v>
      </c>
      <c r="L179" s="47" t="s">
        <v>13</v>
      </c>
      <c r="M179" s="48" t="s">
        <v>14</v>
      </c>
      <c r="O179" s="462" t="s">
        <v>15</v>
      </c>
      <c r="P179" s="464" t="s">
        <v>16</v>
      </c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</row>
    <row r="180" spans="2:38" x14ac:dyDescent="0.45">
      <c r="B180" s="156"/>
      <c r="D180" s="461"/>
      <c r="E180" s="45"/>
      <c r="G180" s="49" t="s">
        <v>17</v>
      </c>
      <c r="H180" s="50"/>
      <c r="I180" s="50" t="s">
        <v>17</v>
      </c>
      <c r="K180" s="49" t="s">
        <v>17</v>
      </c>
      <c r="L180" s="50"/>
      <c r="M180" s="50" t="s">
        <v>17</v>
      </c>
      <c r="O180" s="463"/>
      <c r="P180" s="465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</row>
    <row r="181" spans="2:38" x14ac:dyDescent="0.45">
      <c r="B181" s="64" t="s">
        <v>18</v>
      </c>
      <c r="C181" s="52"/>
      <c r="D181" s="53" t="s">
        <v>19</v>
      </c>
      <c r="E181" s="52"/>
      <c r="F181" s="23"/>
      <c r="G181" s="54">
        <v>51.18</v>
      </c>
      <c r="H181" s="55">
        <v>1</v>
      </c>
      <c r="I181" s="56">
        <f t="shared" ref="I181:I187" si="18">H181*G181</f>
        <v>51.18</v>
      </c>
      <c r="J181" s="57"/>
      <c r="K181" s="54">
        <v>53</v>
      </c>
      <c r="L181" s="55">
        <v>1</v>
      </c>
      <c r="M181" s="56">
        <f t="shared" ref="M181:M187" si="19">L181*K181</f>
        <v>53</v>
      </c>
      <c r="N181" s="57"/>
      <c r="O181" s="58">
        <f t="shared" ref="O181:O214" si="20">M181-I181</f>
        <v>1.8200000000000003</v>
      </c>
      <c r="P181" s="59">
        <f t="shared" ref="P181:P214" si="21">IF(OR(I181=0,M181=0),"",(O181/I181))</f>
        <v>3.5560765924189143E-2</v>
      </c>
      <c r="Q181" s="57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</row>
    <row r="182" spans="2:38" x14ac:dyDescent="0.45">
      <c r="B182" s="61" t="s">
        <v>90</v>
      </c>
      <c r="C182" s="52"/>
      <c r="D182" s="53" t="s">
        <v>19</v>
      </c>
      <c r="E182" s="52"/>
      <c r="F182" s="23"/>
      <c r="G182" s="54">
        <v>0.04</v>
      </c>
      <c r="H182" s="55">
        <v>1</v>
      </c>
      <c r="I182" s="62">
        <f t="shared" si="18"/>
        <v>0.04</v>
      </c>
      <c r="J182" s="57"/>
      <c r="K182" s="54">
        <v>0.04</v>
      </c>
      <c r="L182" s="55">
        <v>1</v>
      </c>
      <c r="M182" s="62">
        <f t="shared" si="19"/>
        <v>0.04</v>
      </c>
      <c r="N182" s="57"/>
      <c r="O182" s="58">
        <f t="shared" si="20"/>
        <v>0</v>
      </c>
      <c r="P182" s="59">
        <f t="shared" si="21"/>
        <v>0</v>
      </c>
      <c r="Q182" s="57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</row>
    <row r="183" spans="2:38" x14ac:dyDescent="0.45">
      <c r="B183" s="61" t="s">
        <v>91</v>
      </c>
      <c r="C183" s="52"/>
      <c r="D183" s="53" t="s">
        <v>19</v>
      </c>
      <c r="E183" s="52"/>
      <c r="F183" s="23"/>
      <c r="G183" s="54">
        <v>0</v>
      </c>
      <c r="H183" s="63">
        <v>1</v>
      </c>
      <c r="I183" s="62">
        <f t="shared" si="18"/>
        <v>0</v>
      </c>
      <c r="J183" s="57"/>
      <c r="K183" s="54">
        <v>0.16</v>
      </c>
      <c r="L183" s="63">
        <v>1</v>
      </c>
      <c r="M183" s="62">
        <f t="shared" si="19"/>
        <v>0.16</v>
      </c>
      <c r="N183" s="57"/>
      <c r="O183" s="58">
        <f t="shared" si="20"/>
        <v>0.16</v>
      </c>
      <c r="P183" s="59" t="str">
        <f t="shared" si="21"/>
        <v/>
      </c>
      <c r="Q183" s="57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</row>
    <row r="184" spans="2:38" x14ac:dyDescent="0.45">
      <c r="B184" s="61" t="s">
        <v>92</v>
      </c>
      <c r="C184" s="52"/>
      <c r="D184" s="53" t="s">
        <v>19</v>
      </c>
      <c r="E184" s="52"/>
      <c r="F184" s="23"/>
      <c r="G184" s="54">
        <v>-0.03</v>
      </c>
      <c r="H184" s="63">
        <v>1</v>
      </c>
      <c r="I184" s="62">
        <f t="shared" si="18"/>
        <v>-0.03</v>
      </c>
      <c r="J184" s="57"/>
      <c r="K184" s="54">
        <v>-0.03</v>
      </c>
      <c r="L184" s="63">
        <v>1</v>
      </c>
      <c r="M184" s="62">
        <f t="shared" si="19"/>
        <v>-0.03</v>
      </c>
      <c r="N184" s="57"/>
      <c r="O184" s="58">
        <f t="shared" si="20"/>
        <v>0</v>
      </c>
      <c r="P184" s="59">
        <f t="shared" si="21"/>
        <v>0</v>
      </c>
      <c r="Q184" s="57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</row>
    <row r="185" spans="2:38" x14ac:dyDescent="0.45">
      <c r="B185" s="64" t="s">
        <v>93</v>
      </c>
      <c r="C185" s="52"/>
      <c r="D185" s="53" t="s">
        <v>19</v>
      </c>
      <c r="E185" s="52"/>
      <c r="F185" s="23"/>
      <c r="G185" s="54">
        <v>-1.41</v>
      </c>
      <c r="H185" s="63">
        <v>1</v>
      </c>
      <c r="I185" s="62">
        <f>H185*G185</f>
        <v>-1.41</v>
      </c>
      <c r="J185" s="57"/>
      <c r="K185" s="54">
        <v>0</v>
      </c>
      <c r="L185" s="63">
        <v>1</v>
      </c>
      <c r="M185" s="62">
        <f>L185*K185</f>
        <v>0</v>
      </c>
      <c r="N185" s="57"/>
      <c r="O185" s="58">
        <f t="shared" si="20"/>
        <v>1.41</v>
      </c>
      <c r="P185" s="59" t="str">
        <f t="shared" si="21"/>
        <v/>
      </c>
      <c r="Q185" s="57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</row>
    <row r="186" spans="2:38" x14ac:dyDescent="0.45">
      <c r="B186" s="64" t="s">
        <v>94</v>
      </c>
      <c r="C186" s="52"/>
      <c r="D186" s="53" t="s">
        <v>19</v>
      </c>
      <c r="E186" s="52"/>
      <c r="F186" s="23"/>
      <c r="G186" s="54">
        <v>-0.34</v>
      </c>
      <c r="H186" s="63">
        <v>1</v>
      </c>
      <c r="I186" s="62">
        <f>H186*G186</f>
        <v>-0.34</v>
      </c>
      <c r="J186" s="57"/>
      <c r="K186" s="54">
        <v>-0.34</v>
      </c>
      <c r="L186" s="63">
        <v>1</v>
      </c>
      <c r="M186" s="62">
        <f>L186*K186</f>
        <v>-0.34</v>
      </c>
      <c r="N186" s="57"/>
      <c r="O186" s="58">
        <f t="shared" si="20"/>
        <v>0</v>
      </c>
      <c r="P186" s="59">
        <f t="shared" si="21"/>
        <v>0</v>
      </c>
      <c r="Q186" s="57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</row>
    <row r="187" spans="2:38" x14ac:dyDescent="0.45">
      <c r="B187" s="65" t="s">
        <v>95</v>
      </c>
      <c r="C187" s="52"/>
      <c r="D187" s="53" t="s">
        <v>19</v>
      </c>
      <c r="E187" s="52"/>
      <c r="F187" s="23"/>
      <c r="G187" s="54">
        <v>-0.99</v>
      </c>
      <c r="H187" s="63">
        <v>1</v>
      </c>
      <c r="I187" s="62">
        <f t="shared" si="18"/>
        <v>-0.99</v>
      </c>
      <c r="J187" s="57"/>
      <c r="K187" s="54">
        <v>-0.99</v>
      </c>
      <c r="L187" s="63">
        <v>1</v>
      </c>
      <c r="M187" s="62">
        <f t="shared" si="19"/>
        <v>-0.99</v>
      </c>
      <c r="N187" s="57"/>
      <c r="O187" s="58">
        <f t="shared" si="20"/>
        <v>0</v>
      </c>
      <c r="P187" s="59">
        <f t="shared" si="21"/>
        <v>0</v>
      </c>
      <c r="Q187" s="57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</row>
    <row r="188" spans="2:38" x14ac:dyDescent="0.45">
      <c r="B188" s="66" t="s">
        <v>102</v>
      </c>
      <c r="C188" s="52"/>
      <c r="D188" s="53" t="s">
        <v>19</v>
      </c>
      <c r="E188" s="52"/>
      <c r="F188" s="23"/>
      <c r="G188" s="54">
        <v>0</v>
      </c>
      <c r="H188" s="63">
        <v>1</v>
      </c>
      <c r="I188" s="62">
        <f>H188*G188</f>
        <v>0</v>
      </c>
      <c r="J188" s="57"/>
      <c r="K188" s="54">
        <v>-1.1000000000000001</v>
      </c>
      <c r="L188" s="63">
        <v>1</v>
      </c>
      <c r="M188" s="62">
        <f>L188*K188</f>
        <v>-1.1000000000000001</v>
      </c>
      <c r="N188" s="57"/>
      <c r="O188" s="58">
        <f t="shared" si="20"/>
        <v>-1.1000000000000001</v>
      </c>
      <c r="P188" s="59" t="str">
        <f t="shared" si="21"/>
        <v/>
      </c>
      <c r="Q188" s="57"/>
      <c r="R188" s="60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</row>
    <row r="189" spans="2:38" s="77" customFormat="1" x14ac:dyDescent="0.45">
      <c r="B189" s="157" t="s">
        <v>20</v>
      </c>
      <c r="C189" s="68"/>
      <c r="D189" s="69"/>
      <c r="E189" s="68"/>
      <c r="F189" s="70"/>
      <c r="G189" s="71"/>
      <c r="H189" s="72"/>
      <c r="I189" s="73">
        <f>SUM(I181:I188)</f>
        <v>48.449999999999996</v>
      </c>
      <c r="J189" s="74"/>
      <c r="K189" s="71"/>
      <c r="L189" s="72"/>
      <c r="M189" s="73">
        <f>SUM(M181:M188)</f>
        <v>50.739999999999988</v>
      </c>
      <c r="N189" s="74"/>
      <c r="O189" s="75">
        <f t="shared" si="20"/>
        <v>2.289999999999992</v>
      </c>
      <c r="P189" s="76">
        <f t="shared" si="21"/>
        <v>4.7265221878224815E-2</v>
      </c>
      <c r="Q189" s="74"/>
    </row>
    <row r="190" spans="2:38" x14ac:dyDescent="0.45">
      <c r="B190" s="64" t="s">
        <v>21</v>
      </c>
      <c r="C190" s="52"/>
      <c r="D190" s="53" t="s">
        <v>22</v>
      </c>
      <c r="E190" s="52"/>
      <c r="F190" s="23"/>
      <c r="G190" s="79">
        <f>IF(ISBLANK($D174)=TRUE, 0, IF($D174="TOU", $D$270*G203+$D$271*G204+$D$272*G205, IF(AND($D174="non-TOU", H207&gt;0), G207,G206)))</f>
        <v>0.12752000000000002</v>
      </c>
      <c r="H190" s="80">
        <f>$G$176*(1+G217)-$G$176</f>
        <v>6.2540000000000191</v>
      </c>
      <c r="I190" s="62">
        <f>H190*G190</f>
        <v>0.79751008000000256</v>
      </c>
      <c r="J190" s="57"/>
      <c r="K190" s="79">
        <f>IF(ISBLANK($D174)=TRUE, 0, IF($D174="TOU", $D$270*K203+$D$271*K204+$D$272*K205, IF(AND($D174="non-TOU", L207&gt;0), K207,K206)))</f>
        <v>0.12752000000000002</v>
      </c>
      <c r="L190" s="80">
        <f>$G$176*(1+K217)-$G$176</f>
        <v>6.2540000000000191</v>
      </c>
      <c r="M190" s="62">
        <f>L190*K190</f>
        <v>0.79751008000000256</v>
      </c>
      <c r="N190" s="57"/>
      <c r="O190" s="58">
        <f t="shared" si="20"/>
        <v>0</v>
      </c>
      <c r="P190" s="59">
        <f t="shared" si="21"/>
        <v>0</v>
      </c>
      <c r="Q190" s="57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</row>
    <row r="191" spans="2:38" x14ac:dyDescent="0.45">
      <c r="B191" s="64" t="str">
        <f>B33</f>
        <v>Rate Rider for Disposition of Deferral/Variance Accounts - effective until December 31, 2027</v>
      </c>
      <c r="C191" s="52"/>
      <c r="D191" s="53" t="s">
        <v>22</v>
      </c>
      <c r="E191" s="52"/>
      <c r="F191" s="23"/>
      <c r="G191" s="81">
        <v>1.1199999999999999E-3</v>
      </c>
      <c r="H191" s="82">
        <f>$G$176</f>
        <v>212</v>
      </c>
      <c r="I191" s="62">
        <f>H191*G191</f>
        <v>0.23743999999999998</v>
      </c>
      <c r="J191" s="57"/>
      <c r="K191" s="81">
        <v>-1.07E-3</v>
      </c>
      <c r="L191" s="82">
        <f>$G$176</f>
        <v>212</v>
      </c>
      <c r="M191" s="62">
        <f>L191*K191</f>
        <v>-0.22683999999999999</v>
      </c>
      <c r="N191" s="57"/>
      <c r="O191" s="58">
        <f t="shared" si="20"/>
        <v>-0.46427999999999997</v>
      </c>
      <c r="P191" s="59">
        <f t="shared" si="21"/>
        <v>-1.9553571428571428</v>
      </c>
      <c r="Q191" s="57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</row>
    <row r="192" spans="2:38" x14ac:dyDescent="0.45">
      <c r="B192" s="64" t="str">
        <f>B34</f>
        <v>Rate Rider for Disposition of Capacity Based Recovery Account - Applicable only for Class B Customers - effective until December 31, 2027</v>
      </c>
      <c r="C192" s="52"/>
      <c r="D192" s="53" t="s">
        <v>22</v>
      </c>
      <c r="E192" s="52"/>
      <c r="F192" s="23"/>
      <c r="G192" s="81">
        <v>4.8000000000000001E-4</v>
      </c>
      <c r="H192" s="82">
        <f>$G$176</f>
        <v>212</v>
      </c>
      <c r="I192" s="62">
        <f>H192*G192</f>
        <v>0.10176</v>
      </c>
      <c r="J192" s="57"/>
      <c r="K192" s="81">
        <v>5.1999999999999995E-4</v>
      </c>
      <c r="L192" s="82">
        <f>$G$176</f>
        <v>212</v>
      </c>
      <c r="M192" s="62">
        <f>L192*K192</f>
        <v>0.11023999999999999</v>
      </c>
      <c r="N192" s="57"/>
      <c r="O192" s="58">
        <f t="shared" si="20"/>
        <v>8.4799999999999875E-3</v>
      </c>
      <c r="P192" s="59">
        <f t="shared" si="21"/>
        <v>8.3333333333333204E-2</v>
      </c>
      <c r="Q192" s="57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</row>
    <row r="193" spans="2:38" x14ac:dyDescent="0.45">
      <c r="B193" s="64" t="str">
        <f>B35</f>
        <v>Rate Rider for Disposition of Global Adjustment Account - Applicable only for Non-RPP Customers - effective until December 31, 2027</v>
      </c>
      <c r="C193" s="52"/>
      <c r="D193" s="53" t="s">
        <v>22</v>
      </c>
      <c r="E193" s="52"/>
      <c r="F193" s="23"/>
      <c r="G193" s="81">
        <v>5.0800000000000003E-3</v>
      </c>
      <c r="H193" s="82"/>
      <c r="I193" s="62">
        <f>H193*G193</f>
        <v>0</v>
      </c>
      <c r="J193" s="57"/>
      <c r="K193" s="81">
        <v>-5.9500000000000004E-3</v>
      </c>
      <c r="L193" s="82"/>
      <c r="M193" s="62">
        <f>L193*K193</f>
        <v>0</v>
      </c>
      <c r="N193" s="57"/>
      <c r="O193" s="58">
        <f t="shared" si="20"/>
        <v>0</v>
      </c>
      <c r="P193" s="59" t="str">
        <f t="shared" si="21"/>
        <v/>
      </c>
      <c r="Q193" s="57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</row>
    <row r="194" spans="2:38" x14ac:dyDescent="0.45">
      <c r="B194" s="64" t="str">
        <f>B36</f>
        <v>Rate Rider for Smart Metering Entity Charge - effective until December 31, 2029</v>
      </c>
      <c r="C194" s="52"/>
      <c r="D194" s="53" t="s">
        <v>19</v>
      </c>
      <c r="E194" s="52"/>
      <c r="F194" s="23"/>
      <c r="G194" s="84">
        <f>G36</f>
        <v>0.41</v>
      </c>
      <c r="H194" s="55">
        <v>1</v>
      </c>
      <c r="I194" s="62">
        <f>H194*G194</f>
        <v>0.41</v>
      </c>
      <c r="J194" s="57"/>
      <c r="K194" s="84">
        <f>K36</f>
        <v>0.41</v>
      </c>
      <c r="L194" s="55">
        <v>1</v>
      </c>
      <c r="M194" s="62">
        <f>L194*K194</f>
        <v>0.41</v>
      </c>
      <c r="N194" s="57"/>
      <c r="O194" s="58">
        <f t="shared" si="20"/>
        <v>0</v>
      </c>
      <c r="P194" s="59">
        <f t="shared" si="21"/>
        <v>0</v>
      </c>
      <c r="Q194" s="57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</row>
    <row r="195" spans="2:38" s="77" customFormat="1" x14ac:dyDescent="0.45">
      <c r="B195" s="85" t="s">
        <v>27</v>
      </c>
      <c r="C195" s="86"/>
      <c r="D195" s="87"/>
      <c r="E195" s="86"/>
      <c r="F195" s="70"/>
      <c r="G195" s="88"/>
      <c r="H195" s="89"/>
      <c r="I195" s="90">
        <f>SUM(I190:I194)+I189</f>
        <v>49.99671008</v>
      </c>
      <c r="J195" s="74"/>
      <c r="K195" s="88"/>
      <c r="L195" s="89"/>
      <c r="M195" s="90">
        <f>SUM(M190:M194)+M189</f>
        <v>51.830910079999988</v>
      </c>
      <c r="N195" s="74"/>
      <c r="O195" s="75">
        <f t="shared" si="20"/>
        <v>1.8341999999999885</v>
      </c>
      <c r="P195" s="76">
        <f t="shared" si="21"/>
        <v>3.668641390733661E-2</v>
      </c>
      <c r="Q195" s="74"/>
    </row>
    <row r="196" spans="2:38" x14ac:dyDescent="0.45">
      <c r="B196" s="91" t="s">
        <v>28</v>
      </c>
      <c r="C196" s="23"/>
      <c r="D196" s="53" t="s">
        <v>22</v>
      </c>
      <c r="E196" s="23"/>
      <c r="F196" s="23"/>
      <c r="G196" s="92">
        <f>G38</f>
        <v>1.346E-2</v>
      </c>
      <c r="H196" s="93">
        <f>$G$176*(1+G217)</f>
        <v>218.25400000000002</v>
      </c>
      <c r="I196" s="56">
        <f>H196*G196</f>
        <v>2.9376988400000004</v>
      </c>
      <c r="J196" s="57"/>
      <c r="K196" s="92">
        <f>K38</f>
        <v>1.371E-2</v>
      </c>
      <c r="L196" s="93">
        <f>$G$176*(1+K217)</f>
        <v>218.25400000000002</v>
      </c>
      <c r="M196" s="56">
        <f>L196*K196</f>
        <v>2.9922623400000004</v>
      </c>
      <c r="N196" s="57"/>
      <c r="O196" s="58">
        <f t="shared" si="20"/>
        <v>5.4563499999999987E-2</v>
      </c>
      <c r="P196" s="59">
        <f t="shared" si="21"/>
        <v>1.8573551263001479E-2</v>
      </c>
      <c r="Q196" s="57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</row>
    <row r="197" spans="2:38" x14ac:dyDescent="0.45">
      <c r="B197" s="91" t="s">
        <v>29</v>
      </c>
      <c r="C197" s="23"/>
      <c r="D197" s="53" t="s">
        <v>22</v>
      </c>
      <c r="E197" s="23"/>
      <c r="F197" s="23"/>
      <c r="G197" s="92">
        <f>G39</f>
        <v>8.9499999999999996E-3</v>
      </c>
      <c r="H197" s="94">
        <f>+H196</f>
        <v>218.25400000000002</v>
      </c>
      <c r="I197" s="56">
        <f>H197*G197</f>
        <v>1.9533733</v>
      </c>
      <c r="J197" s="57"/>
      <c r="K197" s="92">
        <f>K39</f>
        <v>9.0799999999999995E-3</v>
      </c>
      <c r="L197" s="94">
        <f>+L196</f>
        <v>218.25400000000002</v>
      </c>
      <c r="M197" s="56">
        <f>L197*K197</f>
        <v>1.9817463200000001</v>
      </c>
      <c r="N197" s="57"/>
      <c r="O197" s="58">
        <f t="shared" si="20"/>
        <v>2.8373020000000082E-2</v>
      </c>
      <c r="P197" s="59">
        <f t="shared" si="21"/>
        <v>1.4525139664804511E-2</v>
      </c>
      <c r="Q197" s="57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</row>
    <row r="198" spans="2:38" s="77" customFormat="1" x14ac:dyDescent="0.45">
      <c r="B198" s="85" t="s">
        <v>30</v>
      </c>
      <c r="C198" s="68"/>
      <c r="D198" s="87"/>
      <c r="E198" s="68"/>
      <c r="F198" s="95"/>
      <c r="G198" s="96"/>
      <c r="H198" s="97"/>
      <c r="I198" s="90">
        <f>SUM(I195:I197)</f>
        <v>54.887782220000005</v>
      </c>
      <c r="J198" s="98"/>
      <c r="K198" s="96"/>
      <c r="L198" s="97"/>
      <c r="M198" s="90">
        <f>SUM(M195:M197)</f>
        <v>56.804918739999991</v>
      </c>
      <c r="N198" s="98"/>
      <c r="O198" s="75">
        <f t="shared" si="20"/>
        <v>1.9171365199999855</v>
      </c>
      <c r="P198" s="76">
        <f t="shared" si="21"/>
        <v>3.4928292644723025E-2</v>
      </c>
      <c r="Q198" s="74"/>
    </row>
    <row r="199" spans="2:38" x14ac:dyDescent="0.45">
      <c r="B199" s="52" t="s">
        <v>31</v>
      </c>
      <c r="C199" s="52"/>
      <c r="D199" s="53" t="s">
        <v>22</v>
      </c>
      <c r="E199" s="52"/>
      <c r="F199" s="23"/>
      <c r="G199" s="99">
        <v>4.1000000000000003E-3</v>
      </c>
      <c r="H199" s="82">
        <f>+H196</f>
        <v>218.25400000000002</v>
      </c>
      <c r="I199" s="62">
        <f t="shared" ref="I199:I209" si="22">H199*G199</f>
        <v>0.89484140000000012</v>
      </c>
      <c r="J199" s="57"/>
      <c r="K199" s="99">
        <v>4.1000000000000003E-3</v>
      </c>
      <c r="L199" s="82">
        <f>+L196</f>
        <v>218.25400000000002</v>
      </c>
      <c r="M199" s="62">
        <f t="shared" ref="M199:M209" si="23">L199*K199</f>
        <v>0.89484140000000012</v>
      </c>
      <c r="N199" s="57"/>
      <c r="O199" s="58">
        <f t="shared" si="20"/>
        <v>0</v>
      </c>
      <c r="P199" s="59">
        <f t="shared" si="21"/>
        <v>0</v>
      </c>
      <c r="Q199" s="57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</row>
    <row r="200" spans="2:38" x14ac:dyDescent="0.45">
      <c r="B200" s="52" t="s">
        <v>32</v>
      </c>
      <c r="C200" s="52"/>
      <c r="D200" s="53" t="s">
        <v>22</v>
      </c>
      <c r="E200" s="52"/>
      <c r="F200" s="23"/>
      <c r="G200" s="99">
        <v>5.9999999999999995E-4</v>
      </c>
      <c r="H200" s="82">
        <f>+H196</f>
        <v>218.25400000000002</v>
      </c>
      <c r="I200" s="62">
        <f t="shared" si="22"/>
        <v>0.1309524</v>
      </c>
      <c r="J200" s="57"/>
      <c r="K200" s="99">
        <v>5.9999999999999995E-4</v>
      </c>
      <c r="L200" s="82">
        <f>+L196</f>
        <v>218.25400000000002</v>
      </c>
      <c r="M200" s="62">
        <f t="shared" si="23"/>
        <v>0.1309524</v>
      </c>
      <c r="N200" s="57"/>
      <c r="O200" s="58">
        <f t="shared" si="20"/>
        <v>0</v>
      </c>
      <c r="P200" s="59">
        <f t="shared" si="21"/>
        <v>0</v>
      </c>
      <c r="Q200" s="57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</row>
    <row r="201" spans="2:38" x14ac:dyDescent="0.45">
      <c r="B201" s="52" t="s">
        <v>33</v>
      </c>
      <c r="C201" s="52"/>
      <c r="D201" s="53" t="s">
        <v>22</v>
      </c>
      <c r="E201" s="52"/>
      <c r="F201" s="23"/>
      <c r="G201" s="99">
        <v>5.9999999999999995E-4</v>
      </c>
      <c r="H201" s="82">
        <f>+H196</f>
        <v>218.25400000000002</v>
      </c>
      <c r="I201" s="62">
        <f t="shared" si="22"/>
        <v>0.1309524</v>
      </c>
      <c r="J201" s="57"/>
      <c r="K201" s="99">
        <v>5.9999999999999995E-4</v>
      </c>
      <c r="L201" s="82">
        <f>+L196</f>
        <v>218.25400000000002</v>
      </c>
      <c r="M201" s="62">
        <f t="shared" si="23"/>
        <v>0.1309524</v>
      </c>
      <c r="N201" s="57"/>
      <c r="O201" s="58">
        <f t="shared" si="20"/>
        <v>0</v>
      </c>
      <c r="P201" s="59">
        <f t="shared" si="21"/>
        <v>0</v>
      </c>
      <c r="Q201" s="57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</row>
    <row r="202" spans="2:38" x14ac:dyDescent="0.45">
      <c r="B202" s="52" t="s">
        <v>34</v>
      </c>
      <c r="C202" s="52"/>
      <c r="D202" s="53" t="s">
        <v>19</v>
      </c>
      <c r="E202" s="52"/>
      <c r="F202" s="23"/>
      <c r="G202" s="100">
        <v>0.25</v>
      </c>
      <c r="H202" s="55">
        <v>1</v>
      </c>
      <c r="I202" s="56">
        <f t="shared" si="22"/>
        <v>0.25</v>
      </c>
      <c r="J202" s="57"/>
      <c r="K202" s="100">
        <v>0.25</v>
      </c>
      <c r="L202" s="55">
        <v>1</v>
      </c>
      <c r="M202" s="56">
        <f t="shared" si="23"/>
        <v>0.25</v>
      </c>
      <c r="N202" s="57"/>
      <c r="O202" s="58">
        <f t="shared" si="20"/>
        <v>0</v>
      </c>
      <c r="P202" s="59">
        <f t="shared" si="21"/>
        <v>0</v>
      </c>
      <c r="Q202" s="57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</row>
    <row r="203" spans="2:38" x14ac:dyDescent="0.45">
      <c r="B203" s="52" t="s">
        <v>35</v>
      </c>
      <c r="C203" s="52"/>
      <c r="D203" s="53" t="s">
        <v>22</v>
      </c>
      <c r="E203" s="52"/>
      <c r="F203" s="23"/>
      <c r="G203" s="99">
        <v>9.8000000000000004E-2</v>
      </c>
      <c r="H203" s="82">
        <f>$D$270*$G$176</f>
        <v>135.68</v>
      </c>
      <c r="I203" s="62">
        <f t="shared" si="22"/>
        <v>13.296640000000002</v>
      </c>
      <c r="J203" s="57"/>
      <c r="K203" s="99">
        <v>9.8000000000000004E-2</v>
      </c>
      <c r="L203" s="82">
        <f>$D$270*$G$176</f>
        <v>135.68</v>
      </c>
      <c r="M203" s="62">
        <f t="shared" si="23"/>
        <v>13.296640000000002</v>
      </c>
      <c r="N203" s="57"/>
      <c r="O203" s="58">
        <f t="shared" si="20"/>
        <v>0</v>
      </c>
      <c r="P203" s="59">
        <f t="shared" si="21"/>
        <v>0</v>
      </c>
      <c r="Q203" s="57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</row>
    <row r="204" spans="2:38" x14ac:dyDescent="0.45">
      <c r="B204" s="52" t="s">
        <v>36</v>
      </c>
      <c r="C204" s="52"/>
      <c r="D204" s="53" t="s">
        <v>22</v>
      </c>
      <c r="E204" s="52"/>
      <c r="F204" s="23"/>
      <c r="G204" s="99">
        <v>0.157</v>
      </c>
      <c r="H204" s="82">
        <f>$D$271*$G$176</f>
        <v>38.159999999999997</v>
      </c>
      <c r="I204" s="62">
        <f t="shared" si="22"/>
        <v>5.9911199999999996</v>
      </c>
      <c r="J204" s="57"/>
      <c r="K204" s="99">
        <v>0.157</v>
      </c>
      <c r="L204" s="82">
        <f>$D$271*$G$176</f>
        <v>38.159999999999997</v>
      </c>
      <c r="M204" s="62">
        <f t="shared" si="23"/>
        <v>5.9911199999999996</v>
      </c>
      <c r="N204" s="57"/>
      <c r="O204" s="58">
        <f t="shared" si="20"/>
        <v>0</v>
      </c>
      <c r="P204" s="59">
        <f t="shared" si="21"/>
        <v>0</v>
      </c>
      <c r="Q204" s="57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</row>
    <row r="205" spans="2:38" x14ac:dyDescent="0.45">
      <c r="B205" s="52" t="s">
        <v>37</v>
      </c>
      <c r="C205" s="52"/>
      <c r="D205" s="53" t="s">
        <v>22</v>
      </c>
      <c r="E205" s="52"/>
      <c r="F205" s="23"/>
      <c r="G205" s="99">
        <v>0.20300000000000001</v>
      </c>
      <c r="H205" s="82">
        <f>$D$272*$G$176</f>
        <v>38.159999999999997</v>
      </c>
      <c r="I205" s="62">
        <f t="shared" si="22"/>
        <v>7.74648</v>
      </c>
      <c r="J205" s="57"/>
      <c r="K205" s="99">
        <v>0.20300000000000001</v>
      </c>
      <c r="L205" s="82">
        <f>$D$272*$G$176</f>
        <v>38.159999999999997</v>
      </c>
      <c r="M205" s="62">
        <f t="shared" si="23"/>
        <v>7.74648</v>
      </c>
      <c r="N205" s="57"/>
      <c r="O205" s="58">
        <f t="shared" si="20"/>
        <v>0</v>
      </c>
      <c r="P205" s="59">
        <f t="shared" si="21"/>
        <v>0</v>
      </c>
      <c r="Q205" s="57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</row>
    <row r="206" spans="2:38" x14ac:dyDescent="0.45">
      <c r="B206" s="52" t="s">
        <v>38</v>
      </c>
      <c r="C206" s="52"/>
      <c r="D206" s="53" t="s">
        <v>22</v>
      </c>
      <c r="E206" s="52"/>
      <c r="F206" s="23"/>
      <c r="G206" s="99">
        <v>0.12</v>
      </c>
      <c r="H206" s="82">
        <f>H48</f>
        <v>600</v>
      </c>
      <c r="I206" s="62">
        <f t="shared" si="22"/>
        <v>72</v>
      </c>
      <c r="J206" s="57"/>
      <c r="K206" s="99">
        <v>0.12</v>
      </c>
      <c r="L206" s="82">
        <f>L48</f>
        <v>600</v>
      </c>
      <c r="M206" s="62">
        <f t="shared" si="23"/>
        <v>72</v>
      </c>
      <c r="N206" s="57"/>
      <c r="O206" s="58">
        <f t="shared" si="20"/>
        <v>0</v>
      </c>
      <c r="P206" s="59">
        <f t="shared" si="21"/>
        <v>0</v>
      </c>
      <c r="Q206" s="57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</row>
    <row r="207" spans="2:38" x14ac:dyDescent="0.45">
      <c r="B207" s="52" t="s">
        <v>39</v>
      </c>
      <c r="C207" s="52"/>
      <c r="D207" s="53" t="s">
        <v>22</v>
      </c>
      <c r="E207" s="52"/>
      <c r="F207" s="23"/>
      <c r="G207" s="99">
        <v>0.14199999999999999</v>
      </c>
      <c r="H207" s="82">
        <f>H49</f>
        <v>150</v>
      </c>
      <c r="I207" s="62">
        <f t="shared" si="22"/>
        <v>21.299999999999997</v>
      </c>
      <c r="J207" s="57"/>
      <c r="K207" s="99">
        <v>0.14199999999999999</v>
      </c>
      <c r="L207" s="82">
        <f>L49</f>
        <v>150</v>
      </c>
      <c r="M207" s="62">
        <f t="shared" si="23"/>
        <v>21.299999999999997</v>
      </c>
      <c r="N207" s="57"/>
      <c r="O207" s="58">
        <f t="shared" si="20"/>
        <v>0</v>
      </c>
      <c r="P207" s="59">
        <f t="shared" si="21"/>
        <v>0</v>
      </c>
      <c r="Q207" s="57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</row>
    <row r="208" spans="2:38" x14ac:dyDescent="0.45">
      <c r="B208" s="52" t="s">
        <v>40</v>
      </c>
      <c r="C208" s="52"/>
      <c r="D208" s="53" t="s">
        <v>22</v>
      </c>
      <c r="E208" s="52"/>
      <c r="F208" s="23"/>
      <c r="G208" s="99">
        <v>0.1197</v>
      </c>
      <c r="H208" s="82">
        <f>H50</f>
        <v>0</v>
      </c>
      <c r="I208" s="62">
        <f t="shared" si="22"/>
        <v>0</v>
      </c>
      <c r="J208" s="57"/>
      <c r="K208" s="99">
        <v>0.1197</v>
      </c>
      <c r="L208" s="82">
        <f>L50</f>
        <v>0</v>
      </c>
      <c r="M208" s="62">
        <f t="shared" si="23"/>
        <v>0</v>
      </c>
      <c r="N208" s="57"/>
      <c r="O208" s="58">
        <f t="shared" si="20"/>
        <v>0</v>
      </c>
      <c r="P208" s="59" t="str">
        <f t="shared" si="21"/>
        <v/>
      </c>
      <c r="Q208" s="57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</row>
    <row r="209" spans="1:38" ht="14.65" thickBot="1" x14ac:dyDescent="0.5">
      <c r="B209" s="52" t="s">
        <v>41</v>
      </c>
      <c r="C209" s="52"/>
      <c r="D209" s="53" t="s">
        <v>22</v>
      </c>
      <c r="E209" s="52"/>
      <c r="F209" s="23"/>
      <c r="G209" s="99">
        <f>G208</f>
        <v>0.1197</v>
      </c>
      <c r="H209" s="82">
        <f>H51</f>
        <v>0</v>
      </c>
      <c r="I209" s="62">
        <f t="shared" si="22"/>
        <v>0</v>
      </c>
      <c r="J209" s="57"/>
      <c r="K209" s="99">
        <f>K208</f>
        <v>0.1197</v>
      </c>
      <c r="L209" s="82">
        <f>L51</f>
        <v>0</v>
      </c>
      <c r="M209" s="62">
        <f t="shared" si="23"/>
        <v>0</v>
      </c>
      <c r="N209" s="57"/>
      <c r="O209" s="58">
        <f t="shared" si="20"/>
        <v>0</v>
      </c>
      <c r="P209" s="59" t="str">
        <f t="shared" si="21"/>
        <v/>
      </c>
      <c r="Q209" s="57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</row>
    <row r="210" spans="1:38" ht="14.65" thickBot="1" x14ac:dyDescent="0.5">
      <c r="B210" s="158"/>
      <c r="C210" s="104"/>
      <c r="D210" s="105"/>
      <c r="E210" s="104"/>
      <c r="F210" s="106"/>
      <c r="G210" s="107"/>
      <c r="H210" s="108"/>
      <c r="I210" s="109"/>
      <c r="J210" s="110"/>
      <c r="K210" s="107"/>
      <c r="L210" s="108"/>
      <c r="M210" s="109"/>
      <c r="N210" s="110"/>
      <c r="O210" s="111">
        <f t="shared" si="20"/>
        <v>0</v>
      </c>
      <c r="P210" s="112" t="str">
        <f t="shared" si="21"/>
        <v/>
      </c>
      <c r="Q210" s="57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</row>
    <row r="211" spans="1:38" x14ac:dyDescent="0.45">
      <c r="B211" s="113" t="s">
        <v>42</v>
      </c>
      <c r="C211" s="52"/>
      <c r="E211" s="52"/>
      <c r="F211" s="114"/>
      <c r="G211" s="115"/>
      <c r="H211" s="115"/>
      <c r="I211" s="116">
        <f>SUM(I199:I205,I198)</f>
        <v>83.328768420000017</v>
      </c>
      <c r="J211" s="117"/>
      <c r="K211" s="115"/>
      <c r="L211" s="115"/>
      <c r="M211" s="116">
        <f>SUM(M199:M205,M198)</f>
        <v>85.245904940000003</v>
      </c>
      <c r="N211" s="117"/>
      <c r="O211" s="118">
        <f t="shared" si="20"/>
        <v>1.9171365199999855</v>
      </c>
      <c r="P211" s="119">
        <f t="shared" si="21"/>
        <v>2.3006898533974338E-2</v>
      </c>
      <c r="Q211" s="57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</row>
    <row r="212" spans="1:38" x14ac:dyDescent="0.45">
      <c r="B212" s="113" t="s">
        <v>43</v>
      </c>
      <c r="C212" s="52"/>
      <c r="E212" s="52"/>
      <c r="F212" s="114"/>
      <c r="G212" s="121">
        <v>-0.23499999999999999</v>
      </c>
      <c r="H212" s="122"/>
      <c r="I212" s="58">
        <f>+I211*G212</f>
        <v>-19.582260578700001</v>
      </c>
      <c r="J212" s="117"/>
      <c r="K212" s="121">
        <v>-0.23499999999999999</v>
      </c>
      <c r="L212" s="122"/>
      <c r="M212" s="58">
        <f>+M211*K212</f>
        <v>-20.032787660899999</v>
      </c>
      <c r="N212" s="117"/>
      <c r="O212" s="58">
        <f t="shared" si="20"/>
        <v>-0.45052708219999715</v>
      </c>
      <c r="P212" s="59">
        <f t="shared" si="21"/>
        <v>2.300689853397437E-2</v>
      </c>
      <c r="Q212" s="57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</row>
    <row r="213" spans="1:38" x14ac:dyDescent="0.45">
      <c r="B213" s="159" t="s">
        <v>44</v>
      </c>
      <c r="C213" s="52"/>
      <c r="E213" s="52"/>
      <c r="F213" s="124"/>
      <c r="G213" s="125">
        <v>0.13</v>
      </c>
      <c r="H213" s="63"/>
      <c r="I213" s="58">
        <f>I211*G213</f>
        <v>10.832739894600003</v>
      </c>
      <c r="J213" s="57"/>
      <c r="K213" s="125">
        <v>0.13</v>
      </c>
      <c r="L213" s="63"/>
      <c r="M213" s="58">
        <f>M211*K213</f>
        <v>11.0819676422</v>
      </c>
      <c r="N213" s="57"/>
      <c r="O213" s="58">
        <f t="shared" si="20"/>
        <v>0.24922774759999733</v>
      </c>
      <c r="P213" s="59">
        <f t="shared" si="21"/>
        <v>2.3006898533974262E-2</v>
      </c>
      <c r="Q213" s="57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</row>
    <row r="214" spans="1:38" ht="14.65" thickBot="1" x14ac:dyDescent="0.5">
      <c r="B214" s="466" t="s">
        <v>45</v>
      </c>
      <c r="C214" s="466"/>
      <c r="D214" s="466"/>
      <c r="E214" s="160"/>
      <c r="F214" s="128"/>
      <c r="G214" s="129"/>
      <c r="H214" s="129"/>
      <c r="I214" s="130">
        <f>SUM(I211:I213)</f>
        <v>74.579247735900026</v>
      </c>
      <c r="J214" s="131"/>
      <c r="K214" s="129"/>
      <c r="L214" s="129"/>
      <c r="M214" s="130">
        <f>SUM(M211:M213)</f>
        <v>76.295084921300003</v>
      </c>
      <c r="N214" s="131"/>
      <c r="O214" s="161">
        <f t="shared" si="20"/>
        <v>1.7158371853999768</v>
      </c>
      <c r="P214" s="162">
        <f t="shared" si="21"/>
        <v>2.3006898533974196E-2</v>
      </c>
      <c r="Q214" s="57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</row>
    <row r="215" spans="1:38" ht="14.65" thickBot="1" x14ac:dyDescent="0.5">
      <c r="A215" s="134"/>
      <c r="B215" s="103" t="s">
        <v>46</v>
      </c>
      <c r="C215" s="135"/>
      <c r="D215" s="136"/>
      <c r="E215" s="135"/>
      <c r="F215" s="137"/>
      <c r="G215" s="107"/>
      <c r="H215" s="163"/>
      <c r="I215" s="164"/>
      <c r="J215" s="165"/>
      <c r="K215" s="107"/>
      <c r="L215" s="163"/>
      <c r="M215" s="164"/>
      <c r="N215" s="165"/>
      <c r="O215" s="166"/>
      <c r="P215" s="167"/>
      <c r="Q215" s="57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</row>
    <row r="216" spans="1:38" x14ac:dyDescent="0.45">
      <c r="I216" s="37"/>
      <c r="M216" s="37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</row>
    <row r="217" spans="1:38" x14ac:dyDescent="0.45">
      <c r="B217" s="42" t="s">
        <v>47</v>
      </c>
      <c r="G217" s="144">
        <v>2.9499999999999998E-2</v>
      </c>
      <c r="K217" s="144">
        <v>2.9499999999999998E-2</v>
      </c>
      <c r="Q217" s="117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</row>
    <row r="219" spans="1:38" ht="17.649999999999999" x14ac:dyDescent="0.5">
      <c r="B219" s="455" t="s">
        <v>0</v>
      </c>
      <c r="C219" s="455"/>
      <c r="D219" s="455"/>
      <c r="E219" s="455"/>
      <c r="F219" s="455"/>
      <c r="G219" s="455"/>
      <c r="H219" s="455"/>
      <c r="I219" s="455"/>
      <c r="J219" s="455"/>
    </row>
    <row r="220" spans="1:38" ht="17.649999999999999" x14ac:dyDescent="0.5">
      <c r="B220" s="455" t="s">
        <v>1</v>
      </c>
      <c r="C220" s="455"/>
      <c r="D220" s="455"/>
      <c r="E220" s="455"/>
      <c r="F220" s="455"/>
      <c r="G220" s="455"/>
      <c r="H220" s="455"/>
      <c r="I220" s="455"/>
      <c r="J220" s="455"/>
    </row>
    <row r="222" spans="1:38" x14ac:dyDescent="0.45">
      <c r="N222" s="6">
        <v>2</v>
      </c>
      <c r="V222" s="6">
        <v>2</v>
      </c>
      <c r="AC222" s="6">
        <v>2</v>
      </c>
      <c r="AJ222" s="6">
        <v>2</v>
      </c>
    </row>
    <row r="223" spans="1:38" ht="15" x14ac:dyDescent="0.45">
      <c r="B223" s="28" t="s">
        <v>2</v>
      </c>
      <c r="D223" s="456" t="s">
        <v>3</v>
      </c>
      <c r="E223" s="456"/>
      <c r="F223" s="456"/>
      <c r="G223" s="456"/>
      <c r="H223" s="456"/>
      <c r="I223" s="456"/>
      <c r="J223" s="456"/>
    </row>
    <row r="224" spans="1:38" ht="15.4" x14ac:dyDescent="0.45">
      <c r="B224" s="30"/>
      <c r="D224" s="31"/>
      <c r="E224" s="32"/>
      <c r="F224" s="32"/>
      <c r="G224" s="31"/>
      <c r="H224" s="31"/>
      <c r="I224" s="31"/>
      <c r="J224" s="31"/>
      <c r="M224" s="31"/>
      <c r="Q224" s="31"/>
      <c r="R224" s="31"/>
      <c r="U224" s="31"/>
      <c r="Y224" s="31"/>
      <c r="AB224" s="31"/>
      <c r="AF224" s="31"/>
      <c r="AI224" s="31"/>
    </row>
    <row r="225" spans="2:38" ht="15.4" x14ac:dyDescent="0.45">
      <c r="B225" s="28" t="s">
        <v>4</v>
      </c>
      <c r="D225" s="34" t="s">
        <v>5</v>
      </c>
      <c r="E225" s="32"/>
      <c r="F225" s="32"/>
      <c r="H225" s="31"/>
      <c r="I225" s="35"/>
      <c r="J225" s="31"/>
      <c r="K225" s="155"/>
      <c r="M225" s="35"/>
      <c r="O225" s="37"/>
      <c r="P225" s="39"/>
      <c r="Q225" s="31"/>
      <c r="R225" s="31"/>
      <c r="S225" s="155"/>
      <c r="U225" s="35"/>
      <c r="W225" s="37"/>
      <c r="X225" s="39"/>
      <c r="Y225" s="31"/>
      <c r="Z225" s="155"/>
      <c r="AB225" s="35"/>
      <c r="AD225" s="37"/>
      <c r="AE225" s="39"/>
      <c r="AF225" s="31"/>
      <c r="AG225" s="155"/>
      <c r="AI225" s="35"/>
      <c r="AK225" s="37"/>
      <c r="AL225" s="39"/>
    </row>
    <row r="226" spans="2:38" ht="15.4" x14ac:dyDescent="0.45">
      <c r="B226" s="30"/>
      <c r="D226" s="31"/>
      <c r="E226" s="32"/>
      <c r="F226" s="32"/>
      <c r="G226" s="31"/>
      <c r="H226" s="31"/>
      <c r="I226" s="31"/>
      <c r="J226" s="31"/>
      <c r="Q226" s="31"/>
      <c r="R226" s="31"/>
      <c r="Y226" s="31"/>
      <c r="AF226" s="31"/>
    </row>
    <row r="227" spans="2:38" x14ac:dyDescent="0.45">
      <c r="B227" s="40"/>
      <c r="D227" s="41" t="s">
        <v>6</v>
      </c>
      <c r="E227" s="42"/>
      <c r="G227" s="43">
        <v>650</v>
      </c>
      <c r="H227" s="44" t="s">
        <v>7</v>
      </c>
    </row>
    <row r="228" spans="2:38" x14ac:dyDescent="0.45">
      <c r="B228" s="40"/>
      <c r="I228" s="37"/>
    </row>
    <row r="229" spans="2:38" x14ac:dyDescent="0.45">
      <c r="B229" s="40"/>
      <c r="D229" s="41"/>
      <c r="E229" s="42"/>
      <c r="G229" s="457" t="s">
        <v>8</v>
      </c>
      <c r="H229" s="458"/>
      <c r="I229" s="459"/>
      <c r="K229" s="457" t="s">
        <v>9</v>
      </c>
      <c r="L229" s="458"/>
      <c r="M229" s="459"/>
      <c r="O229" s="457" t="s">
        <v>10</v>
      </c>
      <c r="P229" s="459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2:38" ht="15" customHeight="1" x14ac:dyDescent="0.45">
      <c r="B230" s="40"/>
      <c r="D230" s="460" t="s">
        <v>11</v>
      </c>
      <c r="E230" s="45"/>
      <c r="G230" s="46" t="s">
        <v>12</v>
      </c>
      <c r="H230" s="47" t="s">
        <v>13</v>
      </c>
      <c r="I230" s="48" t="s">
        <v>14</v>
      </c>
      <c r="K230" s="46" t="s">
        <v>12</v>
      </c>
      <c r="L230" s="47" t="s">
        <v>13</v>
      </c>
      <c r="M230" s="48" t="s">
        <v>14</v>
      </c>
      <c r="O230" s="462" t="s">
        <v>15</v>
      </c>
      <c r="P230" s="464" t="s">
        <v>16</v>
      </c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2:38" x14ac:dyDescent="0.45">
      <c r="B231" s="156"/>
      <c r="D231" s="461"/>
      <c r="E231" s="45"/>
      <c r="G231" s="49" t="s">
        <v>17</v>
      </c>
      <c r="H231" s="50"/>
      <c r="I231" s="50" t="s">
        <v>17</v>
      </c>
      <c r="K231" s="49" t="s">
        <v>17</v>
      </c>
      <c r="L231" s="50"/>
      <c r="M231" s="50" t="s">
        <v>17</v>
      </c>
      <c r="O231" s="463"/>
      <c r="P231" s="465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2:38" x14ac:dyDescent="0.45">
      <c r="B232" s="64" t="s">
        <v>18</v>
      </c>
      <c r="C232" s="52"/>
      <c r="D232" s="53" t="s">
        <v>19</v>
      </c>
      <c r="E232" s="52"/>
      <c r="F232" s="23"/>
      <c r="G232" s="54">
        <v>51.18</v>
      </c>
      <c r="H232" s="168">
        <v>1</v>
      </c>
      <c r="I232" s="169">
        <f t="shared" ref="I232:I238" si="24">H232*G232</f>
        <v>51.18</v>
      </c>
      <c r="K232" s="54">
        <v>53</v>
      </c>
      <c r="L232" s="168">
        <v>1</v>
      </c>
      <c r="M232" s="169">
        <f t="shared" ref="M232:M238" si="25">L232*K232</f>
        <v>53</v>
      </c>
      <c r="O232" s="170">
        <f t="shared" ref="O232:O265" si="26">M232-I232</f>
        <v>1.8200000000000003</v>
      </c>
      <c r="P232" s="171">
        <f t="shared" ref="P232:P265" si="27">IF(OR(I232=0,M232=0),"",(O232/I232))</f>
        <v>3.5560765924189143E-2</v>
      </c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2:38" x14ac:dyDescent="0.45">
      <c r="B233" s="61" t="s">
        <v>90</v>
      </c>
      <c r="C233" s="52"/>
      <c r="D233" s="53" t="s">
        <v>19</v>
      </c>
      <c r="E233" s="52"/>
      <c r="F233" s="23"/>
      <c r="G233" s="54">
        <v>0.04</v>
      </c>
      <c r="H233" s="55">
        <v>1</v>
      </c>
      <c r="I233" s="62">
        <f t="shared" si="24"/>
        <v>0.04</v>
      </c>
      <c r="J233" s="57"/>
      <c r="K233" s="54">
        <v>0.04</v>
      </c>
      <c r="L233" s="55">
        <v>1</v>
      </c>
      <c r="M233" s="62">
        <f t="shared" si="25"/>
        <v>0.04</v>
      </c>
      <c r="N233" s="57"/>
      <c r="O233" s="58">
        <f t="shared" si="26"/>
        <v>0</v>
      </c>
      <c r="P233" s="59">
        <f t="shared" si="27"/>
        <v>0</v>
      </c>
      <c r="Q233" s="57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2:38" x14ac:dyDescent="0.45">
      <c r="B234" s="61" t="s">
        <v>91</v>
      </c>
      <c r="C234" s="52"/>
      <c r="D234" s="53" t="s">
        <v>19</v>
      </c>
      <c r="E234" s="52"/>
      <c r="F234" s="23"/>
      <c r="G234" s="54">
        <v>0</v>
      </c>
      <c r="H234" s="63">
        <v>1</v>
      </c>
      <c r="I234" s="62">
        <f t="shared" si="24"/>
        <v>0</v>
      </c>
      <c r="J234" s="57"/>
      <c r="K234" s="54">
        <v>0.16</v>
      </c>
      <c r="L234" s="63">
        <v>1</v>
      </c>
      <c r="M234" s="62">
        <f t="shared" si="25"/>
        <v>0.16</v>
      </c>
      <c r="N234" s="57"/>
      <c r="O234" s="58">
        <f t="shared" si="26"/>
        <v>0.16</v>
      </c>
      <c r="P234" s="59" t="str">
        <f t="shared" si="27"/>
        <v/>
      </c>
      <c r="Q234" s="57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2:38" x14ac:dyDescent="0.45">
      <c r="B235" s="61" t="s">
        <v>92</v>
      </c>
      <c r="C235" s="52"/>
      <c r="D235" s="53" t="s">
        <v>19</v>
      </c>
      <c r="E235" s="52"/>
      <c r="F235" s="23"/>
      <c r="G235" s="54">
        <v>-0.03</v>
      </c>
      <c r="H235" s="63">
        <v>1</v>
      </c>
      <c r="I235" s="62">
        <f t="shared" si="24"/>
        <v>-0.03</v>
      </c>
      <c r="J235" s="57"/>
      <c r="K235" s="54">
        <v>-0.03</v>
      </c>
      <c r="L235" s="63">
        <v>1</v>
      </c>
      <c r="M235" s="62">
        <f t="shared" si="25"/>
        <v>-0.03</v>
      </c>
      <c r="N235" s="57"/>
      <c r="O235" s="58">
        <f t="shared" si="26"/>
        <v>0</v>
      </c>
      <c r="P235" s="59">
        <f t="shared" si="27"/>
        <v>0</v>
      </c>
      <c r="Q235" s="57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2:38" x14ac:dyDescent="0.45">
      <c r="B236" s="64" t="s">
        <v>93</v>
      </c>
      <c r="C236" s="52"/>
      <c r="D236" s="53" t="s">
        <v>19</v>
      </c>
      <c r="E236" s="52"/>
      <c r="F236" s="23"/>
      <c r="G236" s="54">
        <v>-1.41</v>
      </c>
      <c r="H236" s="63">
        <v>1</v>
      </c>
      <c r="I236" s="62">
        <f>H236*G236</f>
        <v>-1.41</v>
      </c>
      <c r="J236" s="57"/>
      <c r="K236" s="54">
        <v>0</v>
      </c>
      <c r="L236" s="63">
        <v>1</v>
      </c>
      <c r="M236" s="62">
        <f>L236*K236</f>
        <v>0</v>
      </c>
      <c r="N236" s="57"/>
      <c r="O236" s="58">
        <f t="shared" si="26"/>
        <v>1.41</v>
      </c>
      <c r="P236" s="59" t="str">
        <f t="shared" si="27"/>
        <v/>
      </c>
      <c r="Q236" s="57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2:38" x14ac:dyDescent="0.45">
      <c r="B237" s="64" t="s">
        <v>94</v>
      </c>
      <c r="C237" s="52"/>
      <c r="D237" s="53" t="s">
        <v>19</v>
      </c>
      <c r="E237" s="52"/>
      <c r="F237" s="23"/>
      <c r="G237" s="54">
        <v>-0.34</v>
      </c>
      <c r="H237" s="63">
        <v>1</v>
      </c>
      <c r="I237" s="62">
        <f>H237*G237</f>
        <v>-0.34</v>
      </c>
      <c r="J237" s="57"/>
      <c r="K237" s="54">
        <v>-0.34</v>
      </c>
      <c r="L237" s="63">
        <v>1</v>
      </c>
      <c r="M237" s="62">
        <f>L237*K237</f>
        <v>-0.34</v>
      </c>
      <c r="N237" s="57"/>
      <c r="O237" s="58">
        <f t="shared" si="26"/>
        <v>0</v>
      </c>
      <c r="P237" s="59">
        <f t="shared" si="27"/>
        <v>0</v>
      </c>
      <c r="Q237" s="57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2:38" x14ac:dyDescent="0.45">
      <c r="B238" s="65" t="s">
        <v>95</v>
      </c>
      <c r="C238" s="52"/>
      <c r="D238" s="53" t="s">
        <v>19</v>
      </c>
      <c r="E238" s="52"/>
      <c r="F238" s="23"/>
      <c r="G238" s="54">
        <v>-0.99</v>
      </c>
      <c r="H238" s="63">
        <v>1</v>
      </c>
      <c r="I238" s="62">
        <f t="shared" si="24"/>
        <v>-0.99</v>
      </c>
      <c r="J238" s="57"/>
      <c r="K238" s="54">
        <v>-0.99</v>
      </c>
      <c r="L238" s="63">
        <v>1</v>
      </c>
      <c r="M238" s="62">
        <f t="shared" si="25"/>
        <v>-0.99</v>
      </c>
      <c r="N238" s="57"/>
      <c r="O238" s="58">
        <f t="shared" si="26"/>
        <v>0</v>
      </c>
      <c r="P238" s="59">
        <f t="shared" si="27"/>
        <v>0</v>
      </c>
      <c r="Q238" s="57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2:38" x14ac:dyDescent="0.45">
      <c r="B239" s="66" t="s">
        <v>102</v>
      </c>
      <c r="C239" s="52"/>
      <c r="D239" s="53" t="s">
        <v>19</v>
      </c>
      <c r="E239" s="52"/>
      <c r="F239" s="23"/>
      <c r="G239" s="54">
        <v>0</v>
      </c>
      <c r="H239" s="63">
        <v>1</v>
      </c>
      <c r="I239" s="62">
        <f>H239*G239</f>
        <v>0</v>
      </c>
      <c r="J239" s="57"/>
      <c r="K239" s="54">
        <v>-1.1000000000000001</v>
      </c>
      <c r="L239" s="63">
        <v>1</v>
      </c>
      <c r="M239" s="62">
        <f>L239*K239</f>
        <v>-1.1000000000000001</v>
      </c>
      <c r="N239" s="57"/>
      <c r="O239" s="58">
        <f t="shared" si="26"/>
        <v>-1.1000000000000001</v>
      </c>
      <c r="P239" s="59" t="str">
        <f t="shared" si="27"/>
        <v/>
      </c>
      <c r="Q239" s="57"/>
      <c r="R239" s="60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2:38" x14ac:dyDescent="0.45">
      <c r="B240" s="157" t="s">
        <v>20</v>
      </c>
      <c r="C240" s="68"/>
      <c r="D240" s="69"/>
      <c r="E240" s="68"/>
      <c r="F240" s="70"/>
      <c r="G240" s="172"/>
      <c r="H240" s="173"/>
      <c r="I240" s="73">
        <f>SUM(I232:I239)</f>
        <v>48.449999999999996</v>
      </c>
      <c r="J240" s="70"/>
      <c r="K240" s="172"/>
      <c r="L240" s="173"/>
      <c r="M240" s="73">
        <f>SUM(M232:M239)</f>
        <v>50.739999999999988</v>
      </c>
      <c r="N240" s="70"/>
      <c r="O240" s="75">
        <f t="shared" si="26"/>
        <v>2.289999999999992</v>
      </c>
      <c r="P240" s="76">
        <f t="shared" si="27"/>
        <v>4.7265221878224815E-2</v>
      </c>
      <c r="Q240" s="70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2:38" x14ac:dyDescent="0.45">
      <c r="B241" s="64" t="s">
        <v>21</v>
      </c>
      <c r="C241" s="52"/>
      <c r="D241" s="53" t="s">
        <v>22</v>
      </c>
      <c r="E241" s="52"/>
      <c r="F241" s="23"/>
      <c r="G241" s="81">
        <f>IF(ISBLANK($D225)=TRUE, 0, IF($D225="TOU", $D$270*G254+$D$271*G255+$D$272*G256, IF(AND($D225="non-TOU", H258&gt;0), G258,G257)))</f>
        <v>0.12752000000000002</v>
      </c>
      <c r="H241" s="82">
        <f>$G$227*(1+G268)-$G$227</f>
        <v>19.175000000000068</v>
      </c>
      <c r="I241" s="62">
        <f>H241*G241</f>
        <v>2.445196000000009</v>
      </c>
      <c r="J241" s="57"/>
      <c r="K241" s="81">
        <f>IF(ISBLANK($D225)=TRUE, 0, IF($D225="TOU", $D$270*K254+$D$271*K255+$D$272*K256, IF(AND($D225="non-TOU", L258&gt;0), K258,K257)))</f>
        <v>0.12752000000000002</v>
      </c>
      <c r="L241" s="82">
        <f>$G$227*(1+K268)-$G$227</f>
        <v>19.175000000000068</v>
      </c>
      <c r="M241" s="62">
        <f>L241*K241</f>
        <v>2.445196000000009</v>
      </c>
      <c r="N241" s="57"/>
      <c r="O241" s="58">
        <f t="shared" si="26"/>
        <v>0</v>
      </c>
      <c r="P241" s="59">
        <f t="shared" si="27"/>
        <v>0</v>
      </c>
      <c r="Q241" s="57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2:38" x14ac:dyDescent="0.45">
      <c r="B242" s="64" t="str">
        <f>B33</f>
        <v>Rate Rider for Disposition of Deferral/Variance Accounts - effective until December 31, 2027</v>
      </c>
      <c r="C242" s="52"/>
      <c r="D242" s="53" t="s">
        <v>22</v>
      </c>
      <c r="E242" s="52"/>
      <c r="F242" s="23"/>
      <c r="G242" s="81">
        <v>1.1199999999999999E-3</v>
      </c>
      <c r="H242" s="82">
        <f>$G$227</f>
        <v>650</v>
      </c>
      <c r="I242" s="62">
        <f>H242*G242</f>
        <v>0.72799999999999998</v>
      </c>
      <c r="J242" s="57"/>
      <c r="K242" s="81">
        <v>-1.07E-3</v>
      </c>
      <c r="L242" s="82">
        <f>$G$227</f>
        <v>650</v>
      </c>
      <c r="M242" s="62">
        <f>L242*K242</f>
        <v>-0.69550000000000001</v>
      </c>
      <c r="N242" s="57"/>
      <c r="O242" s="58">
        <f t="shared" si="26"/>
        <v>-1.4235</v>
      </c>
      <c r="P242" s="59">
        <f t="shared" si="27"/>
        <v>-1.9553571428571428</v>
      </c>
      <c r="Q242" s="57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2:38" x14ac:dyDescent="0.45">
      <c r="B243" s="64" t="str">
        <f>B34</f>
        <v>Rate Rider for Disposition of Capacity Based Recovery Account - Applicable only for Class B Customers - effective until December 31, 2027</v>
      </c>
      <c r="C243" s="52"/>
      <c r="D243" s="53" t="s">
        <v>22</v>
      </c>
      <c r="E243" s="52"/>
      <c r="F243" s="23"/>
      <c r="G243" s="81">
        <v>4.8000000000000001E-4</v>
      </c>
      <c r="H243" s="82">
        <f>$G$227</f>
        <v>650</v>
      </c>
      <c r="I243" s="62">
        <f>H243*G243</f>
        <v>0.312</v>
      </c>
      <c r="J243" s="57"/>
      <c r="K243" s="81">
        <v>5.1999999999999995E-4</v>
      </c>
      <c r="L243" s="82">
        <f>$G$227</f>
        <v>650</v>
      </c>
      <c r="M243" s="62">
        <f>L243*K243</f>
        <v>0.33799999999999997</v>
      </c>
      <c r="N243" s="57"/>
      <c r="O243" s="58">
        <f t="shared" si="26"/>
        <v>2.5999999999999968E-2</v>
      </c>
      <c r="P243" s="59">
        <f t="shared" si="27"/>
        <v>8.3333333333333232E-2</v>
      </c>
      <c r="Q243" s="57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2:38" x14ac:dyDescent="0.45">
      <c r="B244" s="64" t="str">
        <f>B35</f>
        <v>Rate Rider for Disposition of Global Adjustment Account - Applicable only for Non-RPP Customers - effective until December 31, 2027</v>
      </c>
      <c r="C244" s="52"/>
      <c r="D244" s="53" t="s">
        <v>22</v>
      </c>
      <c r="E244" s="52"/>
      <c r="F244" s="23"/>
      <c r="G244" s="81">
        <v>5.0800000000000003E-3</v>
      </c>
      <c r="H244" s="82"/>
      <c r="I244" s="62">
        <f>H244*G244</f>
        <v>0</v>
      </c>
      <c r="J244" s="57"/>
      <c r="K244" s="81">
        <v>-5.9500000000000004E-3</v>
      </c>
      <c r="L244" s="82"/>
      <c r="M244" s="62">
        <f>L244*K244</f>
        <v>0</v>
      </c>
      <c r="N244" s="57"/>
      <c r="O244" s="58">
        <f t="shared" si="26"/>
        <v>0</v>
      </c>
      <c r="P244" s="59" t="str">
        <f t="shared" si="27"/>
        <v/>
      </c>
      <c r="Q244" s="57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2:38" x14ac:dyDescent="0.45">
      <c r="B245" s="64" t="str">
        <f>B36</f>
        <v>Rate Rider for Smart Metering Entity Charge - effective until December 31, 2029</v>
      </c>
      <c r="C245" s="52"/>
      <c r="D245" s="53" t="s">
        <v>19</v>
      </c>
      <c r="E245" s="52"/>
      <c r="F245" s="23"/>
      <c r="G245" s="174">
        <f>G194</f>
        <v>0.41</v>
      </c>
      <c r="H245" s="168">
        <v>1</v>
      </c>
      <c r="I245" s="175">
        <f>H245*G245</f>
        <v>0.41</v>
      </c>
      <c r="K245" s="174">
        <f>K194</f>
        <v>0.41</v>
      </c>
      <c r="L245" s="168">
        <v>1</v>
      </c>
      <c r="M245" s="175">
        <f>L245*K245</f>
        <v>0.41</v>
      </c>
      <c r="O245" s="170">
        <f t="shared" si="26"/>
        <v>0</v>
      </c>
      <c r="P245" s="59">
        <f t="shared" si="27"/>
        <v>0</v>
      </c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2:38" x14ac:dyDescent="0.45">
      <c r="B246" s="85" t="s">
        <v>27</v>
      </c>
      <c r="C246" s="86"/>
      <c r="D246" s="87"/>
      <c r="E246" s="86"/>
      <c r="F246" s="70"/>
      <c r="G246" s="176"/>
      <c r="H246" s="177"/>
      <c r="I246" s="90">
        <f>SUM(I241:I245)+I240</f>
        <v>52.345196000000001</v>
      </c>
      <c r="J246" s="70"/>
      <c r="K246" s="176"/>
      <c r="L246" s="177"/>
      <c r="M246" s="90">
        <f>SUM(M241:M245)+M240</f>
        <v>53.237696</v>
      </c>
      <c r="N246" s="70"/>
      <c r="O246" s="75">
        <f t="shared" si="26"/>
        <v>0.89249999999999829</v>
      </c>
      <c r="P246" s="76">
        <f t="shared" si="27"/>
        <v>1.7050275253530395E-2</v>
      </c>
      <c r="Q246" s="70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2:38" x14ac:dyDescent="0.45">
      <c r="B247" s="23" t="s">
        <v>28</v>
      </c>
      <c r="C247" s="23"/>
      <c r="D247" s="53" t="s">
        <v>22</v>
      </c>
      <c r="E247" s="23"/>
      <c r="F247" s="23"/>
      <c r="G247" s="178">
        <f>G38</f>
        <v>1.346E-2</v>
      </c>
      <c r="H247" s="179">
        <f>$G$227*(1+G268)</f>
        <v>669.17500000000007</v>
      </c>
      <c r="I247" s="169">
        <f>H247*G247</f>
        <v>9.0070955000000001</v>
      </c>
      <c r="K247" s="178">
        <f>K38</f>
        <v>1.371E-2</v>
      </c>
      <c r="L247" s="179">
        <f>$G$227*(1+K268)</f>
        <v>669.17500000000007</v>
      </c>
      <c r="M247" s="169">
        <f>L247*K247</f>
        <v>9.1743892500000008</v>
      </c>
      <c r="O247" s="170">
        <f t="shared" si="26"/>
        <v>0.16729375000000068</v>
      </c>
      <c r="P247" s="171">
        <f t="shared" si="27"/>
        <v>1.8573551263001562E-2</v>
      </c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2:38" x14ac:dyDescent="0.45">
      <c r="B248" s="23" t="s">
        <v>29</v>
      </c>
      <c r="C248" s="23"/>
      <c r="D248" s="53" t="s">
        <v>22</v>
      </c>
      <c r="E248" s="23"/>
      <c r="F248" s="23"/>
      <c r="G248" s="178">
        <f>G39</f>
        <v>8.9499999999999996E-3</v>
      </c>
      <c r="H248" s="180">
        <f>+H247</f>
        <v>669.17500000000007</v>
      </c>
      <c r="I248" s="169">
        <f>H248*G248</f>
        <v>5.9891162500000004</v>
      </c>
      <c r="K248" s="178">
        <f>K39</f>
        <v>9.0799999999999995E-3</v>
      </c>
      <c r="L248" s="180">
        <f>+L247</f>
        <v>669.17500000000007</v>
      </c>
      <c r="M248" s="169">
        <f>L248*K248</f>
        <v>6.0761090000000006</v>
      </c>
      <c r="O248" s="170">
        <f t="shared" si="26"/>
        <v>8.6992750000000285E-2</v>
      </c>
      <c r="P248" s="171">
        <f t="shared" si="27"/>
        <v>1.4525139664804516E-2</v>
      </c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2:38" x14ac:dyDescent="0.45">
      <c r="B249" s="85" t="s">
        <v>30</v>
      </c>
      <c r="C249" s="68"/>
      <c r="D249" s="87"/>
      <c r="E249" s="68"/>
      <c r="F249" s="98"/>
      <c r="G249" s="96"/>
      <c r="H249" s="97"/>
      <c r="I249" s="90">
        <f>SUM(I246:I248)</f>
        <v>67.341407750000002</v>
      </c>
      <c r="J249" s="98"/>
      <c r="K249" s="96"/>
      <c r="L249" s="97"/>
      <c r="M249" s="90">
        <f>SUM(M246:M248)</f>
        <v>68.488194250000006</v>
      </c>
      <c r="N249" s="98"/>
      <c r="O249" s="75">
        <f t="shared" si="26"/>
        <v>1.1467865000000046</v>
      </c>
      <c r="P249" s="76">
        <f t="shared" si="27"/>
        <v>1.7029440552495795E-2</v>
      </c>
      <c r="Q249" s="70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2:38" x14ac:dyDescent="0.45">
      <c r="B250" s="52" t="s">
        <v>31</v>
      </c>
      <c r="C250" s="52"/>
      <c r="D250" s="53" t="s">
        <v>22</v>
      </c>
      <c r="E250" s="52"/>
      <c r="F250" s="23"/>
      <c r="G250" s="99">
        <v>4.1000000000000003E-3</v>
      </c>
      <c r="H250" s="82">
        <f>+H247</f>
        <v>669.17500000000007</v>
      </c>
      <c r="I250" s="62">
        <f t="shared" ref="I250:I260" si="28">H250*G250</f>
        <v>2.7436175000000005</v>
      </c>
      <c r="J250" s="57"/>
      <c r="K250" s="99">
        <v>4.1000000000000003E-3</v>
      </c>
      <c r="L250" s="82">
        <f>+L247</f>
        <v>669.17500000000007</v>
      </c>
      <c r="M250" s="62">
        <f t="shared" ref="M250:M260" si="29">L250*K250</f>
        <v>2.7436175000000005</v>
      </c>
      <c r="N250" s="57"/>
      <c r="O250" s="58">
        <f t="shared" si="26"/>
        <v>0</v>
      </c>
      <c r="P250" s="59">
        <f t="shared" si="27"/>
        <v>0</v>
      </c>
      <c r="Q250" s="57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2:38" x14ac:dyDescent="0.45">
      <c r="B251" s="52" t="s">
        <v>32</v>
      </c>
      <c r="C251" s="52"/>
      <c r="D251" s="53" t="s">
        <v>22</v>
      </c>
      <c r="E251" s="52"/>
      <c r="F251" s="23"/>
      <c r="G251" s="99">
        <v>5.9999999999999995E-4</v>
      </c>
      <c r="H251" s="82">
        <f>+H247</f>
        <v>669.17500000000007</v>
      </c>
      <c r="I251" s="62">
        <f t="shared" si="28"/>
        <v>0.401505</v>
      </c>
      <c r="J251" s="57"/>
      <c r="K251" s="99">
        <v>5.9999999999999995E-4</v>
      </c>
      <c r="L251" s="82">
        <f>+L247</f>
        <v>669.17500000000007</v>
      </c>
      <c r="M251" s="62">
        <f t="shared" si="29"/>
        <v>0.401505</v>
      </c>
      <c r="N251" s="57"/>
      <c r="O251" s="58">
        <f t="shared" si="26"/>
        <v>0</v>
      </c>
      <c r="P251" s="59">
        <f t="shared" si="27"/>
        <v>0</v>
      </c>
      <c r="Q251" s="57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2:38" x14ac:dyDescent="0.45">
      <c r="B252" s="52" t="s">
        <v>33</v>
      </c>
      <c r="C252" s="52"/>
      <c r="D252" s="53" t="s">
        <v>22</v>
      </c>
      <c r="E252" s="52"/>
      <c r="F252" s="23"/>
      <c r="G252" s="99">
        <v>5.9999999999999995E-4</v>
      </c>
      <c r="H252" s="82">
        <f>+H247</f>
        <v>669.17500000000007</v>
      </c>
      <c r="I252" s="62">
        <f t="shared" si="28"/>
        <v>0.401505</v>
      </c>
      <c r="J252" s="57"/>
      <c r="K252" s="99">
        <v>5.9999999999999995E-4</v>
      </c>
      <c r="L252" s="82">
        <f>+L247</f>
        <v>669.17500000000007</v>
      </c>
      <c r="M252" s="62">
        <f t="shared" si="29"/>
        <v>0.401505</v>
      </c>
      <c r="N252" s="57"/>
      <c r="O252" s="58">
        <f t="shared" si="26"/>
        <v>0</v>
      </c>
      <c r="P252" s="59">
        <f t="shared" si="27"/>
        <v>0</v>
      </c>
      <c r="Q252" s="57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2:38" x14ac:dyDescent="0.45">
      <c r="B253" s="52" t="s">
        <v>34</v>
      </c>
      <c r="C253" s="52"/>
      <c r="D253" s="53" t="s">
        <v>19</v>
      </c>
      <c r="E253" s="52"/>
      <c r="F253" s="23"/>
      <c r="G253" s="100">
        <v>0.25</v>
      </c>
      <c r="H253" s="55">
        <v>1</v>
      </c>
      <c r="I253" s="56">
        <f t="shared" si="28"/>
        <v>0.25</v>
      </c>
      <c r="J253" s="57"/>
      <c r="K253" s="100">
        <v>0.25</v>
      </c>
      <c r="L253" s="55">
        <v>1</v>
      </c>
      <c r="M253" s="56">
        <f t="shared" si="29"/>
        <v>0.25</v>
      </c>
      <c r="N253" s="57"/>
      <c r="O253" s="58">
        <f t="shared" si="26"/>
        <v>0</v>
      </c>
      <c r="P253" s="59">
        <f t="shared" si="27"/>
        <v>0</v>
      </c>
      <c r="Q253" s="57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2:38" x14ac:dyDescent="0.45">
      <c r="B254" s="52" t="s">
        <v>35</v>
      </c>
      <c r="C254" s="52"/>
      <c r="D254" s="53" t="s">
        <v>22</v>
      </c>
      <c r="E254" s="52"/>
      <c r="F254" s="23"/>
      <c r="G254" s="99">
        <v>9.8000000000000004E-2</v>
      </c>
      <c r="H254" s="101">
        <f>$D$270*$G$227</f>
        <v>416</v>
      </c>
      <c r="I254" s="62">
        <f t="shared" si="28"/>
        <v>40.768000000000001</v>
      </c>
      <c r="J254" s="57"/>
      <c r="K254" s="99">
        <v>9.8000000000000004E-2</v>
      </c>
      <c r="L254" s="101">
        <f>$D$270*$G$227</f>
        <v>416</v>
      </c>
      <c r="M254" s="62">
        <f t="shared" si="29"/>
        <v>40.768000000000001</v>
      </c>
      <c r="N254" s="57"/>
      <c r="O254" s="58">
        <f t="shared" si="26"/>
        <v>0</v>
      </c>
      <c r="P254" s="59">
        <f t="shared" si="27"/>
        <v>0</v>
      </c>
      <c r="Q254" s="57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2:38" x14ac:dyDescent="0.45">
      <c r="B255" s="52" t="s">
        <v>36</v>
      </c>
      <c r="C255" s="52"/>
      <c r="D255" s="53" t="s">
        <v>22</v>
      </c>
      <c r="E255" s="52"/>
      <c r="F255" s="23"/>
      <c r="G255" s="99">
        <v>0.157</v>
      </c>
      <c r="H255" s="152">
        <f>$D$271*$G$227</f>
        <v>117</v>
      </c>
      <c r="I255" s="62">
        <f t="shared" si="28"/>
        <v>18.369</v>
      </c>
      <c r="J255" s="57"/>
      <c r="K255" s="99">
        <v>0.157</v>
      </c>
      <c r="L255" s="152">
        <f>$D$271*$G$227</f>
        <v>117</v>
      </c>
      <c r="M255" s="62">
        <f t="shared" si="29"/>
        <v>18.369</v>
      </c>
      <c r="N255" s="57"/>
      <c r="O255" s="58">
        <f t="shared" si="26"/>
        <v>0</v>
      </c>
      <c r="P255" s="59">
        <f t="shared" si="27"/>
        <v>0</v>
      </c>
      <c r="Q255" s="57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2:38" x14ac:dyDescent="0.45">
      <c r="B256" s="52" t="s">
        <v>37</v>
      </c>
      <c r="C256" s="52"/>
      <c r="D256" s="53" t="s">
        <v>22</v>
      </c>
      <c r="E256" s="52"/>
      <c r="F256" s="23"/>
      <c r="G256" s="99">
        <v>0.20300000000000001</v>
      </c>
      <c r="H256" s="101">
        <f>$D$272*$G$227</f>
        <v>117</v>
      </c>
      <c r="I256" s="62">
        <f t="shared" si="28"/>
        <v>23.751000000000001</v>
      </c>
      <c r="J256" s="57"/>
      <c r="K256" s="99">
        <v>0.20300000000000001</v>
      </c>
      <c r="L256" s="101">
        <f>$D$272*$G$227</f>
        <v>117</v>
      </c>
      <c r="M256" s="62">
        <f t="shared" si="29"/>
        <v>23.751000000000001</v>
      </c>
      <c r="N256" s="57"/>
      <c r="O256" s="58">
        <f t="shared" si="26"/>
        <v>0</v>
      </c>
      <c r="P256" s="59">
        <f t="shared" si="27"/>
        <v>0</v>
      </c>
      <c r="Q256" s="57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x14ac:dyDescent="0.45">
      <c r="B257" s="52" t="s">
        <v>38</v>
      </c>
      <c r="C257" s="52"/>
      <c r="D257" s="53" t="s">
        <v>22</v>
      </c>
      <c r="E257" s="52"/>
      <c r="F257" s="23"/>
      <c r="G257" s="99">
        <v>0.12</v>
      </c>
      <c r="H257" s="82">
        <f>H206</f>
        <v>600</v>
      </c>
      <c r="I257" s="62">
        <f t="shared" si="28"/>
        <v>72</v>
      </c>
      <c r="J257" s="57"/>
      <c r="K257" s="99">
        <v>0.12</v>
      </c>
      <c r="L257" s="82">
        <f>L206</f>
        <v>600</v>
      </c>
      <c r="M257" s="62">
        <f t="shared" si="29"/>
        <v>72</v>
      </c>
      <c r="N257" s="57"/>
      <c r="O257" s="58">
        <f t="shared" si="26"/>
        <v>0</v>
      </c>
      <c r="P257" s="59">
        <f t="shared" si="27"/>
        <v>0</v>
      </c>
      <c r="Q257" s="57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x14ac:dyDescent="0.45">
      <c r="B258" s="52" t="s">
        <v>39</v>
      </c>
      <c r="C258" s="52"/>
      <c r="D258" s="53" t="s">
        <v>22</v>
      </c>
      <c r="E258" s="52"/>
      <c r="F258" s="23"/>
      <c r="G258" s="99">
        <v>0.14199999999999999</v>
      </c>
      <c r="H258" s="82">
        <f>H207</f>
        <v>150</v>
      </c>
      <c r="I258" s="62">
        <f t="shared" si="28"/>
        <v>21.299999999999997</v>
      </c>
      <c r="J258" s="57"/>
      <c r="K258" s="99">
        <v>0.14199999999999999</v>
      </c>
      <c r="L258" s="82">
        <f>L207</f>
        <v>150</v>
      </c>
      <c r="M258" s="62">
        <f t="shared" si="29"/>
        <v>21.299999999999997</v>
      </c>
      <c r="N258" s="57"/>
      <c r="O258" s="58">
        <f t="shared" si="26"/>
        <v>0</v>
      </c>
      <c r="P258" s="59">
        <f t="shared" si="27"/>
        <v>0</v>
      </c>
      <c r="Q258" s="57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x14ac:dyDescent="0.45">
      <c r="B259" s="52" t="s">
        <v>40</v>
      </c>
      <c r="C259" s="52"/>
      <c r="D259" s="53" t="s">
        <v>22</v>
      </c>
      <c r="E259" s="52"/>
      <c r="F259" s="23"/>
      <c r="G259" s="99">
        <v>0.1197</v>
      </c>
      <c r="H259" s="82">
        <f>H208</f>
        <v>0</v>
      </c>
      <c r="I259" s="62">
        <f t="shared" si="28"/>
        <v>0</v>
      </c>
      <c r="J259" s="57"/>
      <c r="K259" s="99">
        <v>0.1197</v>
      </c>
      <c r="L259" s="82">
        <f>L208</f>
        <v>0</v>
      </c>
      <c r="M259" s="62">
        <f t="shared" si="29"/>
        <v>0</v>
      </c>
      <c r="N259" s="57"/>
      <c r="O259" s="58">
        <f t="shared" si="26"/>
        <v>0</v>
      </c>
      <c r="P259" s="59" t="str">
        <f t="shared" si="27"/>
        <v/>
      </c>
      <c r="Q259" s="57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14.65" thickBot="1" x14ac:dyDescent="0.5">
      <c r="B260" s="52" t="s">
        <v>41</v>
      </c>
      <c r="C260" s="52"/>
      <c r="D260" s="53" t="s">
        <v>22</v>
      </c>
      <c r="E260" s="52"/>
      <c r="F260" s="23"/>
      <c r="G260" s="99">
        <f>G259</f>
        <v>0.1197</v>
      </c>
      <c r="H260" s="82">
        <f>H209</f>
        <v>0</v>
      </c>
      <c r="I260" s="62">
        <f t="shared" si="28"/>
        <v>0</v>
      </c>
      <c r="J260" s="57"/>
      <c r="K260" s="99">
        <f>K259</f>
        <v>0.1197</v>
      </c>
      <c r="L260" s="82">
        <f>L209</f>
        <v>0</v>
      </c>
      <c r="M260" s="62">
        <f t="shared" si="29"/>
        <v>0</v>
      </c>
      <c r="N260" s="57"/>
      <c r="O260" s="58">
        <f t="shared" si="26"/>
        <v>0</v>
      </c>
      <c r="P260" s="59" t="str">
        <f t="shared" si="27"/>
        <v/>
      </c>
      <c r="Q260" s="57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14.65" thickBot="1" x14ac:dyDescent="0.5">
      <c r="B261" s="158"/>
      <c r="C261" s="104"/>
      <c r="D261" s="105"/>
      <c r="E261" s="104"/>
      <c r="F261" s="106"/>
      <c r="G261" s="181"/>
      <c r="H261" s="182"/>
      <c r="I261" s="183"/>
      <c r="J261" s="106"/>
      <c r="K261" s="181"/>
      <c r="L261" s="182"/>
      <c r="M261" s="183"/>
      <c r="N261" s="106"/>
      <c r="O261" s="184">
        <f t="shared" si="26"/>
        <v>0</v>
      </c>
      <c r="P261" s="185" t="str">
        <f t="shared" si="27"/>
        <v/>
      </c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x14ac:dyDescent="0.45">
      <c r="B262" s="113" t="s">
        <v>42</v>
      </c>
      <c r="C262" s="52"/>
      <c r="E262" s="52"/>
      <c r="F262" s="186"/>
      <c r="G262" s="115"/>
      <c r="H262" s="115"/>
      <c r="I262" s="116">
        <f>SUM(I250:I256,I249)</f>
        <v>154.02603525000001</v>
      </c>
      <c r="J262" s="117"/>
      <c r="K262" s="115"/>
      <c r="L262" s="115"/>
      <c r="M262" s="116">
        <f>SUM(M250:M256,M249)</f>
        <v>155.17282175000003</v>
      </c>
      <c r="N262" s="117"/>
      <c r="O262" s="118">
        <f t="shared" si="26"/>
        <v>1.1467865000000188</v>
      </c>
      <c r="P262" s="119">
        <f t="shared" si="27"/>
        <v>7.4454068634479034E-3</v>
      </c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x14ac:dyDescent="0.45">
      <c r="B263" s="113" t="s">
        <v>43</v>
      </c>
      <c r="C263" s="52"/>
      <c r="E263" s="52"/>
      <c r="F263" s="186"/>
      <c r="G263" s="121">
        <v>-0.23499999999999999</v>
      </c>
      <c r="H263" s="187"/>
      <c r="I263" s="170">
        <f>+I262*G263</f>
        <v>-36.196118283749996</v>
      </c>
      <c r="J263" s="117"/>
      <c r="K263" s="121">
        <v>-0.23499999999999999</v>
      </c>
      <c r="L263" s="187"/>
      <c r="M263" s="170">
        <f>+M262*K263</f>
        <v>-36.465613111250001</v>
      </c>
      <c r="N263" s="117"/>
      <c r="O263" s="170">
        <f t="shared" si="26"/>
        <v>-0.26949482750000442</v>
      </c>
      <c r="P263" s="171">
        <f t="shared" si="27"/>
        <v>7.4454068634479051E-3</v>
      </c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x14ac:dyDescent="0.45">
      <c r="B264" s="159" t="s">
        <v>44</v>
      </c>
      <c r="C264" s="52"/>
      <c r="E264" s="52"/>
      <c r="F264" s="188"/>
      <c r="G264" s="189">
        <v>0.13</v>
      </c>
      <c r="H264" s="188"/>
      <c r="I264" s="170">
        <f>I262*G264</f>
        <v>20.0233845825</v>
      </c>
      <c r="K264" s="189">
        <v>0.13</v>
      </c>
      <c r="L264" s="188"/>
      <c r="M264" s="170">
        <f>M262*K264</f>
        <v>20.172466827500003</v>
      </c>
      <c r="O264" s="170">
        <f t="shared" si="26"/>
        <v>0.14908224500000244</v>
      </c>
      <c r="P264" s="171">
        <f t="shared" si="27"/>
        <v>7.4454068634479042E-3</v>
      </c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14.65" thickBot="1" x14ac:dyDescent="0.5">
      <c r="B265" s="466" t="s">
        <v>45</v>
      </c>
      <c r="C265" s="466"/>
      <c r="D265" s="466"/>
      <c r="E265" s="160"/>
      <c r="F265" s="129"/>
      <c r="G265" s="129"/>
      <c r="H265" s="129"/>
      <c r="I265" s="130">
        <f>SUM(I262:I264)</f>
        <v>137.85330154875001</v>
      </c>
      <c r="J265" s="131"/>
      <c r="K265" s="129"/>
      <c r="L265" s="129"/>
      <c r="M265" s="130">
        <f>SUM(M262:M264)</f>
        <v>138.87967546625003</v>
      </c>
      <c r="N265" s="131"/>
      <c r="O265" s="190">
        <f t="shared" si="26"/>
        <v>1.0263739175000239</v>
      </c>
      <c r="P265" s="191">
        <f t="shared" si="27"/>
        <v>7.4454068634479554E-3</v>
      </c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14.65" thickBot="1" x14ac:dyDescent="0.5">
      <c r="A266" s="134"/>
      <c r="B266" s="103" t="s">
        <v>46</v>
      </c>
      <c r="C266" s="135"/>
      <c r="D266" s="136"/>
      <c r="E266" s="135"/>
      <c r="F266" s="137"/>
      <c r="G266" s="138"/>
      <c r="H266" s="139"/>
      <c r="I266" s="140"/>
      <c r="J266" s="137"/>
      <c r="K266" s="138"/>
      <c r="L266" s="139"/>
      <c r="M266" s="140"/>
      <c r="N266" s="137"/>
      <c r="O266" s="141"/>
      <c r="P266" s="14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x14ac:dyDescent="0.45">
      <c r="I267" s="37"/>
      <c r="M267" s="37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x14ac:dyDescent="0.45">
      <c r="B268" s="42" t="s">
        <v>47</v>
      </c>
      <c r="G268" s="144">
        <v>2.9499999999999998E-2</v>
      </c>
      <c r="K268" s="144">
        <v>2.9499999999999998E-2</v>
      </c>
      <c r="Q268" s="117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70" spans="1:38" x14ac:dyDescent="0.45">
      <c r="D270" s="192">
        <v>0.64</v>
      </c>
      <c r="E270" s="193" t="s">
        <v>35</v>
      </c>
      <c r="F270" s="194"/>
      <c r="G270" s="195"/>
      <c r="H270" s="37"/>
      <c r="I270" s="196">
        <v>0.4</v>
      </c>
      <c r="J270" s="193" t="s">
        <v>97</v>
      </c>
      <c r="K270" s="194"/>
      <c r="Q270" s="37"/>
      <c r="R270" s="37"/>
      <c r="Y270" s="37"/>
      <c r="AF270" s="37"/>
    </row>
    <row r="271" spans="1:38" x14ac:dyDescent="0.45">
      <c r="D271" s="192">
        <v>0.18</v>
      </c>
      <c r="E271" s="193" t="s">
        <v>36</v>
      </c>
      <c r="F271" s="194"/>
      <c r="G271" s="195"/>
      <c r="H271" s="37"/>
      <c r="I271" s="196">
        <v>0.2</v>
      </c>
      <c r="J271" s="193" t="s">
        <v>98</v>
      </c>
      <c r="K271" s="194"/>
      <c r="Q271" s="37"/>
      <c r="R271" s="37"/>
      <c r="Y271" s="37"/>
      <c r="AF271" s="37"/>
    </row>
    <row r="272" spans="1:38" x14ac:dyDescent="0.45">
      <c r="D272" s="192">
        <v>0.18</v>
      </c>
      <c r="E272" s="193" t="s">
        <v>37</v>
      </c>
      <c r="F272" s="194"/>
      <c r="G272" s="195"/>
      <c r="H272" s="37"/>
      <c r="I272" s="192">
        <v>0.27</v>
      </c>
      <c r="J272" s="193" t="s">
        <v>99</v>
      </c>
      <c r="K272" s="194"/>
      <c r="Q272" s="37"/>
      <c r="R272" s="37"/>
      <c r="Y272" s="37"/>
      <c r="AF272" s="37"/>
    </row>
    <row r="273" spans="4:32" x14ac:dyDescent="0.45">
      <c r="G273" s="37"/>
      <c r="H273" s="37"/>
      <c r="I273" s="192">
        <v>0.13</v>
      </c>
      <c r="J273" s="193" t="s">
        <v>100</v>
      </c>
      <c r="K273" s="194"/>
      <c r="Q273" s="37"/>
      <c r="R273" s="37"/>
      <c r="Y273" s="37"/>
      <c r="AF273" s="37"/>
    </row>
    <row r="274" spans="4:32" x14ac:dyDescent="0.45">
      <c r="G274" s="37"/>
      <c r="H274" s="37"/>
      <c r="I274" s="37"/>
      <c r="J274" s="37"/>
      <c r="Q274" s="37"/>
      <c r="R274" s="37"/>
      <c r="Y274" s="37"/>
      <c r="AF274" s="37"/>
    </row>
    <row r="275" spans="4:32" x14ac:dyDescent="0.45">
      <c r="D275" s="192">
        <v>0.64</v>
      </c>
      <c r="E275" s="193" t="s">
        <v>56</v>
      </c>
      <c r="F275" s="194"/>
      <c r="G275" s="195"/>
      <c r="H275" s="37"/>
      <c r="I275" s="37"/>
      <c r="J275" s="37"/>
      <c r="Q275" s="37"/>
      <c r="R275" s="37"/>
      <c r="Y275" s="37"/>
      <c r="AF275" s="37"/>
    </row>
    <row r="276" spans="4:32" x14ac:dyDescent="0.45">
      <c r="D276" s="192">
        <v>0.36</v>
      </c>
      <c r="E276" s="193" t="s">
        <v>57</v>
      </c>
      <c r="F276" s="194"/>
      <c r="G276" s="195"/>
      <c r="H276" s="37"/>
      <c r="I276" s="37"/>
      <c r="J276" s="37"/>
      <c r="Q276" s="37"/>
      <c r="R276" s="37"/>
      <c r="Y276" s="37"/>
      <c r="AF276" s="37"/>
    </row>
    <row r="277" spans="4:32" x14ac:dyDescent="0.45">
      <c r="G277" s="37"/>
      <c r="H277" s="37"/>
      <c r="I277" s="37"/>
      <c r="J277" s="37"/>
      <c r="Q277" s="37"/>
      <c r="R277" s="37"/>
      <c r="Y277" s="37"/>
      <c r="AF277" s="37"/>
    </row>
    <row r="278" spans="4:32" x14ac:dyDescent="0.45">
      <c r="G278" s="37"/>
      <c r="H278" s="37"/>
      <c r="I278" s="37"/>
      <c r="J278" s="37"/>
      <c r="Q278" s="37"/>
      <c r="R278" s="37"/>
      <c r="Y278" s="37"/>
      <c r="AF278" s="37"/>
    </row>
    <row r="279" spans="4:32" x14ac:dyDescent="0.45">
      <c r="G279" s="37"/>
      <c r="H279" s="37"/>
      <c r="I279" s="37"/>
      <c r="J279" s="37"/>
      <c r="Q279" s="37"/>
      <c r="R279" s="37"/>
      <c r="Y279" s="37"/>
      <c r="AF279" s="37"/>
    </row>
    <row r="280" spans="4:32" x14ac:dyDescent="0.45">
      <c r="G280" s="37"/>
      <c r="H280" s="37"/>
      <c r="I280" s="37"/>
      <c r="J280" s="37"/>
      <c r="Q280" s="37"/>
      <c r="R280" s="37"/>
      <c r="Y280" s="37"/>
      <c r="AF280" s="37"/>
    </row>
    <row r="281" spans="4:32" x14ac:dyDescent="0.45">
      <c r="G281" s="37"/>
      <c r="H281" s="37"/>
      <c r="I281" s="37"/>
      <c r="J281" s="37"/>
      <c r="Q281" s="37"/>
      <c r="R281" s="37"/>
      <c r="Y281" s="37"/>
      <c r="AF281" s="37"/>
    </row>
    <row r="282" spans="4:32" x14ac:dyDescent="0.45">
      <c r="G282" s="37"/>
      <c r="H282" s="37"/>
      <c r="I282" s="37"/>
      <c r="J282" s="37"/>
      <c r="Q282" s="37"/>
      <c r="R282" s="37"/>
      <c r="Y282" s="37"/>
      <c r="AF282" s="37"/>
    </row>
    <row r="283" spans="4:32" x14ac:dyDescent="0.45">
      <c r="G283" s="37"/>
      <c r="H283" s="37"/>
      <c r="I283" s="37"/>
      <c r="J283" s="37"/>
      <c r="Q283" s="37"/>
      <c r="R283" s="37"/>
      <c r="Y283" s="37"/>
      <c r="AF283" s="37"/>
    </row>
    <row r="284" spans="4:32" x14ac:dyDescent="0.45">
      <c r="G284" s="37"/>
      <c r="H284" s="37"/>
      <c r="I284" s="37"/>
      <c r="J284" s="37"/>
      <c r="Q284" s="37"/>
      <c r="R284" s="37"/>
      <c r="Y284" s="37"/>
      <c r="AF284" s="37"/>
    </row>
    <row r="285" spans="4:32" x14ac:dyDescent="0.45">
      <c r="G285" s="37"/>
      <c r="H285" s="37"/>
      <c r="I285" s="37"/>
      <c r="J285" s="37"/>
      <c r="Q285" s="37"/>
      <c r="R285" s="37"/>
      <c r="Y285" s="37"/>
      <c r="AF285" s="37"/>
    </row>
    <row r="286" spans="4:32" x14ac:dyDescent="0.45">
      <c r="G286" s="37"/>
      <c r="H286" s="37"/>
      <c r="I286" s="37"/>
      <c r="J286" s="37"/>
      <c r="Q286" s="37"/>
      <c r="R286" s="37"/>
      <c r="Y286" s="37"/>
      <c r="AF286" s="37"/>
    </row>
    <row r="287" spans="4:32" x14ac:dyDescent="0.45">
      <c r="G287" s="37"/>
      <c r="H287" s="37"/>
      <c r="I287" s="37"/>
      <c r="J287" s="37"/>
      <c r="Q287" s="37"/>
      <c r="R287" s="37"/>
      <c r="Y287" s="37"/>
      <c r="AF287" s="37"/>
    </row>
    <row r="288" spans="4:32" x14ac:dyDescent="0.45">
      <c r="G288" s="37"/>
      <c r="H288" s="37"/>
      <c r="I288" s="37"/>
      <c r="J288" s="37"/>
      <c r="Q288" s="37"/>
      <c r="R288" s="37"/>
      <c r="Y288" s="37"/>
      <c r="AF288" s="37"/>
    </row>
    <row r="289" spans="7:32" x14ac:dyDescent="0.45">
      <c r="G289" s="37"/>
      <c r="H289" s="37"/>
      <c r="I289" s="37"/>
      <c r="J289" s="37"/>
      <c r="Q289" s="37"/>
      <c r="R289" s="37"/>
      <c r="Y289" s="37"/>
      <c r="AF289" s="37"/>
    </row>
    <row r="290" spans="7:32" x14ac:dyDescent="0.45">
      <c r="G290" s="37"/>
      <c r="H290" s="37"/>
      <c r="I290" s="37"/>
      <c r="J290" s="37"/>
      <c r="Q290" s="37"/>
      <c r="R290" s="37"/>
      <c r="Y290" s="37"/>
      <c r="AF290" s="37"/>
    </row>
    <row r="291" spans="7:32" x14ac:dyDescent="0.45">
      <c r="G291" s="37"/>
      <c r="H291" s="37"/>
      <c r="I291" s="37"/>
      <c r="J291" s="37"/>
      <c r="Q291" s="37"/>
      <c r="R291" s="37"/>
      <c r="Y291" s="37"/>
      <c r="AF291" s="37"/>
    </row>
    <row r="292" spans="7:32" x14ac:dyDescent="0.45">
      <c r="G292" s="37"/>
      <c r="H292" s="37"/>
      <c r="I292" s="37"/>
      <c r="J292" s="37"/>
      <c r="Q292" s="37"/>
      <c r="R292" s="37"/>
      <c r="Y292" s="37"/>
      <c r="AF292" s="37"/>
    </row>
    <row r="293" spans="7:32" x14ac:dyDescent="0.45">
      <c r="G293" s="37"/>
      <c r="H293" s="37"/>
      <c r="I293" s="37"/>
      <c r="J293" s="37"/>
      <c r="Q293" s="37"/>
      <c r="R293" s="37"/>
      <c r="Y293" s="37"/>
      <c r="AF293" s="37"/>
    </row>
    <row r="294" spans="7:32" x14ac:dyDescent="0.45">
      <c r="G294" s="37"/>
      <c r="H294" s="37"/>
      <c r="I294" s="37"/>
      <c r="J294" s="37"/>
      <c r="Q294" s="37"/>
      <c r="R294" s="37"/>
      <c r="Y294" s="37"/>
      <c r="AF294" s="37"/>
    </row>
    <row r="295" spans="7:32" x14ac:dyDescent="0.45">
      <c r="G295" s="37"/>
      <c r="H295" s="37"/>
      <c r="I295" s="37"/>
      <c r="J295" s="37"/>
      <c r="Q295" s="37"/>
      <c r="R295" s="37"/>
      <c r="Y295" s="37"/>
      <c r="AF295" s="37"/>
    </row>
    <row r="296" spans="7:32" x14ac:dyDescent="0.45">
      <c r="G296" s="37"/>
      <c r="H296" s="37"/>
      <c r="I296" s="37"/>
      <c r="J296" s="37"/>
      <c r="Q296" s="37"/>
      <c r="R296" s="37"/>
      <c r="Y296" s="37"/>
      <c r="AF296" s="37"/>
    </row>
    <row r="297" spans="7:32" x14ac:dyDescent="0.45">
      <c r="G297" s="37"/>
      <c r="H297" s="37"/>
      <c r="I297" s="37"/>
      <c r="J297" s="37"/>
      <c r="Q297" s="37"/>
      <c r="R297" s="37"/>
      <c r="Y297" s="37"/>
      <c r="AF297" s="37"/>
    </row>
    <row r="298" spans="7:32" x14ac:dyDescent="0.45">
      <c r="G298" s="37"/>
      <c r="H298" s="37"/>
      <c r="I298" s="37"/>
      <c r="J298" s="37"/>
      <c r="Q298" s="37"/>
      <c r="R298" s="37"/>
      <c r="Y298" s="37"/>
      <c r="AF298" s="37"/>
    </row>
    <row r="299" spans="7:32" x14ac:dyDescent="0.45">
      <c r="G299" s="37"/>
      <c r="H299" s="37"/>
      <c r="I299" s="37"/>
      <c r="J299" s="37"/>
      <c r="Q299" s="37"/>
      <c r="R299" s="37"/>
      <c r="Y299" s="37"/>
      <c r="AF299" s="37"/>
    </row>
    <row r="300" spans="7:32" x14ac:dyDescent="0.45">
      <c r="G300" s="37"/>
      <c r="H300" s="37"/>
      <c r="I300" s="37"/>
      <c r="J300" s="37"/>
      <c r="Q300" s="37"/>
      <c r="R300" s="37"/>
      <c r="Y300" s="37"/>
      <c r="AF300" s="37"/>
    </row>
    <row r="301" spans="7:32" x14ac:dyDescent="0.45">
      <c r="G301" s="37"/>
      <c r="H301" s="37"/>
      <c r="I301" s="37"/>
      <c r="J301" s="37"/>
      <c r="Q301" s="37"/>
      <c r="R301" s="37"/>
      <c r="Y301" s="37"/>
      <c r="AF301" s="37"/>
    </row>
    <row r="302" spans="7:32" x14ac:dyDescent="0.45">
      <c r="G302" s="37"/>
      <c r="H302" s="37"/>
      <c r="I302" s="37"/>
      <c r="J302" s="37"/>
      <c r="Q302" s="37"/>
      <c r="R302" s="37"/>
      <c r="Y302" s="37"/>
      <c r="AF302" s="37"/>
    </row>
    <row r="303" spans="7:32" x14ac:dyDescent="0.45">
      <c r="G303" s="37"/>
      <c r="H303" s="37"/>
      <c r="I303" s="37"/>
      <c r="J303" s="37"/>
      <c r="Q303" s="37"/>
      <c r="R303" s="37"/>
      <c r="Y303" s="37"/>
      <c r="AF303" s="37"/>
    </row>
    <row r="304" spans="7:32" x14ac:dyDescent="0.45">
      <c r="G304" s="37"/>
      <c r="H304" s="37"/>
      <c r="I304" s="37"/>
      <c r="J304" s="37"/>
      <c r="Q304" s="37"/>
      <c r="R304" s="37"/>
      <c r="Y304" s="37"/>
      <c r="AF304" s="37"/>
    </row>
    <row r="305" spans="7:32" x14ac:dyDescent="0.45">
      <c r="G305" s="37"/>
      <c r="H305" s="37"/>
      <c r="I305" s="37"/>
      <c r="J305" s="37"/>
      <c r="Q305" s="37"/>
      <c r="R305" s="37"/>
      <c r="Y305" s="37"/>
      <c r="AF305" s="37"/>
    </row>
    <row r="306" spans="7:32" x14ac:dyDescent="0.45">
      <c r="G306" s="37"/>
      <c r="H306" s="37"/>
      <c r="I306" s="37"/>
      <c r="J306" s="37"/>
      <c r="Q306" s="37"/>
      <c r="R306" s="37"/>
      <c r="Y306" s="37"/>
      <c r="AF306" s="37"/>
    </row>
    <row r="307" spans="7:32" x14ac:dyDescent="0.45">
      <c r="G307" s="37"/>
      <c r="H307" s="37"/>
      <c r="I307" s="37"/>
      <c r="J307" s="37"/>
      <c r="Q307" s="37"/>
      <c r="R307" s="37"/>
      <c r="Y307" s="37"/>
      <c r="AF307" s="37"/>
    </row>
    <row r="308" spans="7:32" x14ac:dyDescent="0.45">
      <c r="G308" s="37"/>
      <c r="H308" s="37"/>
      <c r="I308" s="37"/>
      <c r="J308" s="37"/>
      <c r="Q308" s="37"/>
      <c r="R308" s="37"/>
      <c r="Y308" s="37"/>
      <c r="AF308" s="37"/>
    </row>
    <row r="309" spans="7:32" x14ac:dyDescent="0.45">
      <c r="G309" s="37"/>
      <c r="H309" s="37"/>
      <c r="I309" s="37"/>
      <c r="J309" s="37"/>
      <c r="Q309" s="37"/>
      <c r="R309" s="37"/>
      <c r="Y309" s="37"/>
      <c r="AF309" s="37"/>
    </row>
    <row r="310" spans="7:32" x14ac:dyDescent="0.45">
      <c r="G310" s="37"/>
      <c r="H310" s="37"/>
      <c r="I310" s="37"/>
      <c r="J310" s="37"/>
      <c r="Q310" s="37"/>
      <c r="R310" s="37"/>
      <c r="Y310" s="37"/>
      <c r="AF310" s="37"/>
    </row>
    <row r="311" spans="7:32" x14ac:dyDescent="0.45">
      <c r="G311" s="37"/>
      <c r="H311" s="37"/>
      <c r="I311" s="37"/>
      <c r="J311" s="37"/>
      <c r="Q311" s="37"/>
      <c r="R311" s="37"/>
      <c r="Y311" s="37"/>
      <c r="AF311" s="37"/>
    </row>
    <row r="312" spans="7:32" x14ac:dyDescent="0.45">
      <c r="G312" s="37"/>
      <c r="H312" s="37"/>
      <c r="I312" s="37"/>
      <c r="J312" s="37"/>
      <c r="Q312" s="37"/>
      <c r="R312" s="37"/>
      <c r="Y312" s="37"/>
      <c r="AF312" s="37"/>
    </row>
    <row r="313" spans="7:32" x14ac:dyDescent="0.45">
      <c r="G313" s="37"/>
      <c r="H313" s="37"/>
      <c r="I313" s="37"/>
      <c r="J313" s="37"/>
      <c r="Q313" s="37"/>
      <c r="R313" s="37"/>
      <c r="Y313" s="37"/>
      <c r="AF313" s="37"/>
    </row>
    <row r="314" spans="7:32" x14ac:dyDescent="0.45">
      <c r="G314" s="37"/>
      <c r="H314" s="37"/>
      <c r="I314" s="37"/>
      <c r="J314" s="37"/>
      <c r="Q314" s="37"/>
      <c r="R314" s="37"/>
      <c r="Y314" s="37"/>
      <c r="AF314" s="37"/>
    </row>
    <row r="315" spans="7:32" x14ac:dyDescent="0.45">
      <c r="G315" s="37"/>
      <c r="H315" s="37"/>
      <c r="I315" s="37"/>
      <c r="J315" s="37"/>
      <c r="Q315" s="37"/>
      <c r="R315" s="37"/>
      <c r="Y315" s="37"/>
      <c r="AF315" s="37"/>
    </row>
    <row r="316" spans="7:32" x14ac:dyDescent="0.45">
      <c r="G316" s="37"/>
      <c r="H316" s="37"/>
      <c r="I316" s="37"/>
      <c r="J316" s="37"/>
      <c r="Q316" s="37"/>
      <c r="R316" s="37"/>
      <c r="Y316" s="37"/>
      <c r="AF316" s="37"/>
    </row>
    <row r="317" spans="7:32" x14ac:dyDescent="0.45">
      <c r="G317" s="37"/>
      <c r="H317" s="37"/>
      <c r="I317" s="37"/>
      <c r="J317" s="37"/>
      <c r="Q317" s="37"/>
      <c r="R317" s="37"/>
      <c r="Y317" s="37"/>
      <c r="AF317" s="37"/>
    </row>
    <row r="318" spans="7:32" x14ac:dyDescent="0.45">
      <c r="G318" s="37"/>
      <c r="H318" s="37"/>
      <c r="I318" s="37"/>
      <c r="J318" s="37"/>
      <c r="Q318" s="37"/>
      <c r="R318" s="37"/>
      <c r="Y318" s="37"/>
      <c r="AF318" s="37"/>
    </row>
    <row r="319" spans="7:32" x14ac:dyDescent="0.45">
      <c r="G319" s="37"/>
      <c r="H319" s="37"/>
      <c r="I319" s="37"/>
      <c r="J319" s="37"/>
      <c r="Q319" s="37"/>
      <c r="R319" s="37"/>
      <c r="Y319" s="37"/>
      <c r="AF319" s="37"/>
    </row>
    <row r="320" spans="7:32" x14ac:dyDescent="0.45">
      <c r="G320" s="37"/>
      <c r="H320" s="37"/>
      <c r="I320" s="37"/>
      <c r="J320" s="37"/>
      <c r="Q320" s="37"/>
      <c r="R320" s="37"/>
      <c r="Y320" s="37"/>
      <c r="AF320" s="37"/>
    </row>
    <row r="321" spans="7:32" x14ac:dyDescent="0.45">
      <c r="G321" s="37"/>
      <c r="H321" s="37"/>
      <c r="I321" s="37"/>
      <c r="J321" s="37"/>
      <c r="Q321" s="37"/>
      <c r="R321" s="37"/>
      <c r="Y321" s="37"/>
      <c r="AF321" s="37"/>
    </row>
    <row r="322" spans="7:32" x14ac:dyDescent="0.45">
      <c r="G322" s="37"/>
      <c r="H322" s="37"/>
      <c r="I322" s="37"/>
      <c r="J322" s="37"/>
      <c r="Q322" s="37"/>
      <c r="R322" s="37"/>
      <c r="Y322" s="37"/>
      <c r="AF322" s="37"/>
    </row>
    <row r="323" spans="7:32" x14ac:dyDescent="0.45">
      <c r="G323" s="37"/>
      <c r="H323" s="37"/>
      <c r="I323" s="37"/>
      <c r="J323" s="37"/>
      <c r="Q323" s="37"/>
      <c r="R323" s="37"/>
      <c r="Y323" s="37"/>
      <c r="AF323" s="37"/>
    </row>
    <row r="324" spans="7:32" x14ac:dyDescent="0.45">
      <c r="G324" s="37"/>
      <c r="H324" s="37"/>
      <c r="I324" s="37"/>
      <c r="J324" s="37"/>
      <c r="Q324" s="37"/>
      <c r="R324" s="37"/>
      <c r="Y324" s="37"/>
      <c r="AF324" s="37"/>
    </row>
    <row r="325" spans="7:32" x14ac:dyDescent="0.45">
      <c r="G325" s="37"/>
      <c r="H325" s="37"/>
      <c r="I325" s="37"/>
      <c r="J325" s="37"/>
      <c r="Q325" s="37"/>
      <c r="R325" s="37"/>
      <c r="Y325" s="37"/>
      <c r="AF325" s="37"/>
    </row>
    <row r="326" spans="7:32" x14ac:dyDescent="0.45">
      <c r="G326" s="37"/>
      <c r="H326" s="37"/>
      <c r="I326" s="37"/>
      <c r="J326" s="37"/>
      <c r="Q326" s="37"/>
      <c r="R326" s="37"/>
      <c r="Y326" s="37"/>
      <c r="AF326" s="37"/>
    </row>
    <row r="327" spans="7:32" x14ac:dyDescent="0.45">
      <c r="G327" s="37"/>
      <c r="H327" s="37"/>
      <c r="I327" s="37"/>
      <c r="J327" s="37"/>
      <c r="Q327" s="37"/>
      <c r="R327" s="37"/>
      <c r="Y327" s="37"/>
      <c r="AF327" s="37"/>
    </row>
    <row r="328" spans="7:32" x14ac:dyDescent="0.45">
      <c r="G328" s="37"/>
      <c r="H328" s="37"/>
      <c r="I328" s="37"/>
      <c r="J328" s="37"/>
      <c r="Q328" s="37"/>
      <c r="R328" s="37"/>
      <c r="Y328" s="37"/>
      <c r="AF328" s="37"/>
    </row>
    <row r="329" spans="7:32" x14ac:dyDescent="0.45">
      <c r="G329" s="37"/>
      <c r="H329" s="37"/>
      <c r="I329" s="37"/>
      <c r="J329" s="37"/>
      <c r="Q329" s="37"/>
      <c r="R329" s="37"/>
      <c r="Y329" s="37"/>
      <c r="AF329" s="37"/>
    </row>
    <row r="330" spans="7:32" x14ac:dyDescent="0.45">
      <c r="G330" s="37"/>
      <c r="H330" s="37"/>
      <c r="I330" s="37"/>
      <c r="J330" s="37"/>
      <c r="Q330" s="37"/>
      <c r="R330" s="37"/>
      <c r="Y330" s="37"/>
      <c r="AF330" s="37"/>
    </row>
    <row r="331" spans="7:32" x14ac:dyDescent="0.45">
      <c r="G331" s="37"/>
      <c r="H331" s="37"/>
      <c r="I331" s="37"/>
      <c r="J331" s="37"/>
      <c r="Q331" s="37"/>
      <c r="R331" s="37"/>
      <c r="Y331" s="37"/>
      <c r="AF331" s="37"/>
    </row>
    <row r="332" spans="7:32" x14ac:dyDescent="0.45">
      <c r="G332" s="37"/>
      <c r="H332" s="37"/>
      <c r="I332" s="37"/>
      <c r="J332" s="37"/>
      <c r="Q332" s="37"/>
      <c r="R332" s="37"/>
      <c r="Y332" s="37"/>
      <c r="AF332" s="37"/>
    </row>
    <row r="333" spans="7:32" x14ac:dyDescent="0.45">
      <c r="G333" s="37"/>
      <c r="H333" s="37"/>
      <c r="I333" s="37"/>
      <c r="J333" s="37"/>
      <c r="Q333" s="37"/>
      <c r="R333" s="37"/>
      <c r="Y333" s="37"/>
      <c r="AF333" s="37"/>
    </row>
    <row r="334" spans="7:32" x14ac:dyDescent="0.45">
      <c r="G334" s="37"/>
      <c r="H334" s="37"/>
      <c r="I334" s="37"/>
      <c r="J334" s="37"/>
      <c r="Q334" s="37"/>
      <c r="R334" s="37"/>
      <c r="Y334" s="37"/>
      <c r="AF334" s="37"/>
    </row>
    <row r="335" spans="7:32" x14ac:dyDescent="0.45">
      <c r="G335" s="37"/>
      <c r="H335" s="37"/>
      <c r="I335" s="37"/>
      <c r="J335" s="37"/>
      <c r="Q335" s="37"/>
      <c r="R335" s="37"/>
      <c r="Y335" s="37"/>
      <c r="AF335" s="37"/>
    </row>
    <row r="336" spans="7:32" x14ac:dyDescent="0.45">
      <c r="G336" s="37"/>
      <c r="H336" s="37"/>
      <c r="I336" s="37"/>
      <c r="J336" s="37"/>
      <c r="Q336" s="37"/>
      <c r="R336" s="37"/>
      <c r="Y336" s="37"/>
      <c r="AF336" s="37"/>
    </row>
    <row r="337" spans="7:32" x14ac:dyDescent="0.45">
      <c r="G337" s="37"/>
      <c r="H337" s="37"/>
      <c r="I337" s="37"/>
      <c r="J337" s="37"/>
      <c r="Q337" s="37"/>
      <c r="R337" s="37"/>
      <c r="Y337" s="37"/>
      <c r="AF337" s="37"/>
    </row>
    <row r="338" spans="7:32" x14ac:dyDescent="0.45">
      <c r="G338" s="37"/>
      <c r="H338" s="37"/>
      <c r="I338" s="37"/>
      <c r="J338" s="37"/>
      <c r="Q338" s="37"/>
      <c r="R338" s="37"/>
      <c r="Y338" s="37"/>
      <c r="AF338" s="37"/>
    </row>
    <row r="339" spans="7:32" x14ac:dyDescent="0.45">
      <c r="G339" s="37"/>
      <c r="H339" s="37"/>
      <c r="I339" s="37"/>
      <c r="J339" s="37"/>
      <c r="Q339" s="37"/>
      <c r="R339" s="37"/>
      <c r="Y339" s="37"/>
      <c r="AF339" s="37"/>
    </row>
    <row r="340" spans="7:32" x14ac:dyDescent="0.45">
      <c r="G340" s="37"/>
      <c r="H340" s="37"/>
      <c r="I340" s="37"/>
      <c r="J340" s="37"/>
      <c r="Q340" s="37"/>
      <c r="R340" s="37"/>
      <c r="Y340" s="37"/>
      <c r="AF340" s="37"/>
    </row>
    <row r="341" spans="7:32" x14ac:dyDescent="0.45">
      <c r="G341" s="37"/>
      <c r="H341" s="37"/>
      <c r="I341" s="37"/>
      <c r="J341" s="37"/>
      <c r="Q341" s="37"/>
      <c r="R341" s="37"/>
      <c r="Y341" s="37"/>
      <c r="AF341" s="37"/>
    </row>
    <row r="342" spans="7:32" x14ac:dyDescent="0.45">
      <c r="G342" s="37"/>
      <c r="H342" s="37"/>
      <c r="I342" s="37"/>
      <c r="J342" s="37"/>
      <c r="Q342" s="37"/>
      <c r="R342" s="37"/>
      <c r="Y342" s="37"/>
      <c r="AF342" s="37"/>
    </row>
    <row r="343" spans="7:32" x14ac:dyDescent="0.45">
      <c r="G343" s="37"/>
      <c r="H343" s="37"/>
      <c r="I343" s="37"/>
      <c r="J343" s="37"/>
      <c r="Q343" s="37"/>
      <c r="R343" s="37"/>
      <c r="Y343" s="37"/>
      <c r="AF343" s="37"/>
    </row>
    <row r="344" spans="7:32" x14ac:dyDescent="0.45">
      <c r="G344" s="37"/>
      <c r="H344" s="37"/>
      <c r="I344" s="37"/>
      <c r="J344" s="37"/>
      <c r="Q344" s="37"/>
      <c r="R344" s="37"/>
      <c r="Y344" s="37"/>
      <c r="AF344" s="37"/>
    </row>
    <row r="345" spans="7:32" x14ac:dyDescent="0.45">
      <c r="G345" s="37"/>
      <c r="H345" s="37"/>
      <c r="I345" s="37"/>
      <c r="J345" s="37"/>
      <c r="Q345" s="37"/>
      <c r="R345" s="37"/>
      <c r="Y345" s="37"/>
      <c r="AF345" s="37"/>
    </row>
    <row r="346" spans="7:32" x14ac:dyDescent="0.45">
      <c r="G346" s="37"/>
      <c r="H346" s="37"/>
      <c r="I346" s="37"/>
      <c r="J346" s="37"/>
      <c r="Q346" s="37"/>
      <c r="R346" s="37"/>
      <c r="Y346" s="37"/>
      <c r="AF346" s="37"/>
    </row>
    <row r="347" spans="7:32" x14ac:dyDescent="0.45">
      <c r="G347" s="37"/>
      <c r="H347" s="37"/>
      <c r="I347" s="37"/>
      <c r="J347" s="37"/>
      <c r="Q347" s="37"/>
      <c r="R347" s="37"/>
      <c r="Y347" s="37"/>
      <c r="AF347" s="37"/>
    </row>
    <row r="348" spans="7:32" x14ac:dyDescent="0.45">
      <c r="G348" s="37"/>
      <c r="H348" s="37"/>
      <c r="I348" s="37"/>
      <c r="J348" s="37"/>
      <c r="Q348" s="37"/>
      <c r="R348" s="37"/>
      <c r="Y348" s="37"/>
      <c r="AF348" s="37"/>
    </row>
    <row r="349" spans="7:32" x14ac:dyDescent="0.45">
      <c r="G349" s="37"/>
      <c r="H349" s="37"/>
      <c r="I349" s="37"/>
      <c r="J349" s="37"/>
      <c r="Q349" s="37"/>
      <c r="R349" s="37"/>
      <c r="Y349" s="37"/>
      <c r="AF349" s="37"/>
    </row>
    <row r="350" spans="7:32" x14ac:dyDescent="0.45">
      <c r="G350" s="37"/>
      <c r="H350" s="37"/>
      <c r="I350" s="37"/>
      <c r="J350" s="37"/>
      <c r="Q350" s="37"/>
      <c r="R350" s="37"/>
      <c r="Y350" s="37"/>
      <c r="AF350" s="37"/>
    </row>
    <row r="351" spans="7:32" x14ac:dyDescent="0.45">
      <c r="G351" s="37"/>
      <c r="H351" s="37"/>
      <c r="I351" s="37"/>
      <c r="J351" s="37"/>
      <c r="Q351" s="37"/>
      <c r="R351" s="37"/>
      <c r="Y351" s="37"/>
      <c r="AF351" s="37"/>
    </row>
    <row r="352" spans="7:32" x14ac:dyDescent="0.45">
      <c r="G352" s="37"/>
      <c r="H352" s="37"/>
      <c r="I352" s="37"/>
      <c r="J352" s="37"/>
      <c r="Q352" s="37"/>
      <c r="R352" s="37"/>
      <c r="Y352" s="37"/>
      <c r="AF352" s="37"/>
    </row>
    <row r="353" spans="7:32" x14ac:dyDescent="0.45">
      <c r="G353" s="37"/>
      <c r="H353" s="37"/>
      <c r="I353" s="37"/>
      <c r="J353" s="37"/>
      <c r="Q353" s="37"/>
      <c r="R353" s="37"/>
      <c r="Y353" s="37"/>
      <c r="AF353" s="37"/>
    </row>
    <row r="354" spans="7:32" x14ac:dyDescent="0.45">
      <c r="G354" s="37"/>
      <c r="H354" s="37"/>
      <c r="I354" s="37"/>
      <c r="J354" s="37"/>
      <c r="Q354" s="37"/>
      <c r="R354" s="37"/>
      <c r="Y354" s="37"/>
      <c r="AF354" s="37"/>
    </row>
    <row r="355" spans="7:32" x14ac:dyDescent="0.45">
      <c r="G355" s="37"/>
      <c r="H355" s="37"/>
      <c r="I355" s="37"/>
      <c r="J355" s="37"/>
      <c r="Q355" s="37"/>
      <c r="R355" s="37"/>
      <c r="Y355" s="37"/>
      <c r="AF355" s="37"/>
    </row>
    <row r="356" spans="7:32" x14ac:dyDescent="0.45">
      <c r="G356" s="37"/>
      <c r="H356" s="37"/>
      <c r="I356" s="37"/>
      <c r="J356" s="37"/>
      <c r="Q356" s="37"/>
      <c r="R356" s="37"/>
      <c r="Y356" s="37"/>
      <c r="AF356" s="37"/>
    </row>
    <row r="357" spans="7:32" x14ac:dyDescent="0.45">
      <c r="G357" s="37"/>
      <c r="H357" s="37"/>
      <c r="I357" s="37"/>
      <c r="J357" s="37"/>
      <c r="Q357" s="37"/>
      <c r="R357" s="37"/>
      <c r="Y357" s="37"/>
      <c r="AF357" s="37"/>
    </row>
    <row r="358" spans="7:32" x14ac:dyDescent="0.45">
      <c r="G358" s="37"/>
      <c r="H358" s="37"/>
      <c r="I358" s="37"/>
      <c r="J358" s="37"/>
      <c r="Q358" s="37"/>
      <c r="R358" s="37"/>
      <c r="Y358" s="37"/>
      <c r="AF358" s="37"/>
    </row>
    <row r="359" spans="7:32" x14ac:dyDescent="0.45">
      <c r="G359" s="37"/>
      <c r="H359" s="37"/>
      <c r="I359" s="37"/>
      <c r="J359" s="37"/>
      <c r="Q359" s="37"/>
      <c r="R359" s="37"/>
      <c r="Y359" s="37"/>
      <c r="AF359" s="37"/>
    </row>
    <row r="360" spans="7:32" x14ac:dyDescent="0.45">
      <c r="G360" s="37"/>
      <c r="H360" s="37"/>
      <c r="I360" s="37"/>
      <c r="J360" s="37"/>
      <c r="Q360" s="37"/>
      <c r="R360" s="37"/>
      <c r="Y360" s="37"/>
      <c r="AF360" s="37"/>
    </row>
    <row r="361" spans="7:32" x14ac:dyDescent="0.45">
      <c r="G361" s="37"/>
      <c r="H361" s="37"/>
      <c r="I361" s="37"/>
      <c r="J361" s="37"/>
      <c r="Q361" s="37"/>
      <c r="R361" s="37"/>
      <c r="Y361" s="37"/>
      <c r="AF361" s="37"/>
    </row>
    <row r="362" spans="7:32" x14ac:dyDescent="0.45">
      <c r="G362" s="37"/>
      <c r="H362" s="37"/>
      <c r="I362" s="37"/>
      <c r="J362" s="37"/>
      <c r="Q362" s="37"/>
      <c r="R362" s="37"/>
      <c r="Y362" s="37"/>
      <c r="AF362" s="37"/>
    </row>
    <row r="363" spans="7:32" x14ac:dyDescent="0.45">
      <c r="G363" s="37"/>
      <c r="H363" s="37"/>
      <c r="I363" s="37"/>
      <c r="J363" s="37"/>
      <c r="Q363" s="37"/>
      <c r="R363" s="37"/>
      <c r="Y363" s="37"/>
      <c r="AF363" s="37"/>
    </row>
    <row r="364" spans="7:32" x14ac:dyDescent="0.45">
      <c r="G364" s="37"/>
      <c r="H364" s="37"/>
      <c r="I364" s="37"/>
      <c r="J364" s="37"/>
      <c r="Q364" s="37"/>
      <c r="R364" s="37"/>
      <c r="Y364" s="37"/>
      <c r="AF364" s="37"/>
    </row>
    <row r="365" spans="7:32" x14ac:dyDescent="0.45">
      <c r="G365" s="37"/>
      <c r="H365" s="37"/>
      <c r="I365" s="37"/>
      <c r="J365" s="37"/>
      <c r="Q365" s="37"/>
      <c r="R365" s="37"/>
      <c r="Y365" s="37"/>
      <c r="AF365" s="37"/>
    </row>
    <row r="366" spans="7:32" x14ac:dyDescent="0.45">
      <c r="G366" s="37"/>
      <c r="H366" s="37"/>
      <c r="I366" s="37"/>
      <c r="J366" s="37"/>
      <c r="Q366" s="37"/>
      <c r="R366" s="37"/>
      <c r="Y366" s="37"/>
      <c r="AF366" s="37"/>
    </row>
    <row r="367" spans="7:32" x14ac:dyDescent="0.45">
      <c r="G367" s="37"/>
      <c r="H367" s="37"/>
      <c r="I367" s="37"/>
      <c r="J367" s="37"/>
      <c r="Q367" s="37"/>
      <c r="R367" s="37"/>
      <c r="Y367" s="37"/>
      <c r="AF367" s="37"/>
    </row>
    <row r="368" spans="7:32" x14ac:dyDescent="0.45">
      <c r="G368" s="37"/>
      <c r="H368" s="37"/>
      <c r="I368" s="37"/>
      <c r="J368" s="37"/>
      <c r="Q368" s="37"/>
      <c r="R368" s="37"/>
      <c r="Y368" s="37"/>
      <c r="AF368" s="37"/>
    </row>
    <row r="369" spans="7:32" x14ac:dyDescent="0.45">
      <c r="G369" s="37"/>
      <c r="H369" s="37"/>
      <c r="I369" s="37"/>
      <c r="J369" s="37"/>
      <c r="Q369" s="37"/>
      <c r="R369" s="37"/>
      <c r="Y369" s="37"/>
      <c r="AF369" s="37"/>
    </row>
    <row r="370" spans="7:32" x14ac:dyDescent="0.45">
      <c r="G370" s="37"/>
      <c r="H370" s="37"/>
      <c r="I370" s="37"/>
      <c r="J370" s="37"/>
      <c r="Q370" s="37"/>
      <c r="R370" s="37"/>
      <c r="Y370" s="37"/>
      <c r="AF370" s="37"/>
    </row>
    <row r="371" spans="7:32" x14ac:dyDescent="0.45">
      <c r="G371" s="37"/>
      <c r="H371" s="37"/>
      <c r="I371" s="37"/>
      <c r="J371" s="37"/>
      <c r="Q371" s="37"/>
      <c r="R371" s="37"/>
      <c r="Y371" s="37"/>
      <c r="AF371" s="37"/>
    </row>
    <row r="372" spans="7:32" x14ac:dyDescent="0.45">
      <c r="G372" s="37"/>
      <c r="H372" s="37"/>
      <c r="I372" s="37"/>
      <c r="J372" s="37"/>
      <c r="Q372" s="37"/>
      <c r="R372" s="37"/>
      <c r="Y372" s="37"/>
      <c r="AF372" s="37"/>
    </row>
    <row r="373" spans="7:32" x14ac:dyDescent="0.45">
      <c r="G373" s="37"/>
      <c r="H373" s="37"/>
      <c r="I373" s="37"/>
      <c r="J373" s="37"/>
      <c r="Q373" s="37"/>
      <c r="R373" s="37"/>
      <c r="Y373" s="37"/>
      <c r="AF373" s="37"/>
    </row>
    <row r="374" spans="7:32" x14ac:dyDescent="0.45">
      <c r="G374" s="37"/>
      <c r="H374" s="37"/>
      <c r="I374" s="37"/>
      <c r="J374" s="37"/>
      <c r="Q374" s="37"/>
      <c r="R374" s="37"/>
      <c r="Y374" s="37"/>
      <c r="AF374" s="37"/>
    </row>
    <row r="375" spans="7:32" x14ac:dyDescent="0.45">
      <c r="G375" s="37"/>
      <c r="H375" s="37"/>
      <c r="I375" s="37"/>
      <c r="J375" s="37"/>
      <c r="Q375" s="37"/>
      <c r="R375" s="37"/>
      <c r="Y375" s="37"/>
      <c r="AF375" s="37"/>
    </row>
    <row r="376" spans="7:32" x14ac:dyDescent="0.45">
      <c r="G376" s="37"/>
      <c r="H376" s="37"/>
      <c r="I376" s="37"/>
      <c r="J376" s="37"/>
      <c r="Q376" s="37"/>
      <c r="R376" s="37"/>
      <c r="Y376" s="37"/>
      <c r="AF376" s="37"/>
    </row>
    <row r="377" spans="7:32" x14ac:dyDescent="0.45">
      <c r="G377" s="37"/>
      <c r="H377" s="37"/>
      <c r="I377" s="37"/>
      <c r="J377" s="37"/>
      <c r="Q377" s="37"/>
      <c r="R377" s="37"/>
      <c r="Y377" s="37"/>
      <c r="AF377" s="37"/>
    </row>
    <row r="378" spans="7:32" x14ac:dyDescent="0.45">
      <c r="G378" s="37"/>
      <c r="H378" s="37"/>
      <c r="I378" s="37"/>
      <c r="J378" s="37"/>
      <c r="Q378" s="37"/>
      <c r="R378" s="37"/>
      <c r="Y378" s="37"/>
      <c r="AF378" s="37"/>
    </row>
    <row r="379" spans="7:32" x14ac:dyDescent="0.45">
      <c r="G379" s="37"/>
      <c r="H379" s="37"/>
      <c r="I379" s="37"/>
      <c r="J379" s="37"/>
      <c r="Q379" s="37"/>
      <c r="R379" s="37"/>
      <c r="Y379" s="37"/>
      <c r="AF379" s="37"/>
    </row>
    <row r="380" spans="7:32" x14ac:dyDescent="0.45">
      <c r="G380" s="37"/>
      <c r="H380" s="37"/>
      <c r="I380" s="37"/>
      <c r="J380" s="37"/>
      <c r="Q380" s="37"/>
      <c r="R380" s="37"/>
      <c r="Y380" s="37"/>
      <c r="AF380" s="37"/>
    </row>
    <row r="381" spans="7:32" x14ac:dyDescent="0.45">
      <c r="G381" s="37"/>
      <c r="H381" s="37"/>
      <c r="I381" s="37"/>
      <c r="J381" s="37"/>
      <c r="Q381" s="37"/>
      <c r="R381" s="37"/>
      <c r="Y381" s="37"/>
      <c r="AF381" s="37"/>
    </row>
    <row r="382" spans="7:32" x14ac:dyDescent="0.45">
      <c r="G382" s="37"/>
      <c r="H382" s="37"/>
      <c r="I382" s="37"/>
      <c r="J382" s="37"/>
      <c r="Q382" s="37"/>
      <c r="R382" s="37"/>
      <c r="Y382" s="37"/>
      <c r="AF382" s="37"/>
    </row>
    <row r="383" spans="7:32" x14ac:dyDescent="0.45">
      <c r="G383" s="37"/>
      <c r="H383" s="37"/>
      <c r="I383" s="37"/>
      <c r="J383" s="37"/>
      <c r="Q383" s="37"/>
      <c r="R383" s="37"/>
      <c r="Y383" s="37"/>
      <c r="AF383" s="37"/>
    </row>
    <row r="384" spans="7:32" x14ac:dyDescent="0.45">
      <c r="G384" s="37"/>
      <c r="H384" s="37"/>
      <c r="I384" s="37"/>
      <c r="J384" s="37"/>
      <c r="Q384" s="37"/>
      <c r="R384" s="37"/>
      <c r="Y384" s="37"/>
      <c r="AF384" s="37"/>
    </row>
    <row r="385" spans="7:32" x14ac:dyDescent="0.45">
      <c r="G385" s="37"/>
      <c r="H385" s="37"/>
      <c r="I385" s="37"/>
      <c r="J385" s="37"/>
      <c r="Q385" s="37"/>
      <c r="R385" s="37"/>
      <c r="Y385" s="37"/>
      <c r="AF385" s="37"/>
    </row>
    <row r="386" spans="7:32" x14ac:dyDescent="0.45">
      <c r="G386" s="37"/>
      <c r="H386" s="37"/>
      <c r="I386" s="37"/>
      <c r="J386" s="37"/>
      <c r="Q386" s="37"/>
      <c r="R386" s="37"/>
      <c r="Y386" s="37"/>
      <c r="AF386" s="37"/>
    </row>
    <row r="387" spans="7:32" x14ac:dyDescent="0.45">
      <c r="G387" s="37"/>
      <c r="H387" s="37"/>
      <c r="I387" s="37"/>
      <c r="J387" s="37"/>
      <c r="Q387" s="37"/>
      <c r="R387" s="37"/>
      <c r="Y387" s="37"/>
      <c r="AF387" s="37"/>
    </row>
    <row r="388" spans="7:32" x14ac:dyDescent="0.45">
      <c r="G388" s="37"/>
      <c r="H388" s="37"/>
      <c r="I388" s="37"/>
      <c r="J388" s="37"/>
      <c r="Q388" s="37"/>
      <c r="R388" s="37"/>
      <c r="Y388" s="37"/>
      <c r="AF388" s="37"/>
    </row>
    <row r="389" spans="7:32" x14ac:dyDescent="0.45">
      <c r="G389" s="37"/>
      <c r="H389" s="37"/>
      <c r="I389" s="37"/>
      <c r="J389" s="37"/>
      <c r="Q389" s="37"/>
      <c r="R389" s="37"/>
      <c r="Y389" s="37"/>
      <c r="AF389" s="37"/>
    </row>
    <row r="390" spans="7:32" x14ac:dyDescent="0.45">
      <c r="G390" s="37"/>
      <c r="H390" s="37"/>
      <c r="I390" s="37"/>
      <c r="J390" s="37"/>
      <c r="Q390" s="37"/>
      <c r="R390" s="37"/>
      <c r="Y390" s="37"/>
      <c r="AF390" s="37"/>
    </row>
    <row r="391" spans="7:32" x14ac:dyDescent="0.45">
      <c r="G391" s="37"/>
      <c r="H391" s="37"/>
      <c r="I391" s="37"/>
      <c r="J391" s="37"/>
      <c r="Q391" s="37"/>
      <c r="R391" s="37"/>
      <c r="Y391" s="37"/>
      <c r="AF391" s="37"/>
    </row>
    <row r="392" spans="7:32" x14ac:dyDescent="0.45">
      <c r="G392" s="37"/>
      <c r="H392" s="37"/>
      <c r="I392" s="37"/>
      <c r="J392" s="37"/>
      <c r="Q392" s="37"/>
      <c r="R392" s="37"/>
      <c r="Y392" s="37"/>
      <c r="AF392" s="37"/>
    </row>
    <row r="393" spans="7:32" x14ac:dyDescent="0.45">
      <c r="G393" s="37"/>
      <c r="H393" s="37"/>
      <c r="I393" s="37"/>
      <c r="J393" s="37"/>
      <c r="Q393" s="37"/>
      <c r="R393" s="37"/>
      <c r="Y393" s="37"/>
      <c r="AF393" s="37"/>
    </row>
    <row r="394" spans="7:32" x14ac:dyDescent="0.45">
      <c r="G394" s="37"/>
      <c r="H394" s="37"/>
      <c r="I394" s="37"/>
      <c r="J394" s="37"/>
      <c r="Q394" s="37"/>
      <c r="R394" s="37"/>
      <c r="Y394" s="37"/>
      <c r="AF394" s="37"/>
    </row>
    <row r="395" spans="7:32" x14ac:dyDescent="0.45">
      <c r="G395" s="37"/>
      <c r="H395" s="37"/>
      <c r="I395" s="37"/>
      <c r="J395" s="37"/>
      <c r="Q395" s="37"/>
      <c r="R395" s="37"/>
      <c r="Y395" s="37"/>
      <c r="AF395" s="37"/>
    </row>
    <row r="396" spans="7:32" x14ac:dyDescent="0.45">
      <c r="G396" s="37"/>
      <c r="H396" s="37"/>
      <c r="I396" s="37"/>
      <c r="J396" s="37"/>
      <c r="Q396" s="37"/>
      <c r="R396" s="37"/>
      <c r="Y396" s="37"/>
      <c r="AF396" s="37"/>
    </row>
    <row r="397" spans="7:32" x14ac:dyDescent="0.45">
      <c r="G397" s="37"/>
      <c r="H397" s="37"/>
      <c r="I397" s="37"/>
      <c r="J397" s="37"/>
      <c r="Q397" s="37"/>
      <c r="R397" s="37"/>
      <c r="Y397" s="37"/>
      <c r="AF397" s="37"/>
    </row>
    <row r="398" spans="7:32" x14ac:dyDescent="0.45">
      <c r="G398" s="37"/>
      <c r="H398" s="37"/>
      <c r="I398" s="37"/>
      <c r="J398" s="37"/>
      <c r="Q398" s="37"/>
      <c r="R398" s="37"/>
      <c r="Y398" s="37"/>
      <c r="AF398" s="37"/>
    </row>
    <row r="399" spans="7:32" x14ac:dyDescent="0.45">
      <c r="G399" s="37"/>
      <c r="H399" s="37"/>
      <c r="I399" s="37"/>
      <c r="J399" s="37"/>
      <c r="Q399" s="37"/>
      <c r="R399" s="37"/>
      <c r="Y399" s="37"/>
      <c r="AF399" s="37"/>
    </row>
    <row r="400" spans="7:32" x14ac:dyDescent="0.45">
      <c r="G400" s="37"/>
      <c r="H400" s="37"/>
      <c r="I400" s="37"/>
      <c r="J400" s="37"/>
      <c r="Q400" s="37"/>
      <c r="R400" s="37"/>
      <c r="Y400" s="37"/>
      <c r="AF400" s="37"/>
    </row>
    <row r="401" spans="7:32" x14ac:dyDescent="0.45">
      <c r="G401" s="37"/>
      <c r="H401" s="37"/>
      <c r="I401" s="37"/>
      <c r="J401" s="37"/>
      <c r="Q401" s="37"/>
      <c r="R401" s="37"/>
      <c r="Y401" s="37"/>
      <c r="AF401" s="37"/>
    </row>
    <row r="402" spans="7:32" x14ac:dyDescent="0.45">
      <c r="G402" s="37"/>
      <c r="H402" s="37"/>
      <c r="I402" s="37"/>
      <c r="J402" s="37"/>
      <c r="Q402" s="37"/>
      <c r="R402" s="37"/>
      <c r="Y402" s="37"/>
      <c r="AF402" s="37"/>
    </row>
    <row r="403" spans="7:32" x14ac:dyDescent="0.45">
      <c r="G403" s="37"/>
      <c r="H403" s="37"/>
      <c r="I403" s="37"/>
      <c r="J403" s="37"/>
      <c r="Q403" s="37"/>
      <c r="R403" s="37"/>
      <c r="Y403" s="37"/>
      <c r="AF403" s="37"/>
    </row>
    <row r="404" spans="7:32" x14ac:dyDescent="0.45">
      <c r="G404" s="37"/>
      <c r="H404" s="37"/>
      <c r="I404" s="37"/>
      <c r="J404" s="37"/>
      <c r="Q404" s="37"/>
      <c r="R404" s="37"/>
      <c r="Y404" s="37"/>
      <c r="AF404" s="37"/>
    </row>
    <row r="405" spans="7:32" x14ac:dyDescent="0.45">
      <c r="G405" s="37"/>
      <c r="H405" s="37"/>
      <c r="I405" s="37"/>
      <c r="J405" s="37"/>
      <c r="Q405" s="37"/>
      <c r="R405" s="37"/>
      <c r="Y405" s="37"/>
      <c r="AF405" s="37"/>
    </row>
    <row r="406" spans="7:32" x14ac:dyDescent="0.45">
      <c r="G406" s="37"/>
      <c r="H406" s="37"/>
      <c r="I406" s="37"/>
      <c r="J406" s="37"/>
      <c r="Q406" s="37"/>
      <c r="R406" s="37"/>
      <c r="Y406" s="37"/>
      <c r="AF406" s="37"/>
    </row>
    <row r="407" spans="7:32" x14ac:dyDescent="0.45">
      <c r="G407" s="37"/>
      <c r="H407" s="37"/>
      <c r="I407" s="37"/>
      <c r="J407" s="37"/>
      <c r="Q407" s="37"/>
      <c r="R407" s="37"/>
      <c r="Y407" s="37"/>
      <c r="AF407" s="37"/>
    </row>
    <row r="408" spans="7:32" x14ac:dyDescent="0.45">
      <c r="G408" s="37"/>
      <c r="H408" s="37"/>
      <c r="I408" s="37"/>
      <c r="J408" s="37"/>
      <c r="Q408" s="37"/>
      <c r="R408" s="37"/>
      <c r="Y408" s="37"/>
      <c r="AF408" s="37"/>
    </row>
    <row r="409" spans="7:32" x14ac:dyDescent="0.45">
      <c r="G409" s="37"/>
      <c r="H409" s="37"/>
      <c r="I409" s="37"/>
      <c r="J409" s="37"/>
      <c r="Q409" s="37"/>
      <c r="R409" s="37"/>
      <c r="Y409" s="37"/>
      <c r="AF409" s="37"/>
    </row>
    <row r="410" spans="7:32" x14ac:dyDescent="0.45">
      <c r="G410" s="37"/>
      <c r="H410" s="37"/>
      <c r="I410" s="37"/>
      <c r="J410" s="37"/>
      <c r="Q410" s="37"/>
      <c r="R410" s="37"/>
      <c r="Y410" s="37"/>
      <c r="AF410" s="37"/>
    </row>
    <row r="411" spans="7:32" x14ac:dyDescent="0.45">
      <c r="G411" s="37"/>
      <c r="H411" s="37"/>
      <c r="I411" s="37"/>
      <c r="J411" s="37"/>
      <c r="Q411" s="37"/>
      <c r="R411" s="37"/>
      <c r="Y411" s="37"/>
      <c r="AF411" s="37"/>
    </row>
    <row r="412" spans="7:32" x14ac:dyDescent="0.45">
      <c r="G412" s="37"/>
      <c r="H412" s="37"/>
      <c r="I412" s="37"/>
      <c r="J412" s="37"/>
      <c r="Q412" s="37"/>
      <c r="R412" s="37"/>
      <c r="Y412" s="37"/>
      <c r="AF412" s="37"/>
    </row>
    <row r="413" spans="7:32" x14ac:dyDescent="0.45">
      <c r="G413" s="37"/>
      <c r="H413" s="37"/>
      <c r="I413" s="37"/>
      <c r="J413" s="37"/>
      <c r="Q413" s="37"/>
      <c r="R413" s="37"/>
      <c r="Y413" s="37"/>
      <c r="AF413" s="37"/>
    </row>
    <row r="414" spans="7:32" x14ac:dyDescent="0.45">
      <c r="G414" s="37"/>
      <c r="H414" s="37"/>
      <c r="I414" s="37"/>
      <c r="J414" s="37"/>
      <c r="Q414" s="37"/>
      <c r="R414" s="37"/>
      <c r="Y414" s="37"/>
      <c r="AF414" s="37"/>
    </row>
    <row r="415" spans="7:32" x14ac:dyDescent="0.45">
      <c r="G415" s="37"/>
      <c r="H415" s="37"/>
      <c r="I415" s="37"/>
      <c r="J415" s="37"/>
      <c r="Q415" s="37"/>
      <c r="R415" s="37"/>
      <c r="Y415" s="37"/>
      <c r="AF415" s="37"/>
    </row>
    <row r="416" spans="7:32" x14ac:dyDescent="0.45">
      <c r="G416" s="37"/>
      <c r="H416" s="37"/>
      <c r="I416" s="37"/>
      <c r="J416" s="37"/>
      <c r="Q416" s="37"/>
      <c r="R416" s="37"/>
      <c r="Y416" s="37"/>
      <c r="AF416" s="37"/>
    </row>
    <row r="417" spans="7:32" x14ac:dyDescent="0.45">
      <c r="G417" s="37"/>
      <c r="H417" s="37"/>
      <c r="I417" s="37"/>
      <c r="J417" s="37"/>
      <c r="Q417" s="37"/>
      <c r="R417" s="37"/>
      <c r="Y417" s="37"/>
      <c r="AF417" s="37"/>
    </row>
    <row r="418" spans="7:32" x14ac:dyDescent="0.45">
      <c r="G418" s="37"/>
      <c r="H418" s="37"/>
      <c r="I418" s="37"/>
      <c r="J418" s="37"/>
      <c r="Q418" s="37"/>
      <c r="R418" s="37"/>
      <c r="Y418" s="37"/>
      <c r="AF418" s="37"/>
    </row>
    <row r="419" spans="7:32" x14ac:dyDescent="0.45">
      <c r="G419" s="37"/>
      <c r="H419" s="37"/>
      <c r="I419" s="37"/>
      <c r="J419" s="37"/>
      <c r="Q419" s="37"/>
      <c r="R419" s="37"/>
      <c r="Y419" s="37"/>
      <c r="AF419" s="37"/>
    </row>
    <row r="420" spans="7:32" x14ac:dyDescent="0.45">
      <c r="G420" s="37"/>
      <c r="H420" s="37"/>
      <c r="I420" s="37"/>
      <c r="J420" s="37"/>
      <c r="Q420" s="37"/>
      <c r="R420" s="37"/>
      <c r="Y420" s="37"/>
      <c r="AF420" s="37"/>
    </row>
    <row r="421" spans="7:32" x14ac:dyDescent="0.45">
      <c r="G421" s="37"/>
      <c r="H421" s="37"/>
      <c r="I421" s="37"/>
      <c r="J421" s="37"/>
      <c r="Q421" s="37"/>
      <c r="R421" s="37"/>
      <c r="Y421" s="37"/>
      <c r="AF421" s="37"/>
    </row>
    <row r="422" spans="7:32" x14ac:dyDescent="0.45">
      <c r="G422" s="37"/>
      <c r="H422" s="37"/>
      <c r="I422" s="37"/>
      <c r="J422" s="37"/>
      <c r="Q422" s="37"/>
      <c r="R422" s="37"/>
      <c r="Y422" s="37"/>
      <c r="AF422" s="37"/>
    </row>
    <row r="423" spans="7:32" x14ac:dyDescent="0.45">
      <c r="G423" s="37"/>
      <c r="H423" s="37"/>
      <c r="I423" s="37"/>
      <c r="J423" s="37"/>
      <c r="Q423" s="37"/>
      <c r="R423" s="37"/>
      <c r="Y423" s="37"/>
      <c r="AF423" s="37"/>
    </row>
    <row r="424" spans="7:32" x14ac:dyDescent="0.45">
      <c r="G424" s="37"/>
      <c r="H424" s="37"/>
      <c r="I424" s="37"/>
      <c r="J424" s="37"/>
      <c r="Q424" s="37"/>
      <c r="R424" s="37"/>
      <c r="Y424" s="37"/>
      <c r="AF424" s="37"/>
    </row>
    <row r="425" spans="7:32" x14ac:dyDescent="0.45">
      <c r="G425" s="37"/>
      <c r="H425" s="37"/>
      <c r="I425" s="37"/>
      <c r="J425" s="37"/>
      <c r="Q425" s="37"/>
      <c r="R425" s="37"/>
      <c r="Y425" s="37"/>
      <c r="AF425" s="37"/>
    </row>
    <row r="426" spans="7:32" x14ac:dyDescent="0.45">
      <c r="G426" s="37"/>
      <c r="H426" s="37"/>
      <c r="I426" s="37"/>
      <c r="J426" s="37"/>
      <c r="Q426" s="37"/>
      <c r="R426" s="37"/>
      <c r="Y426" s="37"/>
      <c r="AF426" s="37"/>
    </row>
    <row r="427" spans="7:32" x14ac:dyDescent="0.45">
      <c r="G427" s="37"/>
      <c r="H427" s="37"/>
      <c r="I427" s="37"/>
      <c r="J427" s="37"/>
      <c r="Q427" s="37"/>
      <c r="R427" s="37"/>
      <c r="Y427" s="37"/>
      <c r="AF427" s="37"/>
    </row>
    <row r="428" spans="7:32" x14ac:dyDescent="0.45">
      <c r="G428" s="37"/>
      <c r="H428" s="37"/>
      <c r="I428" s="37"/>
      <c r="J428" s="37"/>
      <c r="Q428" s="37"/>
      <c r="R428" s="37"/>
      <c r="Y428" s="37"/>
      <c r="AF428" s="37"/>
    </row>
    <row r="429" spans="7:32" x14ac:dyDescent="0.45">
      <c r="G429" s="37"/>
      <c r="H429" s="37"/>
      <c r="I429" s="37"/>
      <c r="J429" s="37"/>
      <c r="Q429" s="37"/>
      <c r="R429" s="37"/>
      <c r="Y429" s="37"/>
      <c r="AF429" s="37"/>
    </row>
    <row r="430" spans="7:32" x14ac:dyDescent="0.45">
      <c r="G430" s="37"/>
      <c r="H430" s="37"/>
      <c r="I430" s="37"/>
      <c r="J430" s="37"/>
      <c r="Q430" s="37"/>
      <c r="R430" s="37"/>
      <c r="Y430" s="37"/>
      <c r="AF430" s="37"/>
    </row>
    <row r="431" spans="7:32" x14ac:dyDescent="0.45">
      <c r="G431" s="37"/>
      <c r="H431" s="37"/>
      <c r="I431" s="37"/>
      <c r="J431" s="37"/>
      <c r="Q431" s="37"/>
      <c r="R431" s="37"/>
      <c r="Y431" s="37"/>
      <c r="AF431" s="37"/>
    </row>
    <row r="432" spans="7:32" x14ac:dyDescent="0.45">
      <c r="G432" s="37"/>
      <c r="H432" s="37"/>
      <c r="I432" s="37"/>
      <c r="J432" s="37"/>
      <c r="Q432" s="37"/>
      <c r="R432" s="37"/>
      <c r="Y432" s="37"/>
      <c r="AF432" s="37"/>
    </row>
    <row r="433" spans="7:32" x14ac:dyDescent="0.45">
      <c r="G433" s="37"/>
      <c r="H433" s="37"/>
      <c r="I433" s="37"/>
      <c r="J433" s="37"/>
      <c r="Q433" s="37"/>
      <c r="R433" s="37"/>
      <c r="Y433" s="37"/>
      <c r="AF433" s="37"/>
    </row>
    <row r="434" spans="7:32" x14ac:dyDescent="0.45">
      <c r="G434" s="37"/>
      <c r="H434" s="37"/>
      <c r="I434" s="37"/>
      <c r="J434" s="37"/>
      <c r="Q434" s="37"/>
      <c r="R434" s="37"/>
      <c r="Y434" s="37"/>
      <c r="AF434" s="37"/>
    </row>
    <row r="435" spans="7:32" x14ac:dyDescent="0.45">
      <c r="G435" s="37"/>
      <c r="H435" s="37"/>
      <c r="I435" s="37"/>
      <c r="J435" s="37"/>
      <c r="Q435" s="37"/>
      <c r="R435" s="37"/>
      <c r="Y435" s="37"/>
      <c r="AF435" s="37"/>
    </row>
    <row r="436" spans="7:32" x14ac:dyDescent="0.45">
      <c r="G436" s="37"/>
      <c r="H436" s="37"/>
      <c r="I436" s="37"/>
      <c r="J436" s="37"/>
      <c r="Q436" s="37"/>
      <c r="R436" s="37"/>
      <c r="Y436" s="37"/>
      <c r="AF436" s="37"/>
    </row>
    <row r="437" spans="7:32" x14ac:dyDescent="0.45">
      <c r="G437" s="37"/>
      <c r="H437" s="37"/>
      <c r="I437" s="37"/>
      <c r="J437" s="37"/>
      <c r="Q437" s="37"/>
      <c r="R437" s="37"/>
      <c r="Y437" s="37"/>
      <c r="AF437" s="37"/>
    </row>
    <row r="438" spans="7:32" x14ac:dyDescent="0.45">
      <c r="G438" s="37"/>
      <c r="H438" s="37"/>
      <c r="I438" s="37"/>
      <c r="J438" s="37"/>
      <c r="Q438" s="37"/>
      <c r="R438" s="37"/>
      <c r="Y438" s="37"/>
      <c r="AF438" s="37"/>
    </row>
    <row r="439" spans="7:32" x14ac:dyDescent="0.45">
      <c r="G439" s="37"/>
      <c r="H439" s="37"/>
      <c r="I439" s="37"/>
      <c r="J439" s="37"/>
      <c r="Q439" s="37"/>
      <c r="R439" s="37"/>
      <c r="Y439" s="37"/>
      <c r="AF439" s="37"/>
    </row>
    <row r="440" spans="7:32" x14ac:dyDescent="0.45">
      <c r="G440" s="37"/>
      <c r="H440" s="37"/>
      <c r="I440" s="37"/>
      <c r="J440" s="37"/>
      <c r="Q440" s="37"/>
      <c r="R440" s="37"/>
      <c r="Y440" s="37"/>
      <c r="AF440" s="37"/>
    </row>
    <row r="441" spans="7:32" x14ac:dyDescent="0.45">
      <c r="G441" s="37"/>
      <c r="H441" s="37"/>
      <c r="I441" s="37"/>
      <c r="J441" s="37"/>
      <c r="Q441" s="37"/>
      <c r="R441" s="37"/>
      <c r="Y441" s="37"/>
      <c r="AF441" s="37"/>
    </row>
    <row r="442" spans="7:32" x14ac:dyDescent="0.45">
      <c r="G442" s="37"/>
      <c r="H442" s="37"/>
      <c r="I442" s="37"/>
      <c r="J442" s="37"/>
      <c r="Q442" s="37"/>
      <c r="R442" s="37"/>
      <c r="Y442" s="37"/>
      <c r="AF442" s="37"/>
    </row>
    <row r="443" spans="7:32" x14ac:dyDescent="0.45">
      <c r="G443" s="37"/>
      <c r="H443" s="37"/>
      <c r="I443" s="37"/>
      <c r="J443" s="37"/>
      <c r="Q443" s="37"/>
      <c r="R443" s="37"/>
      <c r="Y443" s="37"/>
      <c r="AF443" s="37"/>
    </row>
    <row r="444" spans="7:32" x14ac:dyDescent="0.45">
      <c r="G444" s="37"/>
      <c r="H444" s="37"/>
      <c r="I444" s="37"/>
      <c r="J444" s="37"/>
      <c r="Q444" s="37"/>
      <c r="R444" s="37"/>
      <c r="Y444" s="37"/>
      <c r="AF444" s="37"/>
    </row>
    <row r="445" spans="7:32" x14ac:dyDescent="0.45">
      <c r="G445" s="37"/>
      <c r="H445" s="37"/>
      <c r="I445" s="37"/>
      <c r="J445" s="37"/>
      <c r="Q445" s="37"/>
      <c r="R445" s="37"/>
      <c r="Y445" s="37"/>
      <c r="AF445" s="37"/>
    </row>
    <row r="446" spans="7:32" x14ac:dyDescent="0.45">
      <c r="G446" s="37"/>
      <c r="H446" s="37"/>
      <c r="I446" s="37"/>
      <c r="J446" s="37"/>
      <c r="Q446" s="37"/>
      <c r="R446" s="37"/>
      <c r="Y446" s="37"/>
      <c r="AF446" s="37"/>
    </row>
    <row r="447" spans="7:32" x14ac:dyDescent="0.45">
      <c r="G447" s="37"/>
      <c r="H447" s="37"/>
      <c r="I447" s="37"/>
      <c r="J447" s="37"/>
      <c r="Q447" s="37"/>
      <c r="R447" s="37"/>
      <c r="Y447" s="37"/>
      <c r="AF447" s="37"/>
    </row>
    <row r="448" spans="7:32" x14ac:dyDescent="0.45">
      <c r="G448" s="37"/>
      <c r="H448" s="37"/>
      <c r="I448" s="37"/>
      <c r="J448" s="37"/>
      <c r="Q448" s="37"/>
      <c r="R448" s="37"/>
      <c r="Y448" s="37"/>
      <c r="AF448" s="37"/>
    </row>
    <row r="449" spans="7:32" x14ac:dyDescent="0.45">
      <c r="G449" s="37"/>
      <c r="H449" s="37"/>
      <c r="I449" s="37"/>
      <c r="J449" s="37"/>
      <c r="Q449" s="37"/>
      <c r="R449" s="37"/>
      <c r="Y449" s="37"/>
      <c r="AF449" s="37"/>
    </row>
    <row r="450" spans="7:32" x14ac:dyDescent="0.45">
      <c r="G450" s="37"/>
      <c r="H450" s="37"/>
      <c r="I450" s="37"/>
      <c r="J450" s="37"/>
      <c r="Q450" s="37"/>
      <c r="R450" s="37"/>
      <c r="Y450" s="37"/>
      <c r="AF450" s="37"/>
    </row>
    <row r="451" spans="7:32" x14ac:dyDescent="0.45">
      <c r="G451" s="37"/>
      <c r="H451" s="37"/>
      <c r="I451" s="37"/>
      <c r="J451" s="37"/>
      <c r="Q451" s="37"/>
      <c r="R451" s="37"/>
      <c r="Y451" s="37"/>
      <c r="AF451" s="37"/>
    </row>
    <row r="452" spans="7:32" x14ac:dyDescent="0.45">
      <c r="G452" s="37"/>
      <c r="H452" s="37"/>
      <c r="I452" s="37"/>
      <c r="J452" s="37"/>
      <c r="Q452" s="37"/>
      <c r="R452" s="37"/>
      <c r="Y452" s="37"/>
      <c r="AF452" s="37"/>
    </row>
    <row r="453" spans="7:32" x14ac:dyDescent="0.45">
      <c r="G453" s="37"/>
      <c r="H453" s="37"/>
      <c r="I453" s="37"/>
      <c r="J453" s="37"/>
      <c r="Q453" s="37"/>
      <c r="R453" s="37"/>
      <c r="Y453" s="37"/>
      <c r="AF453" s="37"/>
    </row>
    <row r="454" spans="7:32" x14ac:dyDescent="0.45">
      <c r="G454" s="37"/>
      <c r="H454" s="37"/>
      <c r="I454" s="37"/>
      <c r="J454" s="37"/>
      <c r="Q454" s="37"/>
      <c r="R454" s="37"/>
      <c r="Y454" s="37"/>
      <c r="AF454" s="37"/>
    </row>
    <row r="455" spans="7:32" x14ac:dyDescent="0.45">
      <c r="G455" s="37"/>
      <c r="H455" s="37"/>
      <c r="I455" s="37"/>
      <c r="J455" s="37"/>
      <c r="Q455" s="37"/>
      <c r="R455" s="37"/>
      <c r="Y455" s="37"/>
      <c r="AF455" s="37"/>
    </row>
    <row r="456" spans="7:32" x14ac:dyDescent="0.45">
      <c r="G456" s="37"/>
      <c r="H456" s="37"/>
      <c r="I456" s="37"/>
      <c r="J456" s="37"/>
      <c r="Q456" s="37"/>
      <c r="R456" s="37"/>
      <c r="Y456" s="37"/>
      <c r="AF456" s="37"/>
    </row>
    <row r="457" spans="7:32" x14ac:dyDescent="0.45">
      <c r="G457" s="37"/>
      <c r="H457" s="37"/>
      <c r="I457" s="37"/>
      <c r="J457" s="37"/>
      <c r="Q457" s="37"/>
      <c r="R457" s="37"/>
      <c r="Y457" s="37"/>
      <c r="AF457" s="37"/>
    </row>
    <row r="458" spans="7:32" x14ac:dyDescent="0.45">
      <c r="G458" s="37"/>
      <c r="H458" s="37"/>
      <c r="I458" s="37"/>
      <c r="J458" s="37"/>
      <c r="Q458" s="37"/>
      <c r="R458" s="37"/>
      <c r="Y458" s="37"/>
      <c r="AF458" s="37"/>
    </row>
    <row r="459" spans="7:32" x14ac:dyDescent="0.45">
      <c r="G459" s="37"/>
      <c r="H459" s="37"/>
      <c r="I459" s="37"/>
      <c r="J459" s="37"/>
      <c r="Q459" s="37"/>
      <c r="R459" s="37"/>
      <c r="Y459" s="37"/>
      <c r="AF459" s="37"/>
    </row>
    <row r="460" spans="7:32" x14ac:dyDescent="0.45">
      <c r="G460" s="37"/>
      <c r="H460" s="37"/>
      <c r="I460" s="37"/>
      <c r="J460" s="37"/>
      <c r="Q460" s="37"/>
      <c r="R460" s="37"/>
      <c r="Y460" s="37"/>
      <c r="AF460" s="37"/>
    </row>
    <row r="461" spans="7:32" x14ac:dyDescent="0.45">
      <c r="G461" s="37"/>
      <c r="H461" s="37"/>
      <c r="I461" s="37"/>
      <c r="J461" s="37"/>
      <c r="Q461" s="37"/>
      <c r="R461" s="37"/>
      <c r="Y461" s="37"/>
      <c r="AF461" s="37"/>
    </row>
    <row r="462" spans="7:32" x14ac:dyDescent="0.45">
      <c r="G462" s="37"/>
      <c r="H462" s="37"/>
      <c r="I462" s="37"/>
      <c r="J462" s="37"/>
      <c r="Q462" s="37"/>
      <c r="R462" s="37"/>
      <c r="Y462" s="37"/>
      <c r="AF462" s="37"/>
    </row>
    <row r="463" spans="7:32" x14ac:dyDescent="0.45">
      <c r="G463" s="37"/>
      <c r="H463" s="37"/>
      <c r="I463" s="37"/>
      <c r="J463" s="37"/>
      <c r="Q463" s="37"/>
      <c r="R463" s="37"/>
      <c r="Y463" s="37"/>
      <c r="AF463" s="37"/>
    </row>
    <row r="464" spans="7:32" x14ac:dyDescent="0.45">
      <c r="G464" s="37"/>
      <c r="H464" s="37"/>
      <c r="I464" s="37"/>
      <c r="J464" s="37"/>
      <c r="Q464" s="37"/>
      <c r="R464" s="37"/>
      <c r="Y464" s="37"/>
      <c r="AF464" s="37"/>
    </row>
    <row r="465" spans="7:32" x14ac:dyDescent="0.45">
      <c r="G465" s="37"/>
      <c r="H465" s="37"/>
      <c r="I465" s="37"/>
      <c r="J465" s="37"/>
      <c r="Q465" s="37"/>
      <c r="R465" s="37"/>
      <c r="Y465" s="37"/>
      <c r="AF465" s="37"/>
    </row>
    <row r="466" spans="7:32" x14ac:dyDescent="0.45">
      <c r="G466" s="37"/>
      <c r="H466" s="37"/>
      <c r="I466" s="37"/>
      <c r="J466" s="37"/>
      <c r="Q466" s="37"/>
      <c r="R466" s="37"/>
      <c r="Y466" s="37"/>
      <c r="AF466" s="37"/>
    </row>
    <row r="467" spans="7:32" x14ac:dyDescent="0.45">
      <c r="G467" s="37"/>
      <c r="H467" s="37"/>
      <c r="I467" s="37"/>
      <c r="J467" s="37"/>
      <c r="Q467" s="37"/>
      <c r="R467" s="37"/>
      <c r="Y467" s="37"/>
      <c r="AF467" s="37"/>
    </row>
    <row r="468" spans="7:32" x14ac:dyDescent="0.45">
      <c r="G468" s="37"/>
      <c r="H468" s="37"/>
      <c r="I468" s="37"/>
      <c r="J468" s="37"/>
      <c r="Q468" s="37"/>
      <c r="R468" s="37"/>
      <c r="Y468" s="37"/>
      <c r="AF468" s="37"/>
    </row>
    <row r="469" spans="7:32" x14ac:dyDescent="0.45">
      <c r="G469" s="37"/>
      <c r="H469" s="37"/>
      <c r="I469" s="37"/>
      <c r="J469" s="37"/>
      <c r="Q469" s="37"/>
      <c r="R469" s="37"/>
      <c r="Y469" s="37"/>
      <c r="AF469" s="37"/>
    </row>
    <row r="470" spans="7:32" x14ac:dyDescent="0.45">
      <c r="G470" s="37"/>
      <c r="H470" s="37"/>
      <c r="I470" s="37"/>
      <c r="J470" s="37"/>
      <c r="Q470" s="37"/>
      <c r="R470" s="37"/>
      <c r="Y470" s="37"/>
      <c r="AF470" s="37"/>
    </row>
    <row r="471" spans="7:32" x14ac:dyDescent="0.45">
      <c r="G471" s="37"/>
      <c r="H471" s="37"/>
      <c r="I471" s="37"/>
      <c r="J471" s="37"/>
      <c r="Q471" s="37"/>
      <c r="R471" s="37"/>
      <c r="Y471" s="37"/>
      <c r="AF471" s="37"/>
    </row>
    <row r="472" spans="7:32" x14ac:dyDescent="0.45">
      <c r="G472" s="37"/>
      <c r="H472" s="37"/>
      <c r="I472" s="37"/>
      <c r="J472" s="37"/>
      <c r="Q472" s="37"/>
      <c r="R472" s="37"/>
      <c r="Y472" s="37"/>
      <c r="AF472" s="37"/>
    </row>
    <row r="473" spans="7:32" x14ac:dyDescent="0.45">
      <c r="G473" s="37"/>
      <c r="H473" s="37"/>
      <c r="I473" s="37"/>
      <c r="J473" s="37"/>
      <c r="Q473" s="37"/>
      <c r="R473" s="37"/>
      <c r="Y473" s="37"/>
      <c r="AF473" s="37"/>
    </row>
    <row r="474" spans="7:32" x14ac:dyDescent="0.45">
      <c r="G474" s="37"/>
      <c r="H474" s="37"/>
      <c r="I474" s="37"/>
      <c r="J474" s="37"/>
      <c r="Q474" s="37"/>
      <c r="R474" s="37"/>
      <c r="Y474" s="37"/>
      <c r="AF474" s="37"/>
    </row>
    <row r="475" spans="7:32" x14ac:dyDescent="0.45">
      <c r="G475" s="37"/>
      <c r="H475" s="37"/>
      <c r="I475" s="37"/>
      <c r="J475" s="37"/>
      <c r="Q475" s="37"/>
      <c r="R475" s="37"/>
      <c r="Y475" s="37"/>
      <c r="AF475" s="37"/>
    </row>
    <row r="476" spans="7:32" x14ac:dyDescent="0.45">
      <c r="G476" s="37"/>
      <c r="H476" s="37"/>
      <c r="I476" s="37"/>
      <c r="J476" s="37"/>
      <c r="Q476" s="37"/>
      <c r="R476" s="37"/>
      <c r="Y476" s="37"/>
      <c r="AF476" s="37"/>
    </row>
    <row r="477" spans="7:32" x14ac:dyDescent="0.45">
      <c r="G477" s="37"/>
      <c r="H477" s="37"/>
      <c r="I477" s="37"/>
      <c r="J477" s="37"/>
      <c r="Q477" s="37"/>
      <c r="R477" s="37"/>
      <c r="Y477" s="37"/>
      <c r="AF477" s="37"/>
    </row>
    <row r="478" spans="7:32" x14ac:dyDescent="0.45">
      <c r="G478" s="37"/>
      <c r="H478" s="37"/>
      <c r="I478" s="37"/>
      <c r="J478" s="37"/>
      <c r="Q478" s="37"/>
      <c r="R478" s="37"/>
      <c r="Y478" s="37"/>
      <c r="AF478" s="37"/>
    </row>
    <row r="479" spans="7:32" x14ac:dyDescent="0.45">
      <c r="G479" s="37"/>
      <c r="H479" s="37"/>
      <c r="I479" s="37"/>
      <c r="J479" s="37"/>
      <c r="Q479" s="37"/>
      <c r="R479" s="37"/>
      <c r="Y479" s="37"/>
      <c r="AF479" s="37"/>
    </row>
    <row r="480" spans="7:32" x14ac:dyDescent="0.45">
      <c r="G480" s="37"/>
      <c r="H480" s="37"/>
      <c r="I480" s="37"/>
      <c r="J480" s="37"/>
      <c r="Q480" s="37"/>
      <c r="R480" s="37"/>
      <c r="Y480" s="37"/>
      <c r="AF480" s="37"/>
    </row>
    <row r="481" spans="7:32" x14ac:dyDescent="0.45">
      <c r="G481" s="37"/>
      <c r="H481" s="37"/>
      <c r="I481" s="37"/>
      <c r="J481" s="37"/>
      <c r="Q481" s="37"/>
      <c r="R481" s="37"/>
      <c r="Y481" s="37"/>
      <c r="AF481" s="37"/>
    </row>
    <row r="482" spans="7:32" x14ac:dyDescent="0.45">
      <c r="G482" s="37"/>
      <c r="H482" s="37"/>
      <c r="I482" s="37"/>
      <c r="J482" s="37"/>
      <c r="Q482" s="37"/>
      <c r="R482" s="37"/>
      <c r="Y482" s="37"/>
      <c r="AF482" s="37"/>
    </row>
    <row r="483" spans="7:32" x14ac:dyDescent="0.45">
      <c r="G483" s="37"/>
      <c r="H483" s="37"/>
      <c r="I483" s="37"/>
      <c r="J483" s="37"/>
      <c r="Q483" s="37"/>
      <c r="R483" s="37"/>
      <c r="Y483" s="37"/>
      <c r="AF483" s="37"/>
    </row>
    <row r="484" spans="7:32" x14ac:dyDescent="0.45">
      <c r="G484" s="37"/>
      <c r="H484" s="37"/>
      <c r="I484" s="37"/>
      <c r="J484" s="37"/>
      <c r="Q484" s="37"/>
      <c r="R484" s="37"/>
      <c r="Y484" s="37"/>
      <c r="AF484" s="37"/>
    </row>
    <row r="485" spans="7:32" x14ac:dyDescent="0.45">
      <c r="G485" s="37"/>
      <c r="H485" s="37"/>
      <c r="I485" s="37"/>
      <c r="J485" s="37"/>
      <c r="Q485" s="37"/>
      <c r="R485" s="37"/>
      <c r="Y485" s="37"/>
      <c r="AF485" s="37"/>
    </row>
    <row r="486" spans="7:32" x14ac:dyDescent="0.45">
      <c r="G486" s="37"/>
      <c r="H486" s="37"/>
      <c r="I486" s="37"/>
      <c r="J486" s="37"/>
      <c r="Q486" s="37"/>
      <c r="R486" s="37"/>
      <c r="Y486" s="37"/>
      <c r="AF486" s="37"/>
    </row>
    <row r="487" spans="7:32" x14ac:dyDescent="0.45">
      <c r="G487" s="37"/>
      <c r="H487" s="37"/>
      <c r="I487" s="37"/>
      <c r="J487" s="37"/>
      <c r="Q487" s="37"/>
      <c r="R487" s="37"/>
      <c r="Y487" s="37"/>
      <c r="AF487" s="37"/>
    </row>
    <row r="488" spans="7:32" x14ac:dyDescent="0.45">
      <c r="G488" s="37"/>
      <c r="H488" s="37"/>
      <c r="I488" s="37"/>
      <c r="J488" s="37"/>
      <c r="Q488" s="37"/>
      <c r="R488" s="37"/>
      <c r="Y488" s="37"/>
      <c r="AF488" s="37"/>
    </row>
    <row r="489" spans="7:32" x14ac:dyDescent="0.45">
      <c r="G489" s="37"/>
      <c r="H489" s="37"/>
      <c r="I489" s="37"/>
      <c r="J489" s="37"/>
      <c r="Q489" s="37"/>
      <c r="R489" s="37"/>
      <c r="Y489" s="37"/>
      <c r="AF489" s="37"/>
    </row>
    <row r="490" spans="7:32" x14ac:dyDescent="0.45">
      <c r="G490" s="37"/>
      <c r="H490" s="37"/>
      <c r="I490" s="37"/>
      <c r="J490" s="37"/>
      <c r="Q490" s="37"/>
      <c r="R490" s="37"/>
      <c r="Y490" s="37"/>
      <c r="AF490" s="37"/>
    </row>
    <row r="491" spans="7:32" x14ac:dyDescent="0.45">
      <c r="G491" s="37"/>
      <c r="H491" s="37"/>
      <c r="I491" s="37"/>
      <c r="J491" s="37"/>
      <c r="Q491" s="37"/>
      <c r="R491" s="37"/>
      <c r="Y491" s="37"/>
      <c r="AF491" s="37"/>
    </row>
    <row r="492" spans="7:32" x14ac:dyDescent="0.45">
      <c r="G492" s="37"/>
      <c r="H492" s="37"/>
      <c r="I492" s="37"/>
      <c r="J492" s="37"/>
      <c r="Q492" s="37"/>
      <c r="R492" s="37"/>
      <c r="Y492" s="37"/>
      <c r="AF492" s="37"/>
    </row>
    <row r="493" spans="7:32" x14ac:dyDescent="0.45">
      <c r="G493" s="37"/>
      <c r="H493" s="37"/>
      <c r="I493" s="37"/>
      <c r="J493" s="37"/>
      <c r="Q493" s="37"/>
      <c r="R493" s="37"/>
      <c r="Y493" s="37"/>
      <c r="AF493" s="37"/>
    </row>
    <row r="494" spans="7:32" x14ac:dyDescent="0.45">
      <c r="G494" s="37"/>
      <c r="H494" s="37"/>
      <c r="I494" s="37"/>
      <c r="J494" s="37"/>
      <c r="Q494" s="37"/>
      <c r="R494" s="37"/>
      <c r="Y494" s="37"/>
      <c r="AF494" s="37"/>
    </row>
    <row r="495" spans="7:32" x14ac:dyDescent="0.45">
      <c r="G495" s="37"/>
      <c r="H495" s="37"/>
      <c r="I495" s="37"/>
      <c r="J495" s="37"/>
      <c r="Q495" s="37"/>
      <c r="R495" s="37"/>
      <c r="Y495" s="37"/>
      <c r="AF495" s="37"/>
    </row>
    <row r="496" spans="7:32" x14ac:dyDescent="0.45">
      <c r="G496" s="37"/>
      <c r="H496" s="37"/>
      <c r="I496" s="37"/>
      <c r="J496" s="37"/>
      <c r="Q496" s="37"/>
      <c r="R496" s="37"/>
      <c r="Y496" s="37"/>
      <c r="AF496" s="37"/>
    </row>
    <row r="497" spans="7:32" x14ac:dyDescent="0.45">
      <c r="G497" s="37"/>
      <c r="H497" s="37"/>
      <c r="I497" s="37"/>
      <c r="J497" s="37"/>
      <c r="Q497" s="37"/>
      <c r="R497" s="37"/>
      <c r="Y497" s="37"/>
      <c r="AF497" s="37"/>
    </row>
    <row r="498" spans="7:32" x14ac:dyDescent="0.45">
      <c r="G498" s="37"/>
      <c r="H498" s="37"/>
      <c r="I498" s="37"/>
      <c r="J498" s="37"/>
      <c r="Q498" s="37"/>
      <c r="R498" s="37"/>
      <c r="Y498" s="37"/>
      <c r="AF498" s="37"/>
    </row>
    <row r="499" spans="7:32" x14ac:dyDescent="0.45">
      <c r="G499" s="37"/>
      <c r="H499" s="37"/>
      <c r="I499" s="37"/>
      <c r="J499" s="37"/>
      <c r="Q499" s="37"/>
      <c r="R499" s="37"/>
      <c r="Y499" s="37"/>
      <c r="AF499" s="37"/>
    </row>
    <row r="500" spans="7:32" x14ac:dyDescent="0.45">
      <c r="G500" s="37"/>
      <c r="H500" s="37"/>
      <c r="I500" s="37"/>
      <c r="J500" s="37"/>
      <c r="Q500" s="37"/>
      <c r="R500" s="37"/>
      <c r="Y500" s="37"/>
      <c r="AF500" s="37"/>
    </row>
    <row r="501" spans="7:32" x14ac:dyDescent="0.45">
      <c r="G501" s="37"/>
      <c r="H501" s="37"/>
      <c r="I501" s="37"/>
      <c r="J501" s="37"/>
      <c r="Q501" s="37"/>
      <c r="R501" s="37"/>
      <c r="Y501" s="37"/>
      <c r="AF501" s="37"/>
    </row>
    <row r="502" spans="7:32" x14ac:dyDescent="0.45">
      <c r="G502" s="37"/>
      <c r="H502" s="37"/>
      <c r="I502" s="37"/>
      <c r="J502" s="37"/>
      <c r="Q502" s="37"/>
      <c r="R502" s="37"/>
      <c r="Y502" s="37"/>
      <c r="AF502" s="37"/>
    </row>
    <row r="503" spans="7:32" x14ac:dyDescent="0.45">
      <c r="G503" s="37"/>
      <c r="H503" s="37"/>
      <c r="I503" s="37"/>
      <c r="J503" s="37"/>
      <c r="Q503" s="37"/>
      <c r="R503" s="37"/>
      <c r="Y503" s="37"/>
      <c r="AF503" s="37"/>
    </row>
    <row r="504" spans="7:32" x14ac:dyDescent="0.45">
      <c r="G504" s="37"/>
      <c r="H504" s="37"/>
      <c r="I504" s="37"/>
      <c r="J504" s="37"/>
      <c r="Q504" s="37"/>
      <c r="R504" s="37"/>
      <c r="Y504" s="37"/>
      <c r="AF504" s="37"/>
    </row>
    <row r="505" spans="7:32" x14ac:dyDescent="0.45">
      <c r="G505" s="37"/>
      <c r="H505" s="37"/>
      <c r="I505" s="37"/>
      <c r="J505" s="37"/>
      <c r="Q505" s="37"/>
      <c r="R505" s="37"/>
      <c r="Y505" s="37"/>
      <c r="AF505" s="37"/>
    </row>
    <row r="506" spans="7:32" x14ac:dyDescent="0.45">
      <c r="G506" s="37"/>
      <c r="H506" s="37"/>
      <c r="I506" s="37"/>
      <c r="J506" s="37"/>
      <c r="Q506" s="37"/>
      <c r="R506" s="37"/>
      <c r="Y506" s="37"/>
      <c r="AF506" s="37"/>
    </row>
    <row r="507" spans="7:32" x14ac:dyDescent="0.45">
      <c r="G507" s="37"/>
      <c r="H507" s="37"/>
      <c r="I507" s="37"/>
      <c r="J507" s="37"/>
      <c r="Q507" s="37"/>
      <c r="R507" s="37"/>
      <c r="Y507" s="37"/>
      <c r="AF507" s="37"/>
    </row>
    <row r="508" spans="7:32" x14ac:dyDescent="0.45">
      <c r="G508" s="37"/>
      <c r="H508" s="37"/>
      <c r="I508" s="37"/>
      <c r="J508" s="37"/>
      <c r="Q508" s="37"/>
      <c r="R508" s="37"/>
      <c r="Y508" s="37"/>
      <c r="AF508" s="37"/>
    </row>
    <row r="509" spans="7:32" x14ac:dyDescent="0.45">
      <c r="G509" s="37"/>
      <c r="H509" s="37"/>
      <c r="I509" s="37"/>
      <c r="J509" s="37"/>
      <c r="Q509" s="37"/>
      <c r="R509" s="37"/>
      <c r="Y509" s="37"/>
      <c r="AF509" s="37"/>
    </row>
  </sheetData>
  <mergeCells count="51">
    <mergeCell ref="O229:P229"/>
    <mergeCell ref="D230:D231"/>
    <mergeCell ref="O230:O231"/>
    <mergeCell ref="P230:P231"/>
    <mergeCell ref="B265:D265"/>
    <mergeCell ref="K229:M229"/>
    <mergeCell ref="B214:D214"/>
    <mergeCell ref="B219:J219"/>
    <mergeCell ref="B220:J220"/>
    <mergeCell ref="D223:J223"/>
    <mergeCell ref="G229:I229"/>
    <mergeCell ref="D179:D180"/>
    <mergeCell ref="O179:O180"/>
    <mergeCell ref="P179:P180"/>
    <mergeCell ref="O123:P123"/>
    <mergeCell ref="D124:D125"/>
    <mergeCell ref="O124:O125"/>
    <mergeCell ref="P124:P125"/>
    <mergeCell ref="B160:D160"/>
    <mergeCell ref="B168:J168"/>
    <mergeCell ref="K123:M123"/>
    <mergeCell ref="B169:J169"/>
    <mergeCell ref="D172:J172"/>
    <mergeCell ref="G178:I178"/>
    <mergeCell ref="K178:M178"/>
    <mergeCell ref="O178:P178"/>
    <mergeCell ref="B107:D107"/>
    <mergeCell ref="B113:J113"/>
    <mergeCell ref="B114:J114"/>
    <mergeCell ref="D117:J117"/>
    <mergeCell ref="G123:I123"/>
    <mergeCell ref="D72:D73"/>
    <mergeCell ref="O72:O73"/>
    <mergeCell ref="P72:P73"/>
    <mergeCell ref="O20:P20"/>
    <mergeCell ref="D21:D22"/>
    <mergeCell ref="O21:O22"/>
    <mergeCell ref="P21:P22"/>
    <mergeCell ref="B56:D56"/>
    <mergeCell ref="B61:J61"/>
    <mergeCell ref="K20:M20"/>
    <mergeCell ref="B62:J62"/>
    <mergeCell ref="D65:J65"/>
    <mergeCell ref="G71:I71"/>
    <mergeCell ref="K71:M71"/>
    <mergeCell ref="O71:P71"/>
    <mergeCell ref="A3:H3"/>
    <mergeCell ref="B10:J10"/>
    <mergeCell ref="B11:J11"/>
    <mergeCell ref="D14:J14"/>
    <mergeCell ref="G20:I20"/>
  </mergeCells>
  <conditionalFormatting sqref="G270:H273">
    <cfRule type="cellIs" dxfId="139" priority="9" operator="lessThan">
      <formula>0</formula>
    </cfRule>
    <cfRule type="cellIs" dxfId="138" priority="10" operator="greaterThan">
      <formula>0</formula>
    </cfRule>
  </conditionalFormatting>
  <conditionalFormatting sqref="G274:J509">
    <cfRule type="cellIs" dxfId="137" priority="1" operator="lessThan">
      <formula>0</formula>
    </cfRule>
    <cfRule type="cellIs" dxfId="136" priority="2" operator="greaterThan">
      <formula>0</formula>
    </cfRule>
  </conditionalFormatting>
  <conditionalFormatting sqref="Q270:R509">
    <cfRule type="cellIs" dxfId="135" priority="7" operator="lessThan">
      <formula>0</formula>
    </cfRule>
    <cfRule type="cellIs" dxfId="134" priority="8" operator="greaterThan">
      <formula>0</formula>
    </cfRule>
  </conditionalFormatting>
  <conditionalFormatting sqref="Y270:Y509">
    <cfRule type="cellIs" dxfId="133" priority="5" operator="lessThan">
      <formula>0</formula>
    </cfRule>
    <cfRule type="cellIs" dxfId="132" priority="6" operator="greaterThan">
      <formula>0</formula>
    </cfRule>
  </conditionalFormatting>
  <conditionalFormatting sqref="AF270:AF509">
    <cfRule type="cellIs" dxfId="131" priority="3" operator="lessThan">
      <formula>0</formula>
    </cfRule>
    <cfRule type="cellIs" dxfId="130" priority="4" operator="greaterThan">
      <formula>0</formula>
    </cfRule>
  </conditionalFormatting>
  <dataValidations count="5">
    <dataValidation type="list" allowBlank="1" showInputMessage="1" showErrorMessage="1" sqref="D23 D232 D181 D126 D74" xr:uid="{C1ADE9CA-B0AA-4D49-B3D8-C4CD98BD4523}">
      <formula1>"per 30 days, per kWh, per kW, per kVA"</formula1>
    </dataValidation>
    <dataValidation type="list" allowBlank="1" showInputMessage="1" showErrorMessage="1" sqref="D16 D174 D225 D119 D67" xr:uid="{A03DA2F9-193E-4E6A-B689-8011C277C734}">
      <formula1>"TOU, non-TOU"</formula1>
    </dataValidation>
    <dataValidation type="list" allowBlank="1" showInputMessage="1" showErrorMessage="1" prompt="Select Charge Unit - per 30 days, per kWh, per kW, per kVA." sqref="D38:D39 D196:D197 D199:D209 D247:D248 D250:D260 D32:D36 D190:D194 D41:D51 D241:D245 D141:D142 D135:D139 D144:D155 D89:D90 D83:D87 D92:D102 D24:D30 D75:D81 D127:D133 D182:D188 D233:D239" xr:uid="{10EA3C1A-0F3D-4976-B2B0-33103E745A78}">
      <formula1>"per 30 days, per kWh, per kW, per kVA"</formula1>
    </dataValidation>
    <dataValidation type="list" allowBlank="1" showInputMessage="1" showErrorMessage="1" prompt="Select Charge Unit - monthly, per kWh, per kW" sqref="D52 D57 D210 D215 D261 D266 D156 D161 D103 D108" xr:uid="{677F5288-14ED-4C08-A838-75A69A91F8F7}">
      <formula1>"Monthly, per kWh, per kW"</formula1>
    </dataValidation>
    <dataValidation type="list" allowBlank="1" showInputMessage="1" showErrorMessage="1" sqref="E57 E215 E266 E38:E39 E196:E197 E199:E210 E247:E248 E250:E261 E32:E36 E190:E194 E41:E52 E241:E245 E161 E141:E142 E135:E139 E144:E156 E108 E89:E90 E83:E87 E92:E103 E23:E30 E74:E81 E126:E133 E181:E188 E232:E239" xr:uid="{E627AB8F-5BDD-42CB-B202-75946989C5F8}">
      <formula1>#REF!</formula1>
    </dataValidation>
  </dataValidations>
  <printOptions horizontalCentered="1" gridLines="1"/>
  <pageMargins left="0" right="0" top="0" bottom="0" header="0" footer="0"/>
  <pageSetup scale="51" fitToHeight="0" orientation="landscape" r:id="rId1"/>
  <headerFooter>
    <oddHeader>&amp;RToronto Hydro-Electric System Limited
Tab 6
Schedule 1
ORIGINAL
Filed:  2023 November 03
Page &amp;P of &amp;N</oddHeader>
    <oddFooter>&amp;C&amp;A</oddFooter>
  </headerFooter>
  <rowBreaks count="2" manualBreakCount="2">
    <brk id="59" min="1" max="43" man="1"/>
    <brk id="217" min="1" max="4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10</xdr:col>
                    <xdr:colOff>600075</xdr:colOff>
                    <xdr:row>174</xdr:row>
                    <xdr:rowOff>76200</xdr:rowOff>
                  </from>
                  <to>
                    <xdr:col>18</xdr:col>
                    <xdr:colOff>76200</xdr:colOff>
                    <xdr:row>176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7</xdr:col>
                    <xdr:colOff>409575</xdr:colOff>
                    <xdr:row>174</xdr:row>
                    <xdr:rowOff>142875</xdr:rowOff>
                  </from>
                  <to>
                    <xdr:col>10</xdr:col>
                    <xdr:colOff>257175</xdr:colOff>
                    <xdr:row>176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7</xdr:col>
                    <xdr:colOff>485775</xdr:colOff>
                    <xdr:row>225</xdr:row>
                    <xdr:rowOff>123825</xdr:rowOff>
                  </from>
                  <to>
                    <xdr:col>10</xdr:col>
                    <xdr:colOff>333375</xdr:colOff>
                    <xdr:row>226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7</xdr:col>
                    <xdr:colOff>371475</xdr:colOff>
                    <xdr:row>16</xdr:row>
                    <xdr:rowOff>142875</xdr:rowOff>
                  </from>
                  <to>
                    <xdr:col>10</xdr:col>
                    <xdr:colOff>219075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>
                  <from>
                    <xdr:col>10</xdr:col>
                    <xdr:colOff>485775</xdr:colOff>
                    <xdr:row>225</xdr:row>
                    <xdr:rowOff>28575</xdr:rowOff>
                  </from>
                  <to>
                    <xdr:col>16</xdr:col>
                    <xdr:colOff>28575</xdr:colOff>
                    <xdr:row>227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>
                  <from>
                    <xdr:col>10</xdr:col>
                    <xdr:colOff>409575</xdr:colOff>
                    <xdr:row>17</xdr:row>
                    <xdr:rowOff>28575</xdr:rowOff>
                  </from>
                  <to>
                    <xdr:col>14</xdr:col>
                    <xdr:colOff>523875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Option Button 7">
              <controlPr defaultSize="0" autoFill="0" autoLine="0" autoPict="0">
                <anchor moveWithCells="1">
                  <from>
                    <xdr:col>7</xdr:col>
                    <xdr:colOff>371475</xdr:colOff>
                    <xdr:row>119</xdr:row>
                    <xdr:rowOff>142875</xdr:rowOff>
                  </from>
                  <to>
                    <xdr:col>10</xdr:col>
                    <xdr:colOff>219075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Option Button 8">
              <controlPr defaultSize="0" autoFill="0" autoLine="0" autoPict="0">
                <anchor moveWithCells="1">
                  <from>
                    <xdr:col>10</xdr:col>
                    <xdr:colOff>409575</xdr:colOff>
                    <xdr:row>120</xdr:row>
                    <xdr:rowOff>28575</xdr:rowOff>
                  </from>
                  <to>
                    <xdr:col>14</xdr:col>
                    <xdr:colOff>523875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Option Button 9">
              <controlPr defaultSize="0" autoFill="0" autoLine="0" autoPict="0">
                <anchor moveWithCells="1">
                  <from>
                    <xdr:col>7</xdr:col>
                    <xdr:colOff>371475</xdr:colOff>
                    <xdr:row>119</xdr:row>
                    <xdr:rowOff>142875</xdr:rowOff>
                  </from>
                  <to>
                    <xdr:col>10</xdr:col>
                    <xdr:colOff>219075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Option Button 10">
              <controlPr defaultSize="0" autoFill="0" autoLine="0" autoPict="0">
                <anchor moveWithCells="1">
                  <from>
                    <xdr:col>10</xdr:col>
                    <xdr:colOff>409575</xdr:colOff>
                    <xdr:row>120</xdr:row>
                    <xdr:rowOff>28575</xdr:rowOff>
                  </from>
                  <to>
                    <xdr:col>14</xdr:col>
                    <xdr:colOff>523875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Option Button 11">
              <controlPr defaultSize="0" autoFill="0" autoLine="0" autoPict="0">
                <anchor moveWithCells="1">
                  <from>
                    <xdr:col>7</xdr:col>
                    <xdr:colOff>371475</xdr:colOff>
                    <xdr:row>67</xdr:row>
                    <xdr:rowOff>142875</xdr:rowOff>
                  </from>
                  <to>
                    <xdr:col>10</xdr:col>
                    <xdr:colOff>219075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Option Button 12">
              <controlPr defaultSize="0" autoFill="0" autoLine="0" autoPict="0">
                <anchor moveWithCells="1">
                  <from>
                    <xdr:col>10</xdr:col>
                    <xdr:colOff>409575</xdr:colOff>
                    <xdr:row>68</xdr:row>
                    <xdr:rowOff>28575</xdr:rowOff>
                  </from>
                  <to>
                    <xdr:col>14</xdr:col>
                    <xdr:colOff>523875</xdr:colOff>
                    <xdr:row>68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D12A-6E63-459C-A625-F62BB617AECA}">
  <sheetPr>
    <tabColor theme="7" tint="0.79998168889431442"/>
    <pageSetUpPr fitToPage="1"/>
  </sheetPr>
  <dimension ref="A1:AM223"/>
  <sheetViews>
    <sheetView topLeftCell="B10" zoomScale="110" zoomScaleNormal="110" workbookViewId="0">
      <pane xSplit="3" topLeftCell="E1" activePane="topRight" state="frozen"/>
      <selection sqref="A1:XFD9"/>
      <selection pane="topRight" activeCell="A10" sqref="A10"/>
    </sheetView>
  </sheetViews>
  <sheetFormatPr defaultColWidth="9.265625" defaultRowHeight="14.25" x14ac:dyDescent="0.45"/>
  <cols>
    <col min="1" max="1" width="1.73046875" style="200" customWidth="1"/>
    <col min="2" max="2" width="112.86328125" style="200" customWidth="1"/>
    <col min="3" max="3" width="1.265625" style="200" customWidth="1"/>
    <col min="4" max="4" width="12.73046875" style="208" customWidth="1"/>
    <col min="5" max="5" width="1.73046875" style="200" customWidth="1"/>
    <col min="6" max="6" width="1.265625" style="200" customWidth="1"/>
    <col min="7" max="9" width="12" style="200" customWidth="1"/>
    <col min="10" max="10" width="1.3984375" style="200" customWidth="1"/>
    <col min="11" max="13" width="12" style="200" customWidth="1"/>
    <col min="14" max="14" width="1.1328125" style="200" customWidth="1"/>
    <col min="15" max="16" width="12" style="200" customWidth="1"/>
    <col min="17" max="17" width="1.265625" style="200" customWidth="1"/>
    <col min="18" max="20" width="12" style="200" customWidth="1"/>
    <col min="21" max="21" width="1.265625" style="200" customWidth="1"/>
    <col min="22" max="23" width="12" style="200" customWidth="1"/>
    <col min="24" max="24" width="1.1328125" style="200" customWidth="1"/>
    <col min="25" max="25" width="1.265625" style="200" customWidth="1"/>
    <col min="26" max="28" width="12" style="200" customWidth="1"/>
    <col min="29" max="29" width="1.1328125" style="200" customWidth="1"/>
    <col min="30" max="36" width="12" style="200" customWidth="1"/>
    <col min="37" max="38" width="11.73046875" style="200" customWidth="1"/>
    <col min="39" max="39" width="1.86328125" style="200" customWidth="1"/>
    <col min="40" max="16384" width="9.265625" style="200"/>
  </cols>
  <sheetData>
    <row r="1" spans="1:39" ht="20.25" hidden="1" x14ac:dyDescent="0.45">
      <c r="A1" s="197"/>
      <c r="B1" s="198"/>
      <c r="C1" s="198"/>
      <c r="D1" s="199"/>
      <c r="E1" s="198"/>
      <c r="F1" s="198"/>
      <c r="G1" s="198"/>
      <c r="H1" s="198"/>
      <c r="I1" s="197"/>
      <c r="J1" s="197"/>
      <c r="M1" s="7"/>
      <c r="N1" s="7">
        <v>1</v>
      </c>
      <c r="O1" s="7">
        <v>0</v>
      </c>
      <c r="P1" s="7"/>
      <c r="Q1" s="197"/>
      <c r="T1" s="7"/>
      <c r="U1" s="7">
        <v>1</v>
      </c>
      <c r="V1" s="7">
        <v>2</v>
      </c>
      <c r="W1" s="7"/>
      <c r="X1" s="197"/>
      <c r="Y1" s="197"/>
      <c r="AB1" s="7"/>
      <c r="AC1" s="7">
        <v>1</v>
      </c>
      <c r="AD1" s="7">
        <v>2</v>
      </c>
      <c r="AE1" s="7"/>
      <c r="AF1" s="197"/>
      <c r="AI1" s="7"/>
      <c r="AJ1" s="7">
        <v>1</v>
      </c>
      <c r="AK1" s="7">
        <v>2</v>
      </c>
      <c r="AL1" s="7"/>
      <c r="AM1" s="197"/>
    </row>
    <row r="2" spans="1:39" ht="17.25" hidden="1" x14ac:dyDescent="0.45">
      <c r="A2" s="201"/>
      <c r="B2" s="201"/>
      <c r="C2" s="201"/>
      <c r="D2" s="202"/>
      <c r="E2" s="201"/>
      <c r="F2" s="201"/>
      <c r="G2" s="201"/>
      <c r="H2" s="201"/>
      <c r="I2" s="197"/>
      <c r="J2" s="197"/>
      <c r="M2" s="7"/>
      <c r="N2" s="13"/>
      <c r="O2" s="13"/>
      <c r="P2" s="13"/>
      <c r="Q2" s="197"/>
      <c r="T2" s="7"/>
      <c r="U2" s="13"/>
      <c r="V2" s="13"/>
      <c r="W2" s="13"/>
      <c r="X2" s="197"/>
      <c r="Y2" s="197"/>
      <c r="AB2" s="7"/>
      <c r="AC2" s="13"/>
      <c r="AD2" s="13"/>
      <c r="AE2" s="13"/>
      <c r="AF2" s="197"/>
      <c r="AI2" s="7"/>
      <c r="AJ2" s="13"/>
      <c r="AK2" s="13"/>
      <c r="AL2" s="13"/>
      <c r="AM2" s="197"/>
    </row>
    <row r="3" spans="1:39" ht="17.25" hidden="1" x14ac:dyDescent="0.45">
      <c r="A3" s="468"/>
      <c r="B3" s="468"/>
      <c r="C3" s="468"/>
      <c r="D3" s="468"/>
      <c r="E3" s="468"/>
      <c r="F3" s="468"/>
      <c r="G3" s="468"/>
      <c r="H3" s="468"/>
      <c r="I3" s="197"/>
      <c r="J3" s="197"/>
      <c r="N3" s="13"/>
      <c r="O3" s="13"/>
      <c r="P3" s="13"/>
      <c r="Q3" s="197"/>
      <c r="U3" s="13"/>
      <c r="V3" s="13"/>
      <c r="W3" s="13"/>
      <c r="X3" s="197"/>
      <c r="Y3" s="197"/>
      <c r="AC3" s="13"/>
      <c r="AD3" s="13"/>
      <c r="AE3" s="13"/>
      <c r="AF3" s="197"/>
      <c r="AJ3" s="13"/>
      <c r="AK3" s="13"/>
      <c r="AL3" s="13"/>
      <c r="AM3" s="197"/>
    </row>
    <row r="4" spans="1:39" ht="17.25" hidden="1" x14ac:dyDescent="0.45">
      <c r="A4" s="201"/>
      <c r="B4" s="201"/>
      <c r="C4" s="201"/>
      <c r="D4" s="202"/>
      <c r="E4" s="201"/>
      <c r="F4" s="203"/>
      <c r="G4" s="203"/>
      <c r="H4" s="203"/>
      <c r="I4" s="197"/>
      <c r="J4" s="197"/>
      <c r="N4" s="13"/>
      <c r="O4" s="13"/>
      <c r="P4" s="13"/>
      <c r="Q4" s="197"/>
      <c r="U4" s="13"/>
      <c r="V4" s="13"/>
      <c r="W4" s="13"/>
      <c r="X4" s="197"/>
      <c r="Y4" s="197"/>
      <c r="AC4" s="13"/>
      <c r="AD4" s="13"/>
      <c r="AE4" s="13"/>
      <c r="AF4" s="197"/>
      <c r="AJ4" s="13"/>
      <c r="AK4" s="13"/>
      <c r="AL4" s="13"/>
      <c r="AM4" s="197"/>
    </row>
    <row r="5" spans="1:39" ht="15.4" hidden="1" x14ac:dyDescent="0.45">
      <c r="A5" s="197"/>
      <c r="B5" s="197"/>
      <c r="C5" s="204"/>
      <c r="D5" s="205"/>
      <c r="E5" s="204"/>
      <c r="F5" s="197"/>
      <c r="G5" s="197"/>
      <c r="H5" s="197"/>
      <c r="I5" s="197"/>
      <c r="J5" s="197"/>
      <c r="N5" s="13"/>
      <c r="O5" s="13"/>
      <c r="P5" s="13"/>
      <c r="Q5" s="197"/>
      <c r="U5" s="13"/>
      <c r="V5" s="13"/>
      <c r="W5" s="13"/>
      <c r="X5" s="197"/>
      <c r="Y5" s="197"/>
      <c r="AC5" s="13"/>
      <c r="AD5" s="13"/>
      <c r="AE5" s="13"/>
      <c r="AF5" s="197"/>
      <c r="AJ5" s="13"/>
      <c r="AK5" s="13"/>
      <c r="AL5" s="13"/>
      <c r="AM5" s="197"/>
    </row>
    <row r="6" spans="1:39" hidden="1" x14ac:dyDescent="0.45">
      <c r="A6" s="197"/>
      <c r="B6" s="197"/>
      <c r="C6" s="197"/>
      <c r="D6" s="206"/>
      <c r="E6" s="197"/>
      <c r="F6" s="197"/>
      <c r="G6" s="197"/>
      <c r="H6" s="197"/>
      <c r="I6" s="197"/>
      <c r="J6" s="197"/>
      <c r="N6" s="13"/>
      <c r="O6" s="13"/>
      <c r="P6" s="13"/>
      <c r="Q6" s="197"/>
      <c r="U6" s="13"/>
      <c r="V6" s="13"/>
      <c r="W6" s="13"/>
      <c r="X6" s="197"/>
      <c r="Y6" s="197"/>
      <c r="AC6" s="13"/>
      <c r="AD6" s="13"/>
      <c r="AE6" s="13"/>
      <c r="AF6" s="197"/>
      <c r="AJ6" s="13"/>
      <c r="AK6" s="13"/>
      <c r="AL6" s="13"/>
      <c r="AM6" s="197"/>
    </row>
    <row r="7" spans="1:39" hidden="1" x14ac:dyDescent="0.45">
      <c r="A7" s="197"/>
      <c r="B7" s="197"/>
      <c r="C7" s="197"/>
      <c r="D7" s="206"/>
      <c r="E7" s="197"/>
      <c r="F7" s="197"/>
      <c r="G7" s="197"/>
      <c r="H7" s="197"/>
      <c r="I7" s="197"/>
      <c r="J7" s="197"/>
      <c r="N7" s="13"/>
      <c r="O7" s="13"/>
      <c r="P7" s="13"/>
      <c r="Q7" s="197"/>
      <c r="U7" s="13"/>
      <c r="V7" s="13"/>
      <c r="W7" s="13"/>
      <c r="X7" s="197"/>
      <c r="Y7" s="197"/>
      <c r="AC7" s="13"/>
      <c r="AD7" s="13"/>
      <c r="AE7" s="13"/>
      <c r="AF7" s="197"/>
      <c r="AJ7" s="13"/>
      <c r="AK7" s="13"/>
      <c r="AL7" s="13"/>
      <c r="AM7" s="197"/>
    </row>
    <row r="8" spans="1:39" hidden="1" x14ac:dyDescent="0.45">
      <c r="A8" s="207"/>
      <c r="B8" s="197"/>
      <c r="C8" s="197"/>
      <c r="D8" s="206"/>
      <c r="E8" s="197"/>
      <c r="F8" s="197"/>
      <c r="G8" s="197"/>
      <c r="H8" s="197"/>
      <c r="I8" s="197"/>
      <c r="J8" s="197"/>
      <c r="N8" s="13"/>
      <c r="O8" s="13"/>
      <c r="P8" s="13"/>
      <c r="Q8" s="197"/>
      <c r="U8" s="13"/>
      <c r="V8" s="13"/>
      <c r="W8" s="13"/>
      <c r="X8" s="197"/>
      <c r="Y8" s="197"/>
      <c r="AC8" s="13"/>
      <c r="AD8" s="13"/>
      <c r="AE8" s="13"/>
      <c r="AF8" s="197"/>
      <c r="AJ8" s="13"/>
      <c r="AK8" s="13"/>
      <c r="AL8" s="13"/>
      <c r="AM8" s="197"/>
    </row>
    <row r="9" spans="1:39" hidden="1" x14ac:dyDescent="0.45">
      <c r="N9" s="13"/>
      <c r="O9" s="13"/>
      <c r="P9" s="13"/>
      <c r="U9" s="13"/>
      <c r="V9" s="13"/>
      <c r="W9" s="13"/>
      <c r="AC9" s="13"/>
      <c r="AD9" s="13"/>
      <c r="AE9" s="13"/>
      <c r="AJ9" s="13"/>
      <c r="AK9" s="13"/>
      <c r="AL9" s="13"/>
    </row>
    <row r="10" spans="1:39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J10" s="46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13"/>
      <c r="AL10" s="13"/>
      <c r="AM10" s="13"/>
    </row>
    <row r="11" spans="1:39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J11" s="467"/>
      <c r="M11" s="7"/>
      <c r="N11" s="7">
        <v>2</v>
      </c>
      <c r="O11" s="7"/>
      <c r="P11" s="7"/>
      <c r="Q11" s="7"/>
      <c r="R11" s="7"/>
      <c r="S11" s="7"/>
      <c r="T11" s="7"/>
      <c r="U11" s="7">
        <v>2</v>
      </c>
      <c r="V11" s="7"/>
      <c r="W11" s="7"/>
      <c r="X11" s="7"/>
      <c r="Y11" s="7"/>
      <c r="Z11" s="7"/>
      <c r="AA11" s="7"/>
      <c r="AB11" s="7"/>
      <c r="AC11" s="7">
        <v>2</v>
      </c>
      <c r="AD11" s="7"/>
      <c r="AE11" s="7"/>
      <c r="AF11" s="7"/>
      <c r="AG11" s="7"/>
      <c r="AH11" s="7"/>
      <c r="AI11" s="7"/>
      <c r="AJ11" s="7">
        <v>2</v>
      </c>
    </row>
    <row r="12" spans="1:39" x14ac:dyDescent="0.45">
      <c r="N12" s="13"/>
      <c r="U12" s="13"/>
      <c r="AC12" s="13"/>
      <c r="AJ12" s="13"/>
    </row>
    <row r="14" spans="1:39" ht="15" x14ac:dyDescent="0.45">
      <c r="B14" s="209" t="s">
        <v>2</v>
      </c>
      <c r="D14" s="469" t="s">
        <v>58</v>
      </c>
      <c r="E14" s="469"/>
      <c r="F14" s="469"/>
      <c r="G14" s="469"/>
      <c r="H14" s="469"/>
      <c r="I14" s="469"/>
      <c r="J14" s="469"/>
      <c r="K14" s="469"/>
      <c r="L14" s="469"/>
      <c r="M14" s="469"/>
      <c r="S14" s="22"/>
      <c r="T14" s="22"/>
      <c r="AA14" s="22"/>
      <c r="AB14" s="22"/>
      <c r="AH14" s="22"/>
      <c r="AI14" s="22"/>
    </row>
    <row r="15" spans="1:39" ht="15.4" x14ac:dyDescent="0.45">
      <c r="B15" s="211"/>
      <c r="D15" s="212"/>
      <c r="E15" s="212"/>
      <c r="F15" s="212"/>
      <c r="G15" s="212"/>
      <c r="H15" s="212"/>
      <c r="I15" s="212"/>
      <c r="J15" s="212"/>
      <c r="M15" s="212"/>
      <c r="Q15" s="212"/>
      <c r="T15" s="212"/>
      <c r="X15" s="212"/>
      <c r="Y15" s="212"/>
      <c r="AB15" s="212"/>
      <c r="AF15" s="212"/>
      <c r="AI15" s="212"/>
      <c r="AM15" s="212"/>
    </row>
    <row r="16" spans="1:39" ht="15.4" x14ac:dyDescent="0.45">
      <c r="B16" s="209" t="s">
        <v>4</v>
      </c>
      <c r="D16" s="213" t="s">
        <v>5</v>
      </c>
      <c r="E16" s="212"/>
      <c r="F16" s="212"/>
      <c r="H16" s="212"/>
      <c r="I16" s="214"/>
      <c r="J16" s="212"/>
      <c r="K16" s="215"/>
      <c r="M16" s="214"/>
      <c r="O16" s="25"/>
      <c r="P16" s="216"/>
      <c r="Q16" s="212"/>
      <c r="R16" s="215"/>
      <c r="T16" s="214"/>
      <c r="V16" s="25"/>
      <c r="W16" s="216"/>
      <c r="X16" s="212"/>
      <c r="Y16" s="212"/>
      <c r="Z16" s="215"/>
      <c r="AB16" s="214"/>
      <c r="AD16" s="25"/>
      <c r="AE16" s="216"/>
      <c r="AF16" s="212"/>
      <c r="AG16" s="215"/>
      <c r="AI16" s="214"/>
      <c r="AK16" s="25"/>
      <c r="AL16" s="216"/>
      <c r="AM16" s="212"/>
    </row>
    <row r="17" spans="2:39" ht="15.4" x14ac:dyDescent="0.45">
      <c r="B17" s="211"/>
      <c r="D17" s="212"/>
      <c r="E17" s="212"/>
      <c r="F17" s="212"/>
      <c r="G17" s="212"/>
      <c r="H17" s="212"/>
      <c r="I17" s="212"/>
      <c r="J17" s="212"/>
      <c r="Q17" s="212"/>
      <c r="X17" s="212"/>
      <c r="Y17" s="212"/>
      <c r="AF17" s="212"/>
      <c r="AM17" s="212"/>
    </row>
    <row r="18" spans="2:39" x14ac:dyDescent="0.45">
      <c r="B18" s="217"/>
      <c r="D18" s="218" t="s">
        <v>6</v>
      </c>
      <c r="E18" s="219"/>
      <c r="G18" s="220">
        <v>300</v>
      </c>
      <c r="H18" s="219" t="s">
        <v>7</v>
      </c>
    </row>
    <row r="19" spans="2:39" x14ac:dyDescent="0.45">
      <c r="B19" s="217"/>
      <c r="I19" s="221"/>
      <c r="P19" s="221"/>
      <c r="W19" s="221"/>
      <c r="AE19" s="221"/>
    </row>
    <row r="20" spans="2:39" s="22" customFormat="1" x14ac:dyDescent="0.45">
      <c r="B20" s="40"/>
      <c r="D20" s="45"/>
      <c r="E20" s="42"/>
      <c r="G20" s="470" t="s">
        <v>8</v>
      </c>
      <c r="H20" s="471"/>
      <c r="I20" s="472"/>
      <c r="K20" s="470" t="s">
        <v>9</v>
      </c>
      <c r="L20" s="471"/>
      <c r="M20" s="472"/>
      <c r="O20" s="470" t="s">
        <v>10</v>
      </c>
      <c r="P20" s="472"/>
    </row>
    <row r="21" spans="2:39" ht="15" customHeight="1" x14ac:dyDescent="0.45">
      <c r="B21" s="222"/>
      <c r="D21" s="473" t="s">
        <v>11</v>
      </c>
      <c r="E21" s="218"/>
      <c r="G21" s="223" t="s">
        <v>12</v>
      </c>
      <c r="H21" s="224" t="s">
        <v>13</v>
      </c>
      <c r="I21" s="225" t="s">
        <v>14</v>
      </c>
      <c r="K21" s="223" t="s">
        <v>12</v>
      </c>
      <c r="L21" s="224" t="s">
        <v>13</v>
      </c>
      <c r="M21" s="225" t="s">
        <v>14</v>
      </c>
      <c r="O21" s="475" t="s">
        <v>15</v>
      </c>
      <c r="P21" s="477" t="s">
        <v>16</v>
      </c>
    </row>
    <row r="22" spans="2:39" x14ac:dyDescent="0.45">
      <c r="B22" s="222"/>
      <c r="D22" s="474"/>
      <c r="E22" s="218"/>
      <c r="G22" s="226" t="s">
        <v>17</v>
      </c>
      <c r="H22" s="227"/>
      <c r="I22" s="227" t="s">
        <v>17</v>
      </c>
      <c r="K22" s="226" t="s">
        <v>17</v>
      </c>
      <c r="L22" s="227"/>
      <c r="M22" s="227" t="s">
        <v>17</v>
      </c>
      <c r="O22" s="476"/>
      <c r="P22" s="478"/>
    </row>
    <row r="23" spans="2:39" s="22" customFormat="1" x14ac:dyDescent="0.45">
      <c r="B23" s="51" t="s">
        <v>18</v>
      </c>
      <c r="C23" s="52"/>
      <c r="D23" s="53" t="s">
        <v>19</v>
      </c>
      <c r="E23" s="52"/>
      <c r="F23" s="23"/>
      <c r="G23" s="54">
        <v>41.98</v>
      </c>
      <c r="H23" s="55">
        <v>1</v>
      </c>
      <c r="I23" s="56">
        <f t="shared" ref="I23:I29" si="0">H23*G23</f>
        <v>41.98</v>
      </c>
      <c r="J23" s="57"/>
      <c r="K23" s="54">
        <v>43.47</v>
      </c>
      <c r="L23" s="55">
        <v>1</v>
      </c>
      <c r="M23" s="56">
        <f t="shared" ref="M23:M30" si="1">L23*K23</f>
        <v>43.47</v>
      </c>
      <c r="N23" s="57"/>
      <c r="O23" s="58">
        <f t="shared" ref="O23:O56" si="2">M23-I23</f>
        <v>1.490000000000002</v>
      </c>
      <c r="P23" s="59">
        <f t="shared" ref="P23:P56" si="3">IF(OR(I23=0,M23=0),"",(O23/I23))</f>
        <v>3.5493091948546975E-2</v>
      </c>
      <c r="Q23" s="57"/>
      <c r="R23" s="57"/>
    </row>
    <row r="24" spans="2:39" x14ac:dyDescent="0.45">
      <c r="B24" s="61" t="s">
        <v>90</v>
      </c>
      <c r="C24" s="228"/>
      <c r="D24" s="229" t="s">
        <v>19</v>
      </c>
      <c r="E24" s="228"/>
      <c r="F24" s="29"/>
      <c r="G24" s="230">
        <v>0.03</v>
      </c>
      <c r="H24" s="231">
        <v>1</v>
      </c>
      <c r="I24" s="232">
        <f t="shared" si="0"/>
        <v>0.03</v>
      </c>
      <c r="J24" s="29"/>
      <c r="K24" s="230">
        <v>0.03</v>
      </c>
      <c r="L24" s="231">
        <v>1</v>
      </c>
      <c r="M24" s="232">
        <f t="shared" si="1"/>
        <v>0.03</v>
      </c>
      <c r="N24" s="29"/>
      <c r="O24" s="233">
        <f t="shared" si="2"/>
        <v>0</v>
      </c>
      <c r="P24" s="234">
        <f t="shared" si="3"/>
        <v>0</v>
      </c>
    </row>
    <row r="25" spans="2:39" s="22" customFormat="1" x14ac:dyDescent="0.45">
      <c r="B25" s="61" t="s">
        <v>91</v>
      </c>
      <c r="C25" s="52"/>
      <c r="D25" s="53" t="s">
        <v>19</v>
      </c>
      <c r="E25" s="52"/>
      <c r="F25" s="23"/>
      <c r="G25" s="54">
        <v>0</v>
      </c>
      <c r="H25" s="63">
        <v>1</v>
      </c>
      <c r="I25" s="62">
        <f t="shared" si="0"/>
        <v>0</v>
      </c>
      <c r="J25" s="57"/>
      <c r="K25" s="54">
        <v>0.13</v>
      </c>
      <c r="L25" s="63">
        <v>1</v>
      </c>
      <c r="M25" s="62">
        <f t="shared" si="1"/>
        <v>0.13</v>
      </c>
      <c r="N25" s="57"/>
      <c r="O25" s="58">
        <f t="shared" si="2"/>
        <v>0.13</v>
      </c>
      <c r="P25" s="59" t="str">
        <f t="shared" si="3"/>
        <v/>
      </c>
      <c r="Q25" s="57"/>
    </row>
    <row r="26" spans="2:39" s="22" customFormat="1" x14ac:dyDescent="0.45">
      <c r="B26" s="61" t="s">
        <v>92</v>
      </c>
      <c r="C26" s="52"/>
      <c r="D26" s="53" t="s">
        <v>19</v>
      </c>
      <c r="E26" s="52"/>
      <c r="F26" s="23"/>
      <c r="G26" s="54">
        <v>-0.03</v>
      </c>
      <c r="H26" s="63">
        <v>1</v>
      </c>
      <c r="I26" s="62">
        <f t="shared" si="0"/>
        <v>-0.03</v>
      </c>
      <c r="J26" s="57"/>
      <c r="K26" s="54">
        <v>-0.03</v>
      </c>
      <c r="L26" s="63">
        <v>1</v>
      </c>
      <c r="M26" s="62">
        <f t="shared" si="1"/>
        <v>-0.03</v>
      </c>
      <c r="N26" s="57"/>
      <c r="O26" s="58">
        <f t="shared" si="2"/>
        <v>0</v>
      </c>
      <c r="P26" s="59">
        <f t="shared" si="3"/>
        <v>0</v>
      </c>
      <c r="Q26" s="57"/>
    </row>
    <row r="27" spans="2:39" s="22" customFormat="1" x14ac:dyDescent="0.45">
      <c r="B27" s="64" t="s">
        <v>93</v>
      </c>
      <c r="C27" s="52"/>
      <c r="D27" s="53" t="s">
        <v>19</v>
      </c>
      <c r="E27" s="52"/>
      <c r="F27" s="23"/>
      <c r="G27" s="54">
        <v>-1.1000000000000001</v>
      </c>
      <c r="H27" s="63">
        <v>1</v>
      </c>
      <c r="I27" s="62">
        <f>H27*G27</f>
        <v>-1.1000000000000001</v>
      </c>
      <c r="J27" s="57"/>
      <c r="K27" s="54">
        <v>0</v>
      </c>
      <c r="L27" s="63">
        <v>1</v>
      </c>
      <c r="M27" s="62">
        <f>L27*K27</f>
        <v>0</v>
      </c>
      <c r="N27" s="57"/>
      <c r="O27" s="58">
        <f t="shared" si="2"/>
        <v>1.1000000000000001</v>
      </c>
      <c r="P27" s="59" t="str">
        <f t="shared" si="3"/>
        <v/>
      </c>
      <c r="Q27" s="57"/>
    </row>
    <row r="28" spans="2:39" s="22" customFormat="1" x14ac:dyDescent="0.45">
      <c r="B28" s="64" t="s">
        <v>94</v>
      </c>
      <c r="C28" s="52"/>
      <c r="D28" s="53" t="s">
        <v>19</v>
      </c>
      <c r="E28" s="52"/>
      <c r="F28" s="23"/>
      <c r="G28" s="54">
        <v>-0.27</v>
      </c>
      <c r="H28" s="63">
        <v>1</v>
      </c>
      <c r="I28" s="62">
        <f>H28*G28</f>
        <v>-0.27</v>
      </c>
      <c r="J28" s="57"/>
      <c r="K28" s="54">
        <v>-0.27</v>
      </c>
      <c r="L28" s="63">
        <v>1</v>
      </c>
      <c r="M28" s="62">
        <f>L28*K28</f>
        <v>-0.27</v>
      </c>
      <c r="N28" s="57"/>
      <c r="O28" s="58">
        <f t="shared" si="2"/>
        <v>0</v>
      </c>
      <c r="P28" s="59">
        <f t="shared" si="3"/>
        <v>0</v>
      </c>
      <c r="Q28" s="57"/>
    </row>
    <row r="29" spans="2:39" s="22" customFormat="1" x14ac:dyDescent="0.45">
      <c r="B29" s="65" t="s">
        <v>95</v>
      </c>
      <c r="C29" s="52"/>
      <c r="D29" s="53" t="s">
        <v>19</v>
      </c>
      <c r="E29" s="52"/>
      <c r="F29" s="23"/>
      <c r="G29" s="54">
        <v>-0.77</v>
      </c>
      <c r="H29" s="63">
        <v>1</v>
      </c>
      <c r="I29" s="62">
        <f t="shared" si="0"/>
        <v>-0.77</v>
      </c>
      <c r="J29" s="57"/>
      <c r="K29" s="54">
        <v>-0.77</v>
      </c>
      <c r="L29" s="63">
        <v>1</v>
      </c>
      <c r="M29" s="62">
        <f t="shared" si="1"/>
        <v>-0.77</v>
      </c>
      <c r="N29" s="57"/>
      <c r="O29" s="58">
        <f t="shared" si="2"/>
        <v>0</v>
      </c>
      <c r="P29" s="59">
        <f t="shared" si="3"/>
        <v>0</v>
      </c>
      <c r="Q29" s="57"/>
    </row>
    <row r="30" spans="2:39" s="22" customFormat="1" x14ac:dyDescent="0.45">
      <c r="B30" s="66" t="s">
        <v>102</v>
      </c>
      <c r="C30" s="52"/>
      <c r="D30" s="53" t="s">
        <v>19</v>
      </c>
      <c r="E30" s="52"/>
      <c r="F30" s="23"/>
      <c r="G30" s="54">
        <v>0</v>
      </c>
      <c r="H30" s="63">
        <v>1</v>
      </c>
      <c r="I30" s="62">
        <f>H30*G30</f>
        <v>0</v>
      </c>
      <c r="J30" s="57"/>
      <c r="K30" s="54">
        <v>-0.87</v>
      </c>
      <c r="L30" s="63">
        <v>1</v>
      </c>
      <c r="M30" s="62">
        <f t="shared" si="1"/>
        <v>-0.87</v>
      </c>
      <c r="N30" s="57"/>
      <c r="O30" s="58">
        <f t="shared" si="2"/>
        <v>-0.87</v>
      </c>
      <c r="P30" s="59" t="str">
        <f t="shared" si="3"/>
        <v/>
      </c>
      <c r="Q30" s="57"/>
      <c r="R30" s="60"/>
    </row>
    <row r="31" spans="2:39" s="243" customFormat="1" x14ac:dyDescent="0.45">
      <c r="B31" s="157" t="s">
        <v>20</v>
      </c>
      <c r="C31" s="235"/>
      <c r="D31" s="236"/>
      <c r="E31" s="235"/>
      <c r="F31" s="237"/>
      <c r="G31" s="238"/>
      <c r="H31" s="239"/>
      <c r="I31" s="240">
        <f>SUM(I23:I30)</f>
        <v>39.839999999999989</v>
      </c>
      <c r="J31" s="237"/>
      <c r="K31" s="238"/>
      <c r="L31" s="239"/>
      <c r="M31" s="240">
        <f>SUM(M23:M30)</f>
        <v>41.69</v>
      </c>
      <c r="N31" s="237"/>
      <c r="O31" s="241">
        <f t="shared" si="2"/>
        <v>1.8500000000000085</v>
      </c>
      <c r="P31" s="242">
        <f t="shared" si="3"/>
        <v>4.6435742971887774E-2</v>
      </c>
    </row>
    <row r="32" spans="2:39" ht="15.75" customHeight="1" x14ac:dyDescent="0.45">
      <c r="B32" s="64" t="s">
        <v>21</v>
      </c>
      <c r="C32" s="29"/>
      <c r="D32" s="229" t="s">
        <v>22</v>
      </c>
      <c r="E32" s="29"/>
      <c r="F32" s="29"/>
      <c r="G32" s="244">
        <f>RESIDENTIAL!G32</f>
        <v>0.12752000000000002</v>
      </c>
      <c r="H32" s="245">
        <f>$G$18*(1+G59)-$G$18</f>
        <v>8.8500000000000227</v>
      </c>
      <c r="I32" s="246">
        <f>H32*G32</f>
        <v>1.1285520000000031</v>
      </c>
      <c r="J32" s="29"/>
      <c r="K32" s="244">
        <f>RESIDENTIAL!K32</f>
        <v>0.12752000000000002</v>
      </c>
      <c r="L32" s="245">
        <f>$G$18*(1+K59)-$G$18</f>
        <v>8.8500000000000227</v>
      </c>
      <c r="M32" s="246">
        <f>L32*K32</f>
        <v>1.1285520000000031</v>
      </c>
      <c r="N32" s="29"/>
      <c r="O32" s="233">
        <f t="shared" si="2"/>
        <v>0</v>
      </c>
      <c r="P32" s="234">
        <f t="shared" si="3"/>
        <v>0</v>
      </c>
    </row>
    <row r="33" spans="2:18" s="22" customFormat="1" ht="15.75" customHeight="1" x14ac:dyDescent="0.45">
      <c r="B33" s="78" t="str">
        <f>+RESIDENTIAL!$B$33</f>
        <v>Rate Rider for Disposition of Deferral/Variance Accounts - effective until December 31, 2027</v>
      </c>
      <c r="C33" s="52"/>
      <c r="D33" s="53" t="s">
        <v>22</v>
      </c>
      <c r="E33" s="52"/>
      <c r="F33" s="23"/>
      <c r="G33" s="81">
        <v>7.2999999999999996E-4</v>
      </c>
      <c r="H33" s="80">
        <f>+$G$18</f>
        <v>300</v>
      </c>
      <c r="I33" s="62">
        <f>H33*G33</f>
        <v>0.219</v>
      </c>
      <c r="J33" s="57"/>
      <c r="K33" s="81">
        <v>-1.1299999999999999E-3</v>
      </c>
      <c r="L33" s="80">
        <f>+$G$18</f>
        <v>300</v>
      </c>
      <c r="M33" s="62">
        <f>L33*K33</f>
        <v>-0.33899999999999997</v>
      </c>
      <c r="N33" s="57"/>
      <c r="O33" s="58">
        <f t="shared" si="2"/>
        <v>-0.55799999999999994</v>
      </c>
      <c r="P33" s="234">
        <f t="shared" si="3"/>
        <v>-2.5479452054794516</v>
      </c>
      <c r="Q33" s="57"/>
      <c r="R33" s="57"/>
    </row>
    <row r="34" spans="2:18" s="22" customFormat="1" ht="15.75" customHeight="1" x14ac:dyDescent="0.45">
      <c r="B34" s="78" t="str">
        <f>+RESIDENTIAL!$B$34</f>
        <v>Rate Rider for Disposition of Capacity Based Recovery Account - Applicable only for Class B Customers - effective until December 31, 2027</v>
      </c>
      <c r="C34" s="52"/>
      <c r="D34" s="53" t="s">
        <v>22</v>
      </c>
      <c r="E34" s="52"/>
      <c r="F34" s="23"/>
      <c r="G34" s="81">
        <v>4.8000000000000001E-4</v>
      </c>
      <c r="H34" s="80">
        <f>+$G$18</f>
        <v>300</v>
      </c>
      <c r="I34" s="62">
        <f>H34*G34</f>
        <v>0.14400000000000002</v>
      </c>
      <c r="J34" s="57"/>
      <c r="K34" s="81">
        <v>5.1999999999999995E-4</v>
      </c>
      <c r="L34" s="80">
        <f>+$G$18</f>
        <v>300</v>
      </c>
      <c r="M34" s="62">
        <f>L34*K34</f>
        <v>0.156</v>
      </c>
      <c r="N34" s="57"/>
      <c r="O34" s="58">
        <f t="shared" si="2"/>
        <v>1.1999999999999983E-2</v>
      </c>
      <c r="P34" s="234">
        <f t="shared" si="3"/>
        <v>8.3333333333333204E-2</v>
      </c>
      <c r="Q34" s="57"/>
      <c r="R34" s="57"/>
    </row>
    <row r="35" spans="2:18" s="22" customFormat="1" ht="15.75" customHeight="1" x14ac:dyDescent="0.45">
      <c r="B35" s="78" t="str">
        <f>+RESIDENTIAL!$B$35</f>
        <v>Rate Rider for Disposition of Global Adjustment Account - Applicable only for Non-RPP Customers - effective until December 31, 2027</v>
      </c>
      <c r="C35" s="52"/>
      <c r="D35" s="53" t="s">
        <v>22</v>
      </c>
      <c r="E35" s="52"/>
      <c r="F35" s="23"/>
      <c r="G35" s="81">
        <v>5.0800000000000003E-3</v>
      </c>
      <c r="H35" s="82"/>
      <c r="I35" s="62">
        <f>H35*G35</f>
        <v>0</v>
      </c>
      <c r="J35" s="57"/>
      <c r="K35" s="81">
        <v>-5.9500000000000004E-3</v>
      </c>
      <c r="L35" s="82"/>
      <c r="M35" s="62">
        <f>L35*K35</f>
        <v>0</v>
      </c>
      <c r="N35" s="57"/>
      <c r="O35" s="58">
        <f t="shared" si="2"/>
        <v>0</v>
      </c>
      <c r="P35" s="234" t="str">
        <f t="shared" si="3"/>
        <v/>
      </c>
      <c r="Q35" s="57"/>
      <c r="R35" s="57"/>
    </row>
    <row r="36" spans="2:18" ht="15.75" customHeight="1" x14ac:dyDescent="0.45">
      <c r="B36" s="247" t="str">
        <f>RESIDENTIAL!B36</f>
        <v>Rate Rider for Smart Metering Entity Charge - effective until December 31, 2029</v>
      </c>
      <c r="C36" s="228"/>
      <c r="D36" s="229" t="s">
        <v>19</v>
      </c>
      <c r="E36" s="228"/>
      <c r="F36" s="29"/>
      <c r="G36" s="248">
        <f>RESIDENTIAL!G36</f>
        <v>0.41</v>
      </c>
      <c r="H36" s="231">
        <v>1</v>
      </c>
      <c r="I36" s="232">
        <f>H36*G36</f>
        <v>0.41</v>
      </c>
      <c r="J36" s="29"/>
      <c r="K36" s="248">
        <f>RESIDENTIAL!K36</f>
        <v>0.41</v>
      </c>
      <c r="L36" s="231">
        <v>1</v>
      </c>
      <c r="M36" s="232">
        <f>L36*K36</f>
        <v>0.41</v>
      </c>
      <c r="N36" s="29"/>
      <c r="O36" s="233">
        <f t="shared" si="2"/>
        <v>0</v>
      </c>
      <c r="P36" s="234">
        <f t="shared" si="3"/>
        <v>0</v>
      </c>
    </row>
    <row r="37" spans="2:18" s="243" customFormat="1" x14ac:dyDescent="0.45">
      <c r="B37" s="249" t="s">
        <v>27</v>
      </c>
      <c r="C37" s="250"/>
      <c r="D37" s="251"/>
      <c r="E37" s="250"/>
      <c r="F37" s="237"/>
      <c r="G37" s="252"/>
      <c r="H37" s="253"/>
      <c r="I37" s="254">
        <f>SUM(I32:I36)+I31</f>
        <v>41.741551999999992</v>
      </c>
      <c r="J37" s="237"/>
      <c r="K37" s="252"/>
      <c r="L37" s="253"/>
      <c r="M37" s="254">
        <f>SUM(M32:M36)+M31</f>
        <v>43.045552000000001</v>
      </c>
      <c r="N37" s="237"/>
      <c r="O37" s="241">
        <f t="shared" si="2"/>
        <v>1.3040000000000092</v>
      </c>
      <c r="P37" s="242">
        <f t="shared" si="3"/>
        <v>3.1239854234457055E-2</v>
      </c>
    </row>
    <row r="38" spans="2:18" x14ac:dyDescent="0.45">
      <c r="B38" s="255" t="s">
        <v>28</v>
      </c>
      <c r="C38" s="29"/>
      <c r="D38" s="229" t="s">
        <v>22</v>
      </c>
      <c r="E38" s="29"/>
      <c r="F38" s="29"/>
      <c r="G38" s="244">
        <v>1.346E-2</v>
      </c>
      <c r="H38" s="256">
        <f>$G$18*(1+G59)</f>
        <v>308.85000000000002</v>
      </c>
      <c r="I38" s="246">
        <f>H38*G38</f>
        <v>4.1571210000000001</v>
      </c>
      <c r="J38" s="29"/>
      <c r="K38" s="244">
        <v>1.371E-2</v>
      </c>
      <c r="L38" s="256">
        <f>$G$18*(1+K59)</f>
        <v>308.85000000000002</v>
      </c>
      <c r="M38" s="246">
        <f>L38*K38</f>
        <v>4.2343335</v>
      </c>
      <c r="N38" s="29"/>
      <c r="O38" s="233">
        <f t="shared" si="2"/>
        <v>7.7212499999999906E-2</v>
      </c>
      <c r="P38" s="234">
        <f t="shared" si="3"/>
        <v>1.8573551263001462E-2</v>
      </c>
    </row>
    <row r="39" spans="2:18" x14ac:dyDescent="0.45">
      <c r="B39" s="257" t="s">
        <v>29</v>
      </c>
      <c r="C39" s="29"/>
      <c r="D39" s="229" t="s">
        <v>22</v>
      </c>
      <c r="E39" s="29"/>
      <c r="F39" s="29"/>
      <c r="G39" s="244">
        <v>8.9499999999999996E-3</v>
      </c>
      <c r="H39" s="245">
        <f>+H38</f>
        <v>308.85000000000002</v>
      </c>
      <c r="I39" s="246">
        <f>H39*G39</f>
        <v>2.7642074999999999</v>
      </c>
      <c r="J39" s="29"/>
      <c r="K39" s="244">
        <v>9.0799999999999995E-3</v>
      </c>
      <c r="L39" s="245">
        <f>+L38</f>
        <v>308.85000000000002</v>
      </c>
      <c r="M39" s="246">
        <f>L39*K39</f>
        <v>2.8043580000000001</v>
      </c>
      <c r="N39" s="29"/>
      <c r="O39" s="233">
        <f t="shared" si="2"/>
        <v>4.01505000000002E-2</v>
      </c>
      <c r="P39" s="234">
        <f t="shared" si="3"/>
        <v>1.4525139664804542E-2</v>
      </c>
    </row>
    <row r="40" spans="2:18" s="243" customFormat="1" x14ac:dyDescent="0.45">
      <c r="B40" s="249" t="s">
        <v>30</v>
      </c>
      <c r="C40" s="235"/>
      <c r="D40" s="258"/>
      <c r="E40" s="235"/>
      <c r="F40" s="259"/>
      <c r="G40" s="260"/>
      <c r="H40" s="261"/>
      <c r="I40" s="254">
        <f>SUM(I37:I39)</f>
        <v>48.662880499999986</v>
      </c>
      <c r="J40" s="259"/>
      <c r="K40" s="260"/>
      <c r="L40" s="261"/>
      <c r="M40" s="254">
        <f>SUM(M37:M39)</f>
        <v>50.084243499999999</v>
      </c>
      <c r="N40" s="259"/>
      <c r="O40" s="241">
        <f t="shared" si="2"/>
        <v>1.4213630000000137</v>
      </c>
      <c r="P40" s="242">
        <f t="shared" si="3"/>
        <v>2.9208361391595265E-2</v>
      </c>
    </row>
    <row r="41" spans="2:18" x14ac:dyDescent="0.45">
      <c r="B41" s="257" t="s">
        <v>31</v>
      </c>
      <c r="C41" s="29"/>
      <c r="D41" s="229" t="s">
        <v>22</v>
      </c>
      <c r="E41" s="29"/>
      <c r="F41" s="29"/>
      <c r="G41" s="99">
        <v>4.1000000000000003E-3</v>
      </c>
      <c r="H41" s="245">
        <f>+H38</f>
        <v>308.85000000000002</v>
      </c>
      <c r="I41" s="246">
        <f t="shared" ref="I41:I51" si="4">H41*G41</f>
        <v>1.2662850000000001</v>
      </c>
      <c r="J41" s="29"/>
      <c r="K41" s="99">
        <v>4.1000000000000003E-3</v>
      </c>
      <c r="L41" s="245">
        <f>+L38</f>
        <v>308.85000000000002</v>
      </c>
      <c r="M41" s="246">
        <f t="shared" ref="M41:M51" si="5">L41*K41</f>
        <v>1.2662850000000001</v>
      </c>
      <c r="N41" s="29"/>
      <c r="O41" s="233">
        <f t="shared" si="2"/>
        <v>0</v>
      </c>
      <c r="P41" s="234">
        <f t="shared" si="3"/>
        <v>0</v>
      </c>
    </row>
    <row r="42" spans="2:18" x14ac:dyDescent="0.45">
      <c r="B42" s="257" t="s">
        <v>32</v>
      </c>
      <c r="C42" s="29"/>
      <c r="D42" s="229" t="s">
        <v>22</v>
      </c>
      <c r="E42" s="29"/>
      <c r="F42" s="29"/>
      <c r="G42" s="99">
        <v>5.9999999999999995E-4</v>
      </c>
      <c r="H42" s="245">
        <f>+H38</f>
        <v>308.85000000000002</v>
      </c>
      <c r="I42" s="246">
        <f t="shared" si="4"/>
        <v>0.18531</v>
      </c>
      <c r="J42" s="29"/>
      <c r="K42" s="99">
        <v>5.9999999999999995E-4</v>
      </c>
      <c r="L42" s="245">
        <f>+L38</f>
        <v>308.85000000000002</v>
      </c>
      <c r="M42" s="246">
        <f t="shared" si="5"/>
        <v>0.18531</v>
      </c>
      <c r="N42" s="29"/>
      <c r="O42" s="233">
        <f t="shared" si="2"/>
        <v>0</v>
      </c>
      <c r="P42" s="234">
        <f t="shared" si="3"/>
        <v>0</v>
      </c>
    </row>
    <row r="43" spans="2:18" x14ac:dyDescent="0.45">
      <c r="B43" s="257" t="s">
        <v>33</v>
      </c>
      <c r="C43" s="29"/>
      <c r="D43" s="229" t="s">
        <v>22</v>
      </c>
      <c r="E43" s="29"/>
      <c r="F43" s="29"/>
      <c r="G43" s="99">
        <v>5.9999999999999995E-4</v>
      </c>
      <c r="H43" s="245">
        <f>+H38</f>
        <v>308.85000000000002</v>
      </c>
      <c r="I43" s="246">
        <f t="shared" si="4"/>
        <v>0.18531</v>
      </c>
      <c r="J43" s="29"/>
      <c r="K43" s="99">
        <v>5.9999999999999995E-4</v>
      </c>
      <c r="L43" s="245">
        <f>+L38</f>
        <v>308.85000000000002</v>
      </c>
      <c r="M43" s="246">
        <f t="shared" si="5"/>
        <v>0.18531</v>
      </c>
      <c r="N43" s="29"/>
      <c r="O43" s="233">
        <f t="shared" si="2"/>
        <v>0</v>
      </c>
      <c r="P43" s="234">
        <f t="shared" si="3"/>
        <v>0</v>
      </c>
    </row>
    <row r="44" spans="2:18" s="22" customFormat="1" x14ac:dyDescent="0.45">
      <c r="B44" s="64" t="s">
        <v>34</v>
      </c>
      <c r="C44" s="52"/>
      <c r="D44" s="262" t="s">
        <v>19</v>
      </c>
      <c r="E44" s="52"/>
      <c r="F44" s="23"/>
      <c r="G44" s="100">
        <v>0.25</v>
      </c>
      <c r="H44" s="55">
        <v>1</v>
      </c>
      <c r="I44" s="56">
        <f t="shared" si="4"/>
        <v>0.25</v>
      </c>
      <c r="J44" s="57"/>
      <c r="K44" s="100">
        <v>0.25</v>
      </c>
      <c r="L44" s="55">
        <v>1</v>
      </c>
      <c r="M44" s="56">
        <f t="shared" si="5"/>
        <v>0.25</v>
      </c>
      <c r="N44" s="57"/>
      <c r="O44" s="58">
        <f t="shared" si="2"/>
        <v>0</v>
      </c>
      <c r="P44" s="59">
        <f t="shared" si="3"/>
        <v>0</v>
      </c>
      <c r="Q44" s="263"/>
      <c r="R44" s="263"/>
    </row>
    <row r="45" spans="2:18" s="22" customFormat="1" x14ac:dyDescent="0.45">
      <c r="B45" s="64" t="s">
        <v>35</v>
      </c>
      <c r="C45" s="52"/>
      <c r="D45" s="53" t="s">
        <v>22</v>
      </c>
      <c r="E45" s="52"/>
      <c r="F45" s="23"/>
      <c r="G45" s="99">
        <v>9.8000000000000004E-2</v>
      </c>
      <c r="H45" s="82">
        <f>$D$112*$G$18</f>
        <v>192</v>
      </c>
      <c r="I45" s="62">
        <f t="shared" si="4"/>
        <v>18.816000000000003</v>
      </c>
      <c r="J45" s="57"/>
      <c r="K45" s="99">
        <v>9.8000000000000004E-2</v>
      </c>
      <c r="L45" s="82">
        <f>$D$112*$G$18</f>
        <v>192</v>
      </c>
      <c r="M45" s="62">
        <f t="shared" si="5"/>
        <v>18.816000000000003</v>
      </c>
      <c r="N45" s="57"/>
      <c r="O45" s="58">
        <f t="shared" si="2"/>
        <v>0</v>
      </c>
      <c r="P45" s="59">
        <f t="shared" si="3"/>
        <v>0</v>
      </c>
      <c r="Q45" s="57"/>
      <c r="R45" s="57"/>
    </row>
    <row r="46" spans="2:18" s="22" customFormat="1" x14ac:dyDescent="0.45">
      <c r="B46" s="64" t="s">
        <v>36</v>
      </c>
      <c r="C46" s="52"/>
      <c r="D46" s="53" t="s">
        <v>22</v>
      </c>
      <c r="E46" s="52"/>
      <c r="F46" s="23"/>
      <c r="G46" s="99">
        <v>0.157</v>
      </c>
      <c r="H46" s="82">
        <f>$D$113*$G$18</f>
        <v>54</v>
      </c>
      <c r="I46" s="62">
        <f t="shared" si="4"/>
        <v>8.4779999999999998</v>
      </c>
      <c r="J46" s="57"/>
      <c r="K46" s="99">
        <v>0.157</v>
      </c>
      <c r="L46" s="82">
        <f>$D$113*$G$18</f>
        <v>54</v>
      </c>
      <c r="M46" s="62">
        <f t="shared" si="5"/>
        <v>8.4779999999999998</v>
      </c>
      <c r="N46" s="57"/>
      <c r="O46" s="58">
        <f t="shared" si="2"/>
        <v>0</v>
      </c>
      <c r="P46" s="59">
        <f t="shared" si="3"/>
        <v>0</v>
      </c>
      <c r="Q46" s="57"/>
      <c r="R46" s="57"/>
    </row>
    <row r="47" spans="2:18" s="22" customFormat="1" x14ac:dyDescent="0.45">
      <c r="B47" s="64" t="s">
        <v>37</v>
      </c>
      <c r="C47" s="52"/>
      <c r="D47" s="53" t="s">
        <v>22</v>
      </c>
      <c r="E47" s="52"/>
      <c r="F47" s="23"/>
      <c r="G47" s="99">
        <v>0.20300000000000001</v>
      </c>
      <c r="H47" s="82">
        <f>$D$114*$G$18</f>
        <v>54</v>
      </c>
      <c r="I47" s="62">
        <f t="shared" si="4"/>
        <v>10.962000000000002</v>
      </c>
      <c r="J47" s="57"/>
      <c r="K47" s="99">
        <v>0.20300000000000001</v>
      </c>
      <c r="L47" s="82">
        <f>$D$114*$G$18</f>
        <v>54</v>
      </c>
      <c r="M47" s="62">
        <f t="shared" si="5"/>
        <v>10.962000000000002</v>
      </c>
      <c r="N47" s="57"/>
      <c r="O47" s="58">
        <f t="shared" si="2"/>
        <v>0</v>
      </c>
      <c r="P47" s="59">
        <f t="shared" si="3"/>
        <v>0</v>
      </c>
      <c r="Q47" s="57"/>
      <c r="R47" s="57"/>
    </row>
    <row r="48" spans="2:18" s="22" customFormat="1" x14ac:dyDescent="0.45">
      <c r="B48" s="64" t="s">
        <v>38</v>
      </c>
      <c r="C48" s="52"/>
      <c r="D48" s="53" t="s">
        <v>22</v>
      </c>
      <c r="E48" s="52"/>
      <c r="F48" s="23"/>
      <c r="G48" s="99">
        <v>0.12</v>
      </c>
      <c r="H48" s="82">
        <f>IF(AND($N$1=1, $G$18&gt;=600), 600, IF(AND($N$1=1, AND($G$18&lt;600, $G$18&gt;=0)), $G$18, IF(AND($N$1=2, $G$18&gt;=1000), 1000, IF(AND($N$1=2, AND($G$18&lt;1000, $G$18&gt;=0)), $G$18))))</f>
        <v>300</v>
      </c>
      <c r="I48" s="62">
        <f t="shared" si="4"/>
        <v>36</v>
      </c>
      <c r="J48" s="57"/>
      <c r="K48" s="99">
        <v>0.12</v>
      </c>
      <c r="L48" s="82">
        <f>IF(AND($N$1=1, $G$18&gt;=600), 600, IF(AND($N$1=1, AND($G$18&lt;600, $G$18&gt;=0)), $G$18, IF(AND($N$1=2, $G$18&gt;=1000), 1000, IF(AND($N$1=2, AND($G$18&lt;1000, $G$18&gt;=0)), $G$18))))</f>
        <v>300</v>
      </c>
      <c r="M48" s="62">
        <f t="shared" si="5"/>
        <v>36</v>
      </c>
      <c r="N48" s="57"/>
      <c r="O48" s="58">
        <f t="shared" si="2"/>
        <v>0</v>
      </c>
      <c r="P48" s="59">
        <f t="shared" si="3"/>
        <v>0</v>
      </c>
      <c r="Q48" s="57"/>
      <c r="R48" s="57"/>
    </row>
    <row r="49" spans="1:38" s="22" customFormat="1" x14ac:dyDescent="0.45">
      <c r="B49" s="64" t="s">
        <v>39</v>
      </c>
      <c r="C49" s="52"/>
      <c r="D49" s="53" t="s">
        <v>22</v>
      </c>
      <c r="E49" s="52"/>
      <c r="F49" s="23"/>
      <c r="G49" s="99">
        <v>0.14199999999999999</v>
      </c>
      <c r="H49" s="82">
        <f>IF(AND($N$1=1, $G$18&gt;=600), $G$18-600, IF(AND($N$1=1, AND($G$18&lt;600, $G$18&gt;=0)), 0, IF(AND($N$1=2, $G$18&gt;=1000), $G$18-1000, IF(AND($N$1=2, AND($G$18&lt;1000, $G$18&gt;=0)), 0))))</f>
        <v>0</v>
      </c>
      <c r="I49" s="62">
        <f t="shared" si="4"/>
        <v>0</v>
      </c>
      <c r="J49" s="57"/>
      <c r="K49" s="99">
        <v>0.14199999999999999</v>
      </c>
      <c r="L49" s="82">
        <f>IF(AND($N$1=1, $G$18&gt;=600), $G$18-600, IF(AND($N$1=1, AND($G$18&lt;600, $G$18&gt;=0)), 0, IF(AND($N$1=2, $G$18&gt;=1000), $G$18-1000, IF(AND($N$1=2, AND($G$18&lt;1000, $G$18&gt;=0)), 0))))</f>
        <v>0</v>
      </c>
      <c r="M49" s="62">
        <f t="shared" si="5"/>
        <v>0</v>
      </c>
      <c r="N49" s="57"/>
      <c r="O49" s="58">
        <f t="shared" si="2"/>
        <v>0</v>
      </c>
      <c r="P49" s="59" t="str">
        <f t="shared" si="3"/>
        <v/>
      </c>
      <c r="Q49" s="57"/>
      <c r="R49" s="57"/>
    </row>
    <row r="50" spans="1:38" s="22" customFormat="1" x14ac:dyDescent="0.45">
      <c r="B50" s="64" t="s">
        <v>40</v>
      </c>
      <c r="C50" s="52"/>
      <c r="D50" s="53" t="s">
        <v>22</v>
      </c>
      <c r="E50" s="52"/>
      <c r="F50" s="23"/>
      <c r="G50" s="99">
        <v>0.1197</v>
      </c>
      <c r="H50" s="82">
        <v>0</v>
      </c>
      <c r="I50" s="62">
        <f t="shared" si="4"/>
        <v>0</v>
      </c>
      <c r="J50" s="57"/>
      <c r="K50" s="99">
        <v>0.1197</v>
      </c>
      <c r="L50" s="82">
        <v>0</v>
      </c>
      <c r="M50" s="62">
        <f t="shared" si="5"/>
        <v>0</v>
      </c>
      <c r="N50" s="57"/>
      <c r="O50" s="58">
        <f t="shared" si="2"/>
        <v>0</v>
      </c>
      <c r="P50" s="59" t="str">
        <f t="shared" si="3"/>
        <v/>
      </c>
      <c r="Q50" s="57"/>
      <c r="R50" s="57"/>
    </row>
    <row r="51" spans="1:38" s="22" customFormat="1" ht="14.65" thickBot="1" x14ac:dyDescent="0.5">
      <c r="B51" s="64" t="s">
        <v>41</v>
      </c>
      <c r="C51" s="52"/>
      <c r="D51" s="53" t="s">
        <v>22</v>
      </c>
      <c r="E51" s="52"/>
      <c r="F51" s="23"/>
      <c r="G51" s="99">
        <f>G50</f>
        <v>0.1197</v>
      </c>
      <c r="H51" s="82">
        <v>0</v>
      </c>
      <c r="I51" s="62">
        <f t="shared" si="4"/>
        <v>0</v>
      </c>
      <c r="J51" s="57"/>
      <c r="K51" s="99">
        <f>K50</f>
        <v>0.1197</v>
      </c>
      <c r="L51" s="82">
        <v>0</v>
      </c>
      <c r="M51" s="62">
        <f t="shared" si="5"/>
        <v>0</v>
      </c>
      <c r="N51" s="57"/>
      <c r="O51" s="58">
        <f t="shared" si="2"/>
        <v>0</v>
      </c>
      <c r="P51" s="59" t="str">
        <f t="shared" si="3"/>
        <v/>
      </c>
      <c r="Q51" s="57"/>
      <c r="R51" s="57"/>
    </row>
    <row r="52" spans="1:38" ht="14.65" thickBot="1" x14ac:dyDescent="0.5">
      <c r="B52" s="264"/>
      <c r="C52" s="265"/>
      <c r="D52" s="266"/>
      <c r="E52" s="265"/>
      <c r="F52" s="267"/>
      <c r="G52" s="268"/>
      <c r="H52" s="269"/>
      <c r="I52" s="270"/>
      <c r="J52" s="267"/>
      <c r="K52" s="268"/>
      <c r="L52" s="269"/>
      <c r="M52" s="270"/>
      <c r="N52" s="267"/>
      <c r="O52" s="271">
        <f t="shared" si="2"/>
        <v>0</v>
      </c>
      <c r="P52" s="272" t="str">
        <f t="shared" si="3"/>
        <v/>
      </c>
    </row>
    <row r="53" spans="1:38" x14ac:dyDescent="0.45">
      <c r="B53" s="273" t="s">
        <v>42</v>
      </c>
      <c r="C53" s="228"/>
      <c r="D53" s="274"/>
      <c r="E53" s="228"/>
      <c r="F53" s="275"/>
      <c r="G53" s="276"/>
      <c r="H53" s="276"/>
      <c r="I53" s="277">
        <f>SUM(I41:I47,I40)</f>
        <v>88.805785499999985</v>
      </c>
      <c r="J53" s="278"/>
      <c r="K53" s="276"/>
      <c r="L53" s="276"/>
      <c r="M53" s="277">
        <f>SUM(M41:M47,M40)</f>
        <v>90.227148499999998</v>
      </c>
      <c r="N53" s="278"/>
      <c r="O53" s="279">
        <f t="shared" si="2"/>
        <v>1.4213630000000137</v>
      </c>
      <c r="P53" s="280">
        <f t="shared" si="3"/>
        <v>1.6005297312527166E-2</v>
      </c>
    </row>
    <row r="54" spans="1:38" x14ac:dyDescent="0.45">
      <c r="B54" s="273" t="s">
        <v>43</v>
      </c>
      <c r="C54" s="228"/>
      <c r="D54" s="274"/>
      <c r="E54" s="228"/>
      <c r="F54" s="275"/>
      <c r="G54" s="281">
        <v>-0.23499999999999999</v>
      </c>
      <c r="H54" s="282"/>
      <c r="I54" s="233">
        <f>+I53*G54</f>
        <v>-20.869359592499997</v>
      </c>
      <c r="J54" s="278"/>
      <c r="K54" s="281">
        <v>-0.23499999999999999</v>
      </c>
      <c r="L54" s="282"/>
      <c r="M54" s="233">
        <f>+M53*K54</f>
        <v>-21.2033798975</v>
      </c>
      <c r="N54" s="278"/>
      <c r="O54" s="233">
        <f t="shared" si="2"/>
        <v>-0.33402030500000279</v>
      </c>
      <c r="P54" s="234">
        <f t="shared" si="3"/>
        <v>1.6005297312527145E-2</v>
      </c>
    </row>
    <row r="55" spans="1:38" x14ac:dyDescent="0.45">
      <c r="B55" s="283" t="s">
        <v>44</v>
      </c>
      <c r="C55" s="228"/>
      <c r="D55" s="274"/>
      <c r="E55" s="228"/>
      <c r="F55" s="284"/>
      <c r="G55" s="285">
        <v>0.13</v>
      </c>
      <c r="H55" s="284"/>
      <c r="I55" s="233">
        <f>I53*G55</f>
        <v>11.544752114999998</v>
      </c>
      <c r="J55" s="29"/>
      <c r="K55" s="285">
        <v>0.13</v>
      </c>
      <c r="L55" s="284"/>
      <c r="M55" s="233">
        <f>M53*K55</f>
        <v>11.729529305</v>
      </c>
      <c r="N55" s="29"/>
      <c r="O55" s="233">
        <f t="shared" si="2"/>
        <v>0.18477719000000192</v>
      </c>
      <c r="P55" s="234">
        <f t="shared" si="3"/>
        <v>1.6005297312527179E-2</v>
      </c>
    </row>
    <row r="56" spans="1:38" ht="14.65" thickBot="1" x14ac:dyDescent="0.5">
      <c r="B56" s="479" t="s">
        <v>45</v>
      </c>
      <c r="C56" s="479"/>
      <c r="D56" s="479"/>
      <c r="E56" s="286"/>
      <c r="F56" s="287"/>
      <c r="G56" s="287"/>
      <c r="H56" s="287"/>
      <c r="I56" s="288">
        <f>SUM(I53:I55)</f>
        <v>79.481178022499989</v>
      </c>
      <c r="J56" s="289"/>
      <c r="K56" s="287"/>
      <c r="L56" s="287"/>
      <c r="M56" s="288">
        <f>SUM(M53:M55)</f>
        <v>80.753297907499999</v>
      </c>
      <c r="N56" s="289"/>
      <c r="O56" s="290">
        <f t="shared" si="2"/>
        <v>1.2721198850000093</v>
      </c>
      <c r="P56" s="291">
        <f t="shared" si="3"/>
        <v>1.6005297312527127E-2</v>
      </c>
    </row>
    <row r="57" spans="1:38" ht="14.65" thickBot="1" x14ac:dyDescent="0.5">
      <c r="A57" s="292"/>
      <c r="B57" s="293"/>
      <c r="C57" s="294"/>
      <c r="D57" s="295"/>
      <c r="E57" s="294"/>
      <c r="F57" s="296"/>
      <c r="G57" s="297"/>
      <c r="H57" s="298"/>
      <c r="I57" s="299"/>
      <c r="J57" s="296"/>
      <c r="K57" s="297"/>
      <c r="L57" s="298"/>
      <c r="M57" s="299"/>
      <c r="N57" s="296"/>
      <c r="O57" s="300"/>
      <c r="P57" s="301"/>
    </row>
    <row r="58" spans="1:38" x14ac:dyDescent="0.45">
      <c r="I58" s="221"/>
      <c r="M58" s="221"/>
    </row>
    <row r="59" spans="1:38" x14ac:dyDescent="0.45">
      <c r="B59" s="219" t="s">
        <v>47</v>
      </c>
      <c r="G59" s="302">
        <f>RESIDENTIAL!G59</f>
        <v>2.9499999999999998E-2</v>
      </c>
      <c r="K59" s="302">
        <f>RESIDENTIAL!K59</f>
        <v>2.9499999999999998E-2</v>
      </c>
      <c r="Q59" s="303"/>
      <c r="R59" s="303"/>
    </row>
    <row r="61" spans="1:38" ht="17.649999999999999" x14ac:dyDescent="0.5">
      <c r="B61" s="467" t="s">
        <v>0</v>
      </c>
      <c r="C61" s="467"/>
      <c r="D61" s="467"/>
      <c r="E61" s="467"/>
      <c r="F61" s="467"/>
      <c r="G61" s="467"/>
      <c r="H61" s="467"/>
      <c r="I61" s="467"/>
      <c r="J61" s="467"/>
    </row>
    <row r="62" spans="1:38" ht="17.649999999999999" x14ac:dyDescent="0.5">
      <c r="B62" s="480" t="s">
        <v>1</v>
      </c>
      <c r="C62" s="480"/>
      <c r="D62" s="480"/>
      <c r="E62" s="480"/>
      <c r="F62" s="480"/>
      <c r="G62" s="480"/>
      <c r="H62" s="480"/>
      <c r="I62" s="480"/>
      <c r="J62" s="480"/>
      <c r="N62" s="7">
        <v>2</v>
      </c>
      <c r="O62" s="7"/>
      <c r="P62" s="7"/>
      <c r="Q62" s="7"/>
      <c r="R62" s="7"/>
      <c r="S62" s="7"/>
      <c r="T62" s="7"/>
      <c r="U62" s="7">
        <v>2</v>
      </c>
      <c r="V62" s="7"/>
      <c r="W62" s="7"/>
      <c r="X62" s="7"/>
      <c r="Y62" s="7"/>
      <c r="Z62" s="7"/>
      <c r="AA62" s="7"/>
      <c r="AB62" s="7"/>
      <c r="AC62" s="7">
        <v>2</v>
      </c>
      <c r="AD62" s="7"/>
      <c r="AE62" s="7"/>
      <c r="AF62" s="7"/>
      <c r="AG62" s="7"/>
      <c r="AH62" s="7"/>
      <c r="AI62" s="7"/>
      <c r="AJ62" s="7">
        <v>2</v>
      </c>
      <c r="AK62" s="7"/>
      <c r="AL62" s="7"/>
    </row>
    <row r="65" spans="2:39" ht="15" x14ac:dyDescent="0.45">
      <c r="B65" s="209" t="s">
        <v>2</v>
      </c>
      <c r="D65" s="304" t="s">
        <v>58</v>
      </c>
      <c r="E65" s="304"/>
      <c r="F65" s="304"/>
      <c r="G65" s="304"/>
      <c r="H65" s="304"/>
      <c r="I65" s="304"/>
      <c r="J65" s="304"/>
      <c r="K65" s="304"/>
      <c r="L65" s="243"/>
      <c r="M65" s="243"/>
    </row>
    <row r="66" spans="2:39" ht="15.4" x14ac:dyDescent="0.45">
      <c r="B66" s="211"/>
      <c r="D66" s="212"/>
      <c r="E66" s="212"/>
      <c r="F66" s="212"/>
      <c r="G66" s="212"/>
      <c r="H66" s="212"/>
      <c r="I66" s="212"/>
      <c r="J66" s="212"/>
      <c r="M66" s="212"/>
      <c r="Q66" s="212"/>
      <c r="T66" s="212"/>
      <c r="X66" s="212"/>
      <c r="Y66" s="212"/>
      <c r="AB66" s="212"/>
      <c r="AF66" s="212"/>
      <c r="AI66" s="212"/>
      <c r="AM66" s="212"/>
    </row>
    <row r="67" spans="2:39" ht="15.4" x14ac:dyDescent="0.45">
      <c r="B67" s="209" t="s">
        <v>4</v>
      </c>
      <c r="D67" s="213" t="s">
        <v>5</v>
      </c>
      <c r="E67" s="212"/>
      <c r="F67" s="212"/>
      <c r="H67" s="212"/>
      <c r="I67" s="214"/>
      <c r="J67" s="212"/>
      <c r="K67" s="215"/>
      <c r="M67" s="214"/>
      <c r="O67" s="25"/>
      <c r="P67" s="216"/>
      <c r="Q67" s="212"/>
      <c r="R67" s="215"/>
      <c r="T67" s="214"/>
      <c r="V67" s="25"/>
      <c r="W67" s="216"/>
      <c r="X67" s="212"/>
      <c r="Y67" s="212"/>
      <c r="Z67" s="215"/>
      <c r="AB67" s="214"/>
      <c r="AD67" s="25"/>
      <c r="AE67" s="216"/>
      <c r="AF67" s="212"/>
      <c r="AG67" s="215"/>
      <c r="AI67" s="214"/>
      <c r="AK67" s="25"/>
      <c r="AL67" s="216"/>
      <c r="AM67" s="212"/>
    </row>
    <row r="68" spans="2:39" ht="15.4" x14ac:dyDescent="0.45">
      <c r="B68" s="211"/>
      <c r="D68" s="212"/>
      <c r="E68" s="212"/>
      <c r="F68" s="212"/>
      <c r="G68" s="212"/>
      <c r="H68" s="212"/>
      <c r="I68" s="212"/>
      <c r="J68" s="212"/>
      <c r="Q68" s="212"/>
      <c r="R68" s="215"/>
      <c r="T68" s="214"/>
      <c r="V68" s="25"/>
      <c r="W68" s="216"/>
      <c r="X68" s="212"/>
      <c r="Y68" s="212"/>
      <c r="Z68" s="215"/>
      <c r="AB68" s="214"/>
      <c r="AD68" s="25"/>
      <c r="AE68" s="216"/>
      <c r="AF68" s="212"/>
      <c r="AG68" s="215"/>
      <c r="AI68" s="214"/>
      <c r="AK68" s="25"/>
      <c r="AL68" s="216"/>
      <c r="AM68" s="212"/>
    </row>
    <row r="69" spans="2:39" ht="15.4" x14ac:dyDescent="0.45">
      <c r="B69" s="217"/>
      <c r="D69" s="218" t="s">
        <v>6</v>
      </c>
      <c r="E69" s="219"/>
      <c r="G69" s="220">
        <v>198</v>
      </c>
      <c r="H69" s="219" t="s">
        <v>7</v>
      </c>
      <c r="Q69" s="212"/>
      <c r="R69" s="215"/>
      <c r="T69" s="214"/>
      <c r="V69" s="25"/>
      <c r="W69" s="216"/>
      <c r="X69" s="212"/>
      <c r="Y69" s="212"/>
      <c r="Z69" s="215"/>
      <c r="AB69" s="214"/>
      <c r="AD69" s="25"/>
      <c r="AE69" s="216"/>
      <c r="AF69" s="212"/>
      <c r="AG69" s="215"/>
      <c r="AI69" s="214"/>
      <c r="AK69" s="25"/>
      <c r="AL69" s="216"/>
      <c r="AM69" s="212"/>
    </row>
    <row r="70" spans="2:39" x14ac:dyDescent="0.45">
      <c r="B70" s="217"/>
      <c r="I70" s="221"/>
    </row>
    <row r="71" spans="2:39" s="22" customFormat="1" x14ac:dyDescent="0.45">
      <c r="B71" s="40"/>
      <c r="D71" s="45"/>
      <c r="E71" s="42"/>
      <c r="G71" s="470" t="str">
        <f>G20</f>
        <v>2026 OEB-Approved</v>
      </c>
      <c r="H71" s="471"/>
      <c r="I71" s="472"/>
      <c r="K71" s="470" t="str">
        <f>K20</f>
        <v>2027 Proposed</v>
      </c>
      <c r="L71" s="471"/>
      <c r="M71" s="472"/>
      <c r="O71" s="470" t="s">
        <v>10</v>
      </c>
      <c r="P71" s="472"/>
    </row>
    <row r="72" spans="2:39" ht="15" customHeight="1" x14ac:dyDescent="0.45">
      <c r="B72" s="217"/>
      <c r="D72" s="473" t="s">
        <v>11</v>
      </c>
      <c r="E72" s="218"/>
      <c r="G72" s="223" t="s">
        <v>12</v>
      </c>
      <c r="H72" s="224" t="s">
        <v>13</v>
      </c>
      <c r="I72" s="225" t="s">
        <v>14</v>
      </c>
      <c r="K72" s="223" t="s">
        <v>12</v>
      </c>
      <c r="L72" s="224" t="s">
        <v>13</v>
      </c>
      <c r="M72" s="225" t="s">
        <v>14</v>
      </c>
      <c r="O72" s="475" t="s">
        <v>15</v>
      </c>
      <c r="P72" s="477" t="s">
        <v>16</v>
      </c>
    </row>
    <row r="73" spans="2:39" x14ac:dyDescent="0.45">
      <c r="B73" s="217"/>
      <c r="D73" s="474"/>
      <c r="E73" s="218"/>
      <c r="G73" s="226" t="s">
        <v>17</v>
      </c>
      <c r="H73" s="227"/>
      <c r="I73" s="227" t="s">
        <v>17</v>
      </c>
      <c r="K73" s="226" t="s">
        <v>17</v>
      </c>
      <c r="L73" s="227"/>
      <c r="M73" s="227" t="s">
        <v>17</v>
      </c>
      <c r="O73" s="476"/>
      <c r="P73" s="478"/>
    </row>
    <row r="74" spans="2:39" s="22" customFormat="1" x14ac:dyDescent="0.45">
      <c r="B74" s="51" t="s">
        <v>18</v>
      </c>
      <c r="C74" s="52"/>
      <c r="D74" s="53" t="s">
        <v>19</v>
      </c>
      <c r="E74" s="52"/>
      <c r="F74" s="23"/>
      <c r="G74" s="54">
        <v>41.98</v>
      </c>
      <c r="H74" s="55">
        <v>1</v>
      </c>
      <c r="I74" s="56">
        <f t="shared" ref="I74:I81" si="6">H74*G74</f>
        <v>41.98</v>
      </c>
      <c r="J74" s="57"/>
      <c r="K74" s="54">
        <v>43.47</v>
      </c>
      <c r="L74" s="55">
        <v>1</v>
      </c>
      <c r="M74" s="56">
        <f t="shared" ref="M74:M81" si="7">L74*K74</f>
        <v>43.47</v>
      </c>
      <c r="N74" s="57"/>
      <c r="O74" s="58">
        <f t="shared" ref="O74:O107" si="8">M74-I74</f>
        <v>1.490000000000002</v>
      </c>
      <c r="P74" s="59">
        <f t="shared" ref="P74:P107" si="9">IF(OR(I74=0,M74=0),"",(O74/I74))</f>
        <v>3.5493091948546975E-2</v>
      </c>
      <c r="Q74" s="57"/>
      <c r="R74" s="57"/>
    </row>
    <row r="75" spans="2:39" x14ac:dyDescent="0.45">
      <c r="B75" s="61" t="s">
        <v>90</v>
      </c>
      <c r="C75" s="228"/>
      <c r="D75" s="229" t="s">
        <v>19</v>
      </c>
      <c r="E75" s="228"/>
      <c r="F75" s="29"/>
      <c r="G75" s="230">
        <v>0.03</v>
      </c>
      <c r="H75" s="231">
        <v>1</v>
      </c>
      <c r="I75" s="232">
        <f t="shared" si="6"/>
        <v>0.03</v>
      </c>
      <c r="J75" s="29"/>
      <c r="K75" s="230">
        <v>0.03</v>
      </c>
      <c r="L75" s="231">
        <v>1</v>
      </c>
      <c r="M75" s="232">
        <f t="shared" si="7"/>
        <v>0.03</v>
      </c>
      <c r="N75" s="29"/>
      <c r="O75" s="233">
        <f t="shared" si="8"/>
        <v>0</v>
      </c>
      <c r="P75" s="234">
        <f t="shared" si="9"/>
        <v>0</v>
      </c>
    </row>
    <row r="76" spans="2:39" s="22" customFormat="1" x14ac:dyDescent="0.45">
      <c r="B76" s="61" t="s">
        <v>91</v>
      </c>
      <c r="C76" s="52"/>
      <c r="D76" s="53" t="s">
        <v>19</v>
      </c>
      <c r="E76" s="52"/>
      <c r="F76" s="23"/>
      <c r="G76" s="54">
        <v>0</v>
      </c>
      <c r="H76" s="63">
        <v>1</v>
      </c>
      <c r="I76" s="62">
        <f t="shared" si="6"/>
        <v>0</v>
      </c>
      <c r="J76" s="57"/>
      <c r="K76" s="54">
        <v>0.13</v>
      </c>
      <c r="L76" s="63">
        <v>1</v>
      </c>
      <c r="M76" s="62">
        <f t="shared" si="7"/>
        <v>0.13</v>
      </c>
      <c r="N76" s="57"/>
      <c r="O76" s="58">
        <f t="shared" si="8"/>
        <v>0.13</v>
      </c>
      <c r="P76" s="59" t="str">
        <f t="shared" si="9"/>
        <v/>
      </c>
      <c r="Q76" s="57"/>
    </row>
    <row r="77" spans="2:39" s="22" customFormat="1" x14ac:dyDescent="0.45">
      <c r="B77" s="61" t="s">
        <v>92</v>
      </c>
      <c r="C77" s="52"/>
      <c r="D77" s="53" t="s">
        <v>19</v>
      </c>
      <c r="E77" s="52"/>
      <c r="F77" s="23"/>
      <c r="G77" s="54">
        <v>-0.03</v>
      </c>
      <c r="H77" s="63">
        <v>1</v>
      </c>
      <c r="I77" s="62">
        <f t="shared" si="6"/>
        <v>-0.03</v>
      </c>
      <c r="J77" s="57"/>
      <c r="K77" s="54">
        <v>-0.03</v>
      </c>
      <c r="L77" s="63">
        <v>1</v>
      </c>
      <c r="M77" s="62">
        <f t="shared" si="7"/>
        <v>-0.03</v>
      </c>
      <c r="N77" s="57"/>
      <c r="O77" s="58">
        <f t="shared" si="8"/>
        <v>0</v>
      </c>
      <c r="P77" s="59">
        <f t="shared" si="9"/>
        <v>0</v>
      </c>
      <c r="Q77" s="57"/>
    </row>
    <row r="78" spans="2:39" s="22" customFormat="1" x14ac:dyDescent="0.45">
      <c r="B78" s="64" t="s">
        <v>93</v>
      </c>
      <c r="C78" s="52"/>
      <c r="D78" s="53" t="s">
        <v>19</v>
      </c>
      <c r="E78" s="52"/>
      <c r="F78" s="23"/>
      <c r="G78" s="54">
        <v>-1.1000000000000001</v>
      </c>
      <c r="H78" s="63">
        <v>1</v>
      </c>
      <c r="I78" s="62">
        <f>H78*G78</f>
        <v>-1.1000000000000001</v>
      </c>
      <c r="J78" s="57"/>
      <c r="K78" s="54">
        <v>0</v>
      </c>
      <c r="L78" s="63">
        <v>1</v>
      </c>
      <c r="M78" s="62">
        <f>L78*K78</f>
        <v>0</v>
      </c>
      <c r="N78" s="57"/>
      <c r="O78" s="58">
        <f t="shared" si="8"/>
        <v>1.1000000000000001</v>
      </c>
      <c r="P78" s="59" t="str">
        <f t="shared" si="9"/>
        <v/>
      </c>
      <c r="Q78" s="57"/>
    </row>
    <row r="79" spans="2:39" s="22" customFormat="1" x14ac:dyDescent="0.45">
      <c r="B79" s="64" t="s">
        <v>94</v>
      </c>
      <c r="C79" s="52"/>
      <c r="D79" s="53" t="s">
        <v>19</v>
      </c>
      <c r="E79" s="52"/>
      <c r="F79" s="23"/>
      <c r="G79" s="54">
        <v>-0.27</v>
      </c>
      <c r="H79" s="63">
        <v>1</v>
      </c>
      <c r="I79" s="62">
        <f>H79*G79</f>
        <v>-0.27</v>
      </c>
      <c r="J79" s="57"/>
      <c r="K79" s="54">
        <v>-0.27</v>
      </c>
      <c r="L79" s="63">
        <v>1</v>
      </c>
      <c r="M79" s="62">
        <f>L79*K79</f>
        <v>-0.27</v>
      </c>
      <c r="N79" s="57"/>
      <c r="O79" s="58">
        <f t="shared" si="8"/>
        <v>0</v>
      </c>
      <c r="P79" s="59">
        <f t="shared" si="9"/>
        <v>0</v>
      </c>
      <c r="Q79" s="57"/>
    </row>
    <row r="80" spans="2:39" s="22" customFormat="1" x14ac:dyDescent="0.45">
      <c r="B80" s="65" t="s">
        <v>95</v>
      </c>
      <c r="C80" s="52"/>
      <c r="D80" s="53" t="s">
        <v>19</v>
      </c>
      <c r="E80" s="52"/>
      <c r="F80" s="23"/>
      <c r="G80" s="54">
        <v>-0.77</v>
      </c>
      <c r="H80" s="63">
        <v>1</v>
      </c>
      <c r="I80" s="62">
        <f t="shared" si="6"/>
        <v>-0.77</v>
      </c>
      <c r="J80" s="57"/>
      <c r="K80" s="54">
        <v>-0.77</v>
      </c>
      <c r="L80" s="63">
        <v>1</v>
      </c>
      <c r="M80" s="62">
        <f t="shared" si="7"/>
        <v>-0.77</v>
      </c>
      <c r="N80" s="57"/>
      <c r="O80" s="58">
        <f t="shared" si="8"/>
        <v>0</v>
      </c>
      <c r="P80" s="59">
        <f t="shared" si="9"/>
        <v>0</v>
      </c>
      <c r="Q80" s="57"/>
    </row>
    <row r="81" spans="2:18" s="22" customFormat="1" x14ac:dyDescent="0.45">
      <c r="B81" s="66" t="s">
        <v>102</v>
      </c>
      <c r="C81" s="52"/>
      <c r="D81" s="53" t="s">
        <v>19</v>
      </c>
      <c r="E81" s="52"/>
      <c r="F81" s="23"/>
      <c r="G81" s="54">
        <v>0</v>
      </c>
      <c r="H81" s="63">
        <v>1</v>
      </c>
      <c r="I81" s="62">
        <f t="shared" si="6"/>
        <v>0</v>
      </c>
      <c r="J81" s="57"/>
      <c r="K81" s="54">
        <v>-0.87</v>
      </c>
      <c r="L81" s="63">
        <v>1</v>
      </c>
      <c r="M81" s="62">
        <f t="shared" si="7"/>
        <v>-0.87</v>
      </c>
      <c r="N81" s="57"/>
      <c r="O81" s="58">
        <f t="shared" si="8"/>
        <v>-0.87</v>
      </c>
      <c r="P81" s="59" t="str">
        <f t="shared" si="9"/>
        <v/>
      </c>
      <c r="Q81" s="57"/>
      <c r="R81" s="60"/>
    </row>
    <row r="82" spans="2:18" s="243" customFormat="1" x14ac:dyDescent="0.45">
      <c r="B82" s="157" t="s">
        <v>20</v>
      </c>
      <c r="C82" s="235"/>
      <c r="D82" s="236"/>
      <c r="E82" s="235"/>
      <c r="F82" s="237"/>
      <c r="G82" s="238"/>
      <c r="H82" s="239"/>
      <c r="I82" s="240">
        <f>SUM(I74:I81)</f>
        <v>39.839999999999989</v>
      </c>
      <c r="J82" s="237"/>
      <c r="K82" s="238"/>
      <c r="L82" s="239"/>
      <c r="M82" s="240">
        <f>SUM(M74:M81)</f>
        <v>41.69</v>
      </c>
      <c r="N82" s="237"/>
      <c r="O82" s="241">
        <f t="shared" si="8"/>
        <v>1.8500000000000085</v>
      </c>
      <c r="P82" s="242">
        <f t="shared" si="9"/>
        <v>4.6435742971887774E-2</v>
      </c>
    </row>
    <row r="83" spans="2:18" ht="15.75" customHeight="1" x14ac:dyDescent="0.45">
      <c r="B83" s="64" t="s">
        <v>21</v>
      </c>
      <c r="C83" s="29"/>
      <c r="D83" s="229" t="s">
        <v>22</v>
      </c>
      <c r="E83" s="29"/>
      <c r="F83" s="29"/>
      <c r="G83" s="244">
        <f>G32</f>
        <v>0.12752000000000002</v>
      </c>
      <c r="H83" s="245">
        <f>$G$69*(1+G110)-$G$69</f>
        <v>5.8410000000000082</v>
      </c>
      <c r="I83" s="246">
        <f>H83*G83</f>
        <v>0.74484432000000123</v>
      </c>
      <c r="J83" s="29"/>
      <c r="K83" s="244">
        <f>K32</f>
        <v>0.12752000000000002</v>
      </c>
      <c r="L83" s="245">
        <f>$G$69*(1+K110)-$G$69</f>
        <v>5.8410000000000082</v>
      </c>
      <c r="M83" s="246">
        <f>L83*K83</f>
        <v>0.74484432000000123</v>
      </c>
      <c r="N83" s="29"/>
      <c r="O83" s="233">
        <f t="shared" si="8"/>
        <v>0</v>
      </c>
      <c r="P83" s="234">
        <f t="shared" si="9"/>
        <v>0</v>
      </c>
    </row>
    <row r="84" spans="2:18" s="22" customFormat="1" ht="15.75" customHeight="1" x14ac:dyDescent="0.45">
      <c r="B84" s="78" t="str">
        <f>+RESIDENTIAL!$B$33</f>
        <v>Rate Rider for Disposition of Deferral/Variance Accounts - effective until December 31, 2027</v>
      </c>
      <c r="C84" s="52"/>
      <c r="D84" s="53" t="s">
        <v>22</v>
      </c>
      <c r="E84" s="52"/>
      <c r="F84" s="23"/>
      <c r="G84" s="81">
        <f>G33</f>
        <v>7.2999999999999996E-4</v>
      </c>
      <c r="H84" s="82">
        <f>$G$69</f>
        <v>198</v>
      </c>
      <c r="I84" s="62">
        <f>H84*G84</f>
        <v>0.14454</v>
      </c>
      <c r="J84" s="57"/>
      <c r="K84" s="81">
        <f>K33</f>
        <v>-1.1299999999999999E-3</v>
      </c>
      <c r="L84" s="82">
        <f>$G$69</f>
        <v>198</v>
      </c>
      <c r="M84" s="62">
        <f>L84*K84</f>
        <v>-0.22373999999999999</v>
      </c>
      <c r="N84" s="57"/>
      <c r="O84" s="58">
        <f t="shared" si="8"/>
        <v>-0.36828</v>
      </c>
      <c r="P84" s="234">
        <f t="shared" si="9"/>
        <v>-2.547945205479452</v>
      </c>
      <c r="Q84" s="57"/>
      <c r="R84" s="57"/>
    </row>
    <row r="85" spans="2:18" s="22" customFormat="1" ht="15.75" customHeight="1" x14ac:dyDescent="0.45">
      <c r="B85" s="78" t="str">
        <f>+RESIDENTIAL!$B$34</f>
        <v>Rate Rider for Disposition of Capacity Based Recovery Account - Applicable only for Class B Customers - effective until December 31, 2027</v>
      </c>
      <c r="C85" s="52"/>
      <c r="D85" s="53" t="s">
        <v>22</v>
      </c>
      <c r="E85" s="52"/>
      <c r="F85" s="23"/>
      <c r="G85" s="81">
        <f>G34</f>
        <v>4.8000000000000001E-4</v>
      </c>
      <c r="H85" s="82">
        <f>$G$69</f>
        <v>198</v>
      </c>
      <c r="I85" s="62">
        <f>H85*G85</f>
        <v>9.5039999999999999E-2</v>
      </c>
      <c r="J85" s="57"/>
      <c r="K85" s="81">
        <f>K34</f>
        <v>5.1999999999999995E-4</v>
      </c>
      <c r="L85" s="82">
        <f>$G$69</f>
        <v>198</v>
      </c>
      <c r="M85" s="62">
        <f>L85*K85</f>
        <v>0.10296</v>
      </c>
      <c r="N85" s="57"/>
      <c r="O85" s="58">
        <f t="shared" si="8"/>
        <v>7.9199999999999965E-3</v>
      </c>
      <c r="P85" s="234">
        <f t="shared" si="9"/>
        <v>8.3333333333333301E-2</v>
      </c>
      <c r="Q85" s="57"/>
      <c r="R85" s="57"/>
    </row>
    <row r="86" spans="2:18" s="22" customFormat="1" ht="15.75" customHeight="1" x14ac:dyDescent="0.45">
      <c r="B86" s="78" t="str">
        <f>+RESIDENTIAL!$B$35</f>
        <v>Rate Rider for Disposition of Global Adjustment Account - Applicable only for Non-RPP Customers - effective until December 31, 2027</v>
      </c>
      <c r="C86" s="52"/>
      <c r="D86" s="53" t="s">
        <v>22</v>
      </c>
      <c r="E86" s="52"/>
      <c r="F86" s="23"/>
      <c r="G86" s="81">
        <f>G35</f>
        <v>5.0800000000000003E-3</v>
      </c>
      <c r="H86" s="82"/>
      <c r="I86" s="62">
        <f>H86*G86</f>
        <v>0</v>
      </c>
      <c r="J86" s="57"/>
      <c r="K86" s="81">
        <f>K35</f>
        <v>-5.9500000000000004E-3</v>
      </c>
      <c r="L86" s="82"/>
      <c r="M86" s="62">
        <f>L86*K86</f>
        <v>0</v>
      </c>
      <c r="N86" s="57"/>
      <c r="O86" s="58">
        <f t="shared" si="8"/>
        <v>0</v>
      </c>
      <c r="P86" s="234" t="str">
        <f t="shared" si="9"/>
        <v/>
      </c>
      <c r="Q86" s="57"/>
      <c r="R86" s="57"/>
    </row>
    <row r="87" spans="2:18" ht="15.75" customHeight="1" x14ac:dyDescent="0.45">
      <c r="B87" s="247" t="str">
        <f>B36</f>
        <v>Rate Rider for Smart Metering Entity Charge - effective until December 31, 2029</v>
      </c>
      <c r="C87" s="228"/>
      <c r="D87" s="229" t="s">
        <v>19</v>
      </c>
      <c r="E87" s="228"/>
      <c r="F87" s="29"/>
      <c r="G87" s="248">
        <f>G36</f>
        <v>0.41</v>
      </c>
      <c r="H87" s="231">
        <v>1</v>
      </c>
      <c r="I87" s="232">
        <f>H87*G87</f>
        <v>0.41</v>
      </c>
      <c r="J87" s="29"/>
      <c r="K87" s="248">
        <f>K36</f>
        <v>0.41</v>
      </c>
      <c r="L87" s="231">
        <v>1</v>
      </c>
      <c r="M87" s="232">
        <f>L87*K87</f>
        <v>0.41</v>
      </c>
      <c r="N87" s="29"/>
      <c r="O87" s="233">
        <f t="shared" si="8"/>
        <v>0</v>
      </c>
      <c r="P87" s="234">
        <f t="shared" si="9"/>
        <v>0</v>
      </c>
    </row>
    <row r="88" spans="2:18" s="243" customFormat="1" x14ac:dyDescent="0.45">
      <c r="B88" s="249" t="s">
        <v>27</v>
      </c>
      <c r="C88" s="250"/>
      <c r="D88" s="251"/>
      <c r="E88" s="250"/>
      <c r="F88" s="237"/>
      <c r="G88" s="252"/>
      <c r="H88" s="253"/>
      <c r="I88" s="254">
        <f>SUM(I83:I87)+I82</f>
        <v>41.234424319999988</v>
      </c>
      <c r="J88" s="237"/>
      <c r="K88" s="252"/>
      <c r="L88" s="253"/>
      <c r="M88" s="254">
        <f>SUM(M83:M87)+M82</f>
        <v>42.724064319999997</v>
      </c>
      <c r="N88" s="237"/>
      <c r="O88" s="241">
        <f t="shared" si="8"/>
        <v>1.4896400000000085</v>
      </c>
      <c r="P88" s="242">
        <f t="shared" si="9"/>
        <v>3.612612579333347E-2</v>
      </c>
    </row>
    <row r="89" spans="2:18" x14ac:dyDescent="0.45">
      <c r="B89" s="255" t="s">
        <v>28</v>
      </c>
      <c r="C89" s="29"/>
      <c r="D89" s="229" t="s">
        <v>22</v>
      </c>
      <c r="E89" s="29"/>
      <c r="F89" s="29"/>
      <c r="G89" s="244">
        <f>G38</f>
        <v>1.346E-2</v>
      </c>
      <c r="H89" s="256">
        <f>$G$69*(1+G110)</f>
        <v>203.84100000000001</v>
      </c>
      <c r="I89" s="246">
        <f>H89*G89</f>
        <v>2.74369986</v>
      </c>
      <c r="J89" s="29"/>
      <c r="K89" s="244">
        <f>K38</f>
        <v>1.371E-2</v>
      </c>
      <c r="L89" s="256">
        <f>$G$69*(1+K110)</f>
        <v>203.84100000000001</v>
      </c>
      <c r="M89" s="246">
        <f>L89*K89</f>
        <v>2.7946601100000001</v>
      </c>
      <c r="N89" s="29"/>
      <c r="O89" s="233">
        <f t="shared" si="8"/>
        <v>5.0960250000000151E-2</v>
      </c>
      <c r="P89" s="234">
        <f t="shared" si="9"/>
        <v>1.8573551263001541E-2</v>
      </c>
    </row>
    <row r="90" spans="2:18" x14ac:dyDescent="0.45">
      <c r="B90" s="257" t="s">
        <v>29</v>
      </c>
      <c r="C90" s="29"/>
      <c r="D90" s="229" t="s">
        <v>22</v>
      </c>
      <c r="E90" s="29"/>
      <c r="F90" s="29"/>
      <c r="G90" s="244">
        <f>G39</f>
        <v>8.9499999999999996E-3</v>
      </c>
      <c r="H90" s="245">
        <f>+H89</f>
        <v>203.84100000000001</v>
      </c>
      <c r="I90" s="246">
        <f>H90*G90</f>
        <v>1.82437695</v>
      </c>
      <c r="J90" s="29"/>
      <c r="K90" s="244">
        <f>K39</f>
        <v>9.0799999999999995E-3</v>
      </c>
      <c r="L90" s="245">
        <f>+L89</f>
        <v>203.84100000000001</v>
      </c>
      <c r="M90" s="246">
        <f>L90*K90</f>
        <v>1.85087628</v>
      </c>
      <c r="N90" s="29"/>
      <c r="O90" s="233">
        <f t="shared" si="8"/>
        <v>2.6499330000000043E-2</v>
      </c>
      <c r="P90" s="234">
        <f t="shared" si="9"/>
        <v>1.4525139664804492E-2</v>
      </c>
    </row>
    <row r="91" spans="2:18" s="243" customFormat="1" x14ac:dyDescent="0.45">
      <c r="B91" s="249" t="s">
        <v>30</v>
      </c>
      <c r="C91" s="235"/>
      <c r="D91" s="258"/>
      <c r="E91" s="235"/>
      <c r="F91" s="259"/>
      <c r="G91" s="260"/>
      <c r="H91" s="261"/>
      <c r="I91" s="254">
        <f>SUM(I88:I90)</f>
        <v>45.802501129999989</v>
      </c>
      <c r="J91" s="259"/>
      <c r="K91" s="260"/>
      <c r="L91" s="261"/>
      <c r="M91" s="254">
        <f>SUM(M88:M90)</f>
        <v>47.36960071</v>
      </c>
      <c r="N91" s="259"/>
      <c r="O91" s="241">
        <f t="shared" si="8"/>
        <v>1.5670995800000114</v>
      </c>
      <c r="P91" s="242">
        <f t="shared" si="9"/>
        <v>3.4214279599102143E-2</v>
      </c>
    </row>
    <row r="92" spans="2:18" x14ac:dyDescent="0.45">
      <c r="B92" s="257" t="s">
        <v>31</v>
      </c>
      <c r="C92" s="29"/>
      <c r="D92" s="229" t="s">
        <v>22</v>
      </c>
      <c r="E92" s="29"/>
      <c r="F92" s="29"/>
      <c r="G92" s="99">
        <v>4.1000000000000003E-3</v>
      </c>
      <c r="H92" s="245">
        <f>+H89</f>
        <v>203.84100000000001</v>
      </c>
      <c r="I92" s="246">
        <f t="shared" ref="I92:I102" si="10">H92*G92</f>
        <v>0.8357481000000001</v>
      </c>
      <c r="J92" s="29"/>
      <c r="K92" s="99">
        <v>4.1000000000000003E-3</v>
      </c>
      <c r="L92" s="245">
        <f>+L89</f>
        <v>203.84100000000001</v>
      </c>
      <c r="M92" s="246">
        <f t="shared" ref="M92:M102" si="11">L92*K92</f>
        <v>0.8357481000000001</v>
      </c>
      <c r="N92" s="29"/>
      <c r="O92" s="233">
        <f t="shared" si="8"/>
        <v>0</v>
      </c>
      <c r="P92" s="234">
        <f t="shared" si="9"/>
        <v>0</v>
      </c>
    </row>
    <row r="93" spans="2:18" x14ac:dyDescent="0.45">
      <c r="B93" s="257" t="s">
        <v>32</v>
      </c>
      <c r="C93" s="29"/>
      <c r="D93" s="229" t="s">
        <v>22</v>
      </c>
      <c r="E93" s="29"/>
      <c r="F93" s="29"/>
      <c r="G93" s="99">
        <v>5.9999999999999995E-4</v>
      </c>
      <c r="H93" s="245">
        <f>+H89</f>
        <v>203.84100000000001</v>
      </c>
      <c r="I93" s="246">
        <f t="shared" si="10"/>
        <v>0.1223046</v>
      </c>
      <c r="J93" s="29"/>
      <c r="K93" s="99">
        <v>5.9999999999999995E-4</v>
      </c>
      <c r="L93" s="245">
        <f>+L89</f>
        <v>203.84100000000001</v>
      </c>
      <c r="M93" s="246">
        <f t="shared" si="11"/>
        <v>0.1223046</v>
      </c>
      <c r="N93" s="29"/>
      <c r="O93" s="233">
        <f t="shared" si="8"/>
        <v>0</v>
      </c>
      <c r="P93" s="234">
        <f t="shared" si="9"/>
        <v>0</v>
      </c>
    </row>
    <row r="94" spans="2:18" x14ac:dyDescent="0.45">
      <c r="B94" s="257" t="s">
        <v>33</v>
      </c>
      <c r="C94" s="29"/>
      <c r="D94" s="229" t="s">
        <v>22</v>
      </c>
      <c r="E94" s="29"/>
      <c r="F94" s="29"/>
      <c r="G94" s="99">
        <v>5.9999999999999995E-4</v>
      </c>
      <c r="H94" s="245">
        <f>+H89</f>
        <v>203.84100000000001</v>
      </c>
      <c r="I94" s="246">
        <f t="shared" si="10"/>
        <v>0.1223046</v>
      </c>
      <c r="J94" s="29"/>
      <c r="K94" s="99">
        <v>5.9999999999999995E-4</v>
      </c>
      <c r="L94" s="245">
        <f>+L89</f>
        <v>203.84100000000001</v>
      </c>
      <c r="M94" s="246">
        <f t="shared" si="11"/>
        <v>0.1223046</v>
      </c>
      <c r="N94" s="29"/>
      <c r="O94" s="233">
        <f t="shared" si="8"/>
        <v>0</v>
      </c>
      <c r="P94" s="234">
        <f t="shared" si="9"/>
        <v>0</v>
      </c>
    </row>
    <row r="95" spans="2:18" s="22" customFormat="1" x14ac:dyDescent="0.45">
      <c r="B95" s="64" t="s">
        <v>34</v>
      </c>
      <c r="C95" s="52"/>
      <c r="D95" s="262" t="s">
        <v>19</v>
      </c>
      <c r="E95" s="52"/>
      <c r="F95" s="23"/>
      <c r="G95" s="100">
        <v>0.25</v>
      </c>
      <c r="H95" s="55">
        <v>1</v>
      </c>
      <c r="I95" s="56">
        <f t="shared" si="10"/>
        <v>0.25</v>
      </c>
      <c r="J95" s="57"/>
      <c r="K95" s="100">
        <v>0.25</v>
      </c>
      <c r="L95" s="55">
        <v>1</v>
      </c>
      <c r="M95" s="56">
        <f t="shared" si="11"/>
        <v>0.25</v>
      </c>
      <c r="N95" s="57"/>
      <c r="O95" s="58">
        <f t="shared" si="8"/>
        <v>0</v>
      </c>
      <c r="P95" s="59">
        <f t="shared" si="9"/>
        <v>0</v>
      </c>
      <c r="Q95" s="263"/>
      <c r="R95" s="263"/>
    </row>
    <row r="96" spans="2:18" s="22" customFormat="1" x14ac:dyDescent="0.45">
      <c r="B96" s="64" t="s">
        <v>35</v>
      </c>
      <c r="C96" s="52"/>
      <c r="D96" s="53" t="s">
        <v>22</v>
      </c>
      <c r="E96" s="52"/>
      <c r="F96" s="23"/>
      <c r="G96" s="99">
        <v>9.8000000000000004E-2</v>
      </c>
      <c r="H96" s="82">
        <f>$G$69*$D$112</f>
        <v>126.72</v>
      </c>
      <c r="I96" s="62">
        <f t="shared" si="10"/>
        <v>12.418560000000001</v>
      </c>
      <c r="J96" s="57"/>
      <c r="K96" s="99">
        <v>9.8000000000000004E-2</v>
      </c>
      <c r="L96" s="82">
        <f>$G$69*$D$112</f>
        <v>126.72</v>
      </c>
      <c r="M96" s="62">
        <f t="shared" si="11"/>
        <v>12.418560000000001</v>
      </c>
      <c r="N96" s="57"/>
      <c r="O96" s="58">
        <f t="shared" si="8"/>
        <v>0</v>
      </c>
      <c r="P96" s="59">
        <f t="shared" si="9"/>
        <v>0</v>
      </c>
      <c r="Q96" s="57"/>
      <c r="R96" s="57"/>
    </row>
    <row r="97" spans="1:39" s="22" customFormat="1" x14ac:dyDescent="0.45">
      <c r="B97" s="64" t="s">
        <v>36</v>
      </c>
      <c r="C97" s="52"/>
      <c r="D97" s="53" t="s">
        <v>22</v>
      </c>
      <c r="E97" s="52"/>
      <c r="F97" s="23"/>
      <c r="G97" s="99">
        <v>0.157</v>
      </c>
      <c r="H97" s="82">
        <f>$G$69*$D$113</f>
        <v>35.64</v>
      </c>
      <c r="I97" s="62">
        <f t="shared" si="10"/>
        <v>5.5954800000000002</v>
      </c>
      <c r="J97" s="57"/>
      <c r="K97" s="99">
        <v>0.157</v>
      </c>
      <c r="L97" s="82">
        <f>$G$69*$D$113</f>
        <v>35.64</v>
      </c>
      <c r="M97" s="62">
        <f t="shared" si="11"/>
        <v>5.5954800000000002</v>
      </c>
      <c r="N97" s="57"/>
      <c r="O97" s="58">
        <f t="shared" si="8"/>
        <v>0</v>
      </c>
      <c r="P97" s="59">
        <f t="shared" si="9"/>
        <v>0</v>
      </c>
      <c r="Q97" s="57"/>
      <c r="R97" s="57"/>
    </row>
    <row r="98" spans="1:39" s="22" customFormat="1" x14ac:dyDescent="0.45">
      <c r="B98" s="64" t="s">
        <v>37</v>
      </c>
      <c r="C98" s="52"/>
      <c r="D98" s="53" t="s">
        <v>22</v>
      </c>
      <c r="E98" s="52"/>
      <c r="F98" s="23"/>
      <c r="G98" s="99">
        <v>0.20300000000000001</v>
      </c>
      <c r="H98" s="82">
        <f>$G$69*$D$114</f>
        <v>35.64</v>
      </c>
      <c r="I98" s="62">
        <f t="shared" si="10"/>
        <v>7.2349200000000007</v>
      </c>
      <c r="J98" s="57"/>
      <c r="K98" s="99">
        <v>0.20300000000000001</v>
      </c>
      <c r="L98" s="82">
        <f>$G$69*$D$114</f>
        <v>35.64</v>
      </c>
      <c r="M98" s="62">
        <f t="shared" si="11"/>
        <v>7.2349200000000007</v>
      </c>
      <c r="N98" s="57"/>
      <c r="O98" s="58">
        <f t="shared" si="8"/>
        <v>0</v>
      </c>
      <c r="P98" s="59">
        <f t="shared" si="9"/>
        <v>0</v>
      </c>
      <c r="Q98" s="57"/>
      <c r="R98" s="57"/>
    </row>
    <row r="99" spans="1:39" s="22" customFormat="1" x14ac:dyDescent="0.45">
      <c r="B99" s="64" t="s">
        <v>38</v>
      </c>
      <c r="C99" s="52"/>
      <c r="D99" s="53" t="s">
        <v>22</v>
      </c>
      <c r="E99" s="52"/>
      <c r="F99" s="23"/>
      <c r="G99" s="99">
        <v>0.12</v>
      </c>
      <c r="H99" s="82">
        <f>IF(AND($N$1=1, $G$69&gt;=600), 600, IF(AND($N$1=1, AND($G$69&lt;600, $G$69&gt;=0)), $G$69, IF(AND($N$1=2, $G$69&gt;=1000), 1000, IF(AND($N$1=2, AND($G$69&lt;1000, $G$69&gt;=0)), $G$69))))</f>
        <v>198</v>
      </c>
      <c r="I99" s="62">
        <f t="shared" si="10"/>
        <v>23.759999999999998</v>
      </c>
      <c r="J99" s="57"/>
      <c r="K99" s="99">
        <v>0.12</v>
      </c>
      <c r="L99" s="82">
        <f>IF(AND($N$1=1, $G$69&gt;=600), 600, IF(AND($N$1=1, AND($G$69&lt;600, $G$69&gt;=0)), $G$69, IF(AND($N$1=2, $G$69&gt;=1000), 1000, IF(AND($N$1=2, AND($G$69&lt;1000, $G$69&gt;=0)), $G$69))))</f>
        <v>198</v>
      </c>
      <c r="M99" s="62">
        <f t="shared" si="11"/>
        <v>23.759999999999998</v>
      </c>
      <c r="N99" s="57"/>
      <c r="O99" s="58">
        <f t="shared" si="8"/>
        <v>0</v>
      </c>
      <c r="P99" s="59">
        <f t="shared" si="9"/>
        <v>0</v>
      </c>
      <c r="Q99" s="57"/>
      <c r="R99" s="57"/>
    </row>
    <row r="100" spans="1:39" s="22" customFormat="1" x14ac:dyDescent="0.45">
      <c r="B100" s="64" t="s">
        <v>39</v>
      </c>
      <c r="C100" s="52"/>
      <c r="D100" s="53" t="s">
        <v>22</v>
      </c>
      <c r="E100" s="52"/>
      <c r="F100" s="23"/>
      <c r="G100" s="99">
        <v>0.14199999999999999</v>
      </c>
      <c r="H100" s="82">
        <f>IF(AND($N$1=1, $G$69&gt;=600), $G$69-600, IF(AND($N$1=1, AND($G$69&lt;600, $G$69&gt;=0)), 0, IF(AND($N$1=2, $G$69&gt;=1000), $G$69-1000, IF(AND($N$1=2, AND($G$69&lt;1000, $G$69&gt;=0)), 0))))</f>
        <v>0</v>
      </c>
      <c r="I100" s="62">
        <f t="shared" si="10"/>
        <v>0</v>
      </c>
      <c r="J100" s="57"/>
      <c r="K100" s="99">
        <v>0.14199999999999999</v>
      </c>
      <c r="L100" s="82">
        <f>IF(AND($N$1=1, $G$69&gt;=600), $G$69-600, IF(AND($N$1=1, AND($G$69&lt;600, $G$69&gt;=0)), 0, IF(AND($N$1=2, $G$69&gt;=1000), $G$69-1000, IF(AND($N$1=2, AND($G$69&lt;1000, $G$69&gt;=0)), 0))))</f>
        <v>0</v>
      </c>
      <c r="M100" s="62">
        <f t="shared" si="11"/>
        <v>0</v>
      </c>
      <c r="N100" s="57"/>
      <c r="O100" s="58">
        <f t="shared" si="8"/>
        <v>0</v>
      </c>
      <c r="P100" s="59" t="str">
        <f t="shared" si="9"/>
        <v/>
      </c>
      <c r="Q100" s="57"/>
      <c r="R100" s="57"/>
    </row>
    <row r="101" spans="1:39" s="22" customFormat="1" x14ac:dyDescent="0.45">
      <c r="B101" s="64" t="s">
        <v>40</v>
      </c>
      <c r="C101" s="52"/>
      <c r="D101" s="53" t="s">
        <v>22</v>
      </c>
      <c r="E101" s="52"/>
      <c r="F101" s="23"/>
      <c r="G101" s="99">
        <v>0.1197</v>
      </c>
      <c r="H101" s="82">
        <v>0</v>
      </c>
      <c r="I101" s="62">
        <f t="shared" si="10"/>
        <v>0</v>
      </c>
      <c r="J101" s="57"/>
      <c r="K101" s="99">
        <v>0.1197</v>
      </c>
      <c r="L101" s="82">
        <v>0</v>
      </c>
      <c r="M101" s="62">
        <f t="shared" si="11"/>
        <v>0</v>
      </c>
      <c r="N101" s="57"/>
      <c r="O101" s="58">
        <f t="shared" si="8"/>
        <v>0</v>
      </c>
      <c r="P101" s="59" t="str">
        <f t="shared" si="9"/>
        <v/>
      </c>
      <c r="Q101" s="57"/>
      <c r="R101" s="57"/>
    </row>
    <row r="102" spans="1:39" s="22" customFormat="1" ht="14.65" thickBot="1" x14ac:dyDescent="0.5">
      <c r="B102" s="64" t="s">
        <v>41</v>
      </c>
      <c r="C102" s="52"/>
      <c r="D102" s="53" t="s">
        <v>22</v>
      </c>
      <c r="E102" s="52"/>
      <c r="F102" s="23"/>
      <c r="G102" s="99">
        <f>G101</f>
        <v>0.1197</v>
      </c>
      <c r="H102" s="82">
        <v>0</v>
      </c>
      <c r="I102" s="62">
        <f t="shared" si="10"/>
        <v>0</v>
      </c>
      <c r="J102" s="57"/>
      <c r="K102" s="99">
        <f>K101</f>
        <v>0.1197</v>
      </c>
      <c r="L102" s="82">
        <v>0</v>
      </c>
      <c r="M102" s="62">
        <f t="shared" si="11"/>
        <v>0</v>
      </c>
      <c r="N102" s="57"/>
      <c r="O102" s="58">
        <f t="shared" si="8"/>
        <v>0</v>
      </c>
      <c r="P102" s="59" t="str">
        <f t="shared" si="9"/>
        <v/>
      </c>
      <c r="Q102" s="57"/>
      <c r="R102" s="57"/>
    </row>
    <row r="103" spans="1:39" ht="14.65" thickBot="1" x14ac:dyDescent="0.5">
      <c r="B103" s="264"/>
      <c r="C103" s="265"/>
      <c r="D103" s="266"/>
      <c r="E103" s="265"/>
      <c r="F103" s="267"/>
      <c r="G103" s="268"/>
      <c r="H103" s="269"/>
      <c r="I103" s="270"/>
      <c r="J103" s="267"/>
      <c r="K103" s="268"/>
      <c r="L103" s="269"/>
      <c r="M103" s="270"/>
      <c r="N103" s="267"/>
      <c r="O103" s="271">
        <f t="shared" si="8"/>
        <v>0</v>
      </c>
      <c r="P103" s="272" t="str">
        <f t="shared" si="9"/>
        <v/>
      </c>
    </row>
    <row r="104" spans="1:39" x14ac:dyDescent="0.45">
      <c r="B104" s="273" t="s">
        <v>42</v>
      </c>
      <c r="C104" s="228"/>
      <c r="D104" s="274"/>
      <c r="E104" s="228"/>
      <c r="F104" s="275"/>
      <c r="G104" s="276"/>
      <c r="H104" s="276"/>
      <c r="I104" s="277">
        <f>SUM(I92:I98,I91)</f>
        <v>72.381818429999996</v>
      </c>
      <c r="J104" s="278"/>
      <c r="K104" s="276"/>
      <c r="L104" s="276"/>
      <c r="M104" s="277">
        <f>SUM(M92:M98,M91)</f>
        <v>73.94891801</v>
      </c>
      <c r="N104" s="278"/>
      <c r="O104" s="279">
        <f t="shared" si="8"/>
        <v>1.5670995800000043</v>
      </c>
      <c r="P104" s="280">
        <f t="shared" si="9"/>
        <v>2.1650458830563043E-2</v>
      </c>
    </row>
    <row r="105" spans="1:39" x14ac:dyDescent="0.45">
      <c r="B105" s="273" t="s">
        <v>43</v>
      </c>
      <c r="C105" s="228"/>
      <c r="D105" s="274"/>
      <c r="E105" s="228"/>
      <c r="F105" s="275"/>
      <c r="G105" s="281">
        <f>G54</f>
        <v>-0.23499999999999999</v>
      </c>
      <c r="H105" s="282"/>
      <c r="I105" s="233">
        <f>+I104*G105</f>
        <v>-17.009727331049998</v>
      </c>
      <c r="J105" s="278"/>
      <c r="K105" s="281">
        <f>K54</f>
        <v>-0.23499999999999999</v>
      </c>
      <c r="L105" s="282"/>
      <c r="M105" s="233">
        <f>+M104*K105</f>
        <v>-17.377995732349998</v>
      </c>
      <c r="N105" s="278"/>
      <c r="O105" s="233">
        <f t="shared" si="8"/>
        <v>-0.36826840129999994</v>
      </c>
      <c r="P105" s="234">
        <f t="shared" si="9"/>
        <v>2.1650458830562984E-2</v>
      </c>
    </row>
    <row r="106" spans="1:39" x14ac:dyDescent="0.45">
      <c r="B106" s="283" t="s">
        <v>44</v>
      </c>
      <c r="C106" s="228"/>
      <c r="D106" s="274"/>
      <c r="E106" s="228"/>
      <c r="F106" s="284"/>
      <c r="G106" s="285">
        <v>0.13</v>
      </c>
      <c r="H106" s="284"/>
      <c r="I106" s="233">
        <f>I104*G106</f>
        <v>9.4096363958999998</v>
      </c>
      <c r="J106" s="29"/>
      <c r="K106" s="285">
        <v>0.13</v>
      </c>
      <c r="L106" s="284"/>
      <c r="M106" s="233">
        <f>M104*K106</f>
        <v>9.6133593413000007</v>
      </c>
      <c r="N106" s="29"/>
      <c r="O106" s="233">
        <f t="shared" si="8"/>
        <v>0.20372294540000091</v>
      </c>
      <c r="P106" s="234">
        <f t="shared" si="9"/>
        <v>2.1650458830563081E-2</v>
      </c>
    </row>
    <row r="107" spans="1:39" ht="14.65" thickBot="1" x14ac:dyDescent="0.5">
      <c r="B107" s="479" t="s">
        <v>45</v>
      </c>
      <c r="C107" s="479"/>
      <c r="D107" s="479"/>
      <c r="E107" s="286"/>
      <c r="F107" s="287"/>
      <c r="G107" s="287"/>
      <c r="H107" s="287"/>
      <c r="I107" s="288">
        <f>SUM(I104:I106)</f>
        <v>64.781727494849989</v>
      </c>
      <c r="J107" s="289"/>
      <c r="K107" s="287"/>
      <c r="L107" s="287"/>
      <c r="M107" s="288">
        <f>SUM(M104:M106)</f>
        <v>66.184281618949996</v>
      </c>
      <c r="N107" s="289"/>
      <c r="O107" s="290">
        <f t="shared" si="8"/>
        <v>1.402554124100007</v>
      </c>
      <c r="P107" s="291">
        <f t="shared" si="9"/>
        <v>2.1650458830563095E-2</v>
      </c>
    </row>
    <row r="108" spans="1:39" ht="14.65" thickBot="1" x14ac:dyDescent="0.5">
      <c r="A108" s="292"/>
      <c r="B108" s="293"/>
      <c r="C108" s="294"/>
      <c r="D108" s="295"/>
      <c r="E108" s="294"/>
      <c r="F108" s="296"/>
      <c r="G108" s="297"/>
      <c r="H108" s="298"/>
      <c r="I108" s="299"/>
      <c r="J108" s="296"/>
      <c r="K108" s="297"/>
      <c r="L108" s="298"/>
      <c r="M108" s="299"/>
      <c r="N108" s="296"/>
      <c r="O108" s="300"/>
      <c r="P108" s="301"/>
    </row>
    <row r="109" spans="1:39" x14ac:dyDescent="0.45">
      <c r="I109" s="221"/>
      <c r="M109" s="221"/>
    </row>
    <row r="110" spans="1:39" x14ac:dyDescent="0.45">
      <c r="B110" s="219" t="s">
        <v>47</v>
      </c>
      <c r="G110" s="302">
        <f>G59</f>
        <v>2.9499999999999998E-2</v>
      </c>
      <c r="K110" s="302">
        <f>K59</f>
        <v>2.9499999999999998E-2</v>
      </c>
      <c r="Q110" s="303"/>
      <c r="R110" s="303"/>
    </row>
    <row r="111" spans="1:39" s="22" customFormat="1" x14ac:dyDescent="0.45">
      <c r="D111" s="2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</row>
    <row r="112" spans="1:39" s="22" customFormat="1" x14ac:dyDescent="0.45">
      <c r="D112" s="192">
        <v>0.64</v>
      </c>
      <c r="E112" s="193" t="s">
        <v>35</v>
      </c>
      <c r="F112" s="194"/>
      <c r="G112" s="195"/>
      <c r="H112" s="37"/>
      <c r="I112" s="37"/>
      <c r="J112" s="37"/>
      <c r="K112" s="23"/>
      <c r="L112" s="23"/>
      <c r="M112" s="23"/>
      <c r="N112" s="23"/>
      <c r="O112" s="23"/>
      <c r="P112" s="23"/>
      <c r="Q112" s="37"/>
      <c r="R112" s="23"/>
      <c r="S112" s="23"/>
      <c r="T112" s="23"/>
      <c r="U112" s="23"/>
      <c r="V112" s="23"/>
      <c r="W112" s="23"/>
      <c r="X112" s="37"/>
      <c r="Y112" s="37"/>
      <c r="Z112" s="23"/>
      <c r="AA112" s="23"/>
      <c r="AB112" s="23"/>
      <c r="AC112" s="23"/>
      <c r="AD112" s="23"/>
      <c r="AE112" s="23"/>
      <c r="AF112" s="37"/>
      <c r="AG112" s="23"/>
      <c r="AH112" s="23"/>
      <c r="AI112" s="23"/>
      <c r="AJ112" s="23"/>
      <c r="AK112" s="23"/>
      <c r="AL112" s="23"/>
      <c r="AM112" s="37"/>
    </row>
    <row r="113" spans="4:39" s="22" customFormat="1" x14ac:dyDescent="0.45">
      <c r="D113" s="192">
        <v>0.18</v>
      </c>
      <c r="E113" s="193" t="s">
        <v>36</v>
      </c>
      <c r="F113" s="194"/>
      <c r="G113" s="195"/>
      <c r="H113" s="37"/>
      <c r="I113" s="37"/>
      <c r="J113" s="37"/>
      <c r="K113" s="23"/>
      <c r="L113" s="23"/>
      <c r="M113" s="23"/>
      <c r="N113" s="23"/>
      <c r="O113" s="23"/>
      <c r="P113" s="23"/>
      <c r="Q113" s="37"/>
      <c r="R113" s="23"/>
      <c r="S113" s="23"/>
      <c r="T113" s="23"/>
      <c r="U113" s="23"/>
      <c r="V113" s="23"/>
      <c r="W113" s="23"/>
      <c r="X113" s="37"/>
      <c r="Y113" s="37"/>
      <c r="Z113" s="23"/>
      <c r="AA113" s="23"/>
      <c r="AB113" s="23"/>
      <c r="AC113" s="23"/>
      <c r="AD113" s="23"/>
      <c r="AE113" s="23"/>
      <c r="AF113" s="37"/>
      <c r="AG113" s="23"/>
      <c r="AH113" s="23"/>
      <c r="AI113" s="23"/>
      <c r="AJ113" s="23"/>
      <c r="AK113" s="23"/>
      <c r="AL113" s="23"/>
      <c r="AM113" s="37"/>
    </row>
    <row r="114" spans="4:39" s="22" customFormat="1" x14ac:dyDescent="0.45">
      <c r="D114" s="192">
        <v>0.18</v>
      </c>
      <c r="E114" s="193" t="s">
        <v>37</v>
      </c>
      <c r="F114" s="194"/>
      <c r="G114" s="195"/>
      <c r="H114" s="37"/>
      <c r="I114" s="37"/>
      <c r="J114" s="37"/>
      <c r="K114" s="23"/>
      <c r="L114" s="23"/>
      <c r="M114" s="23"/>
      <c r="N114" s="23"/>
      <c r="O114" s="23"/>
      <c r="P114" s="23"/>
      <c r="Q114" s="37"/>
      <c r="R114" s="23"/>
      <c r="S114" s="23"/>
      <c r="T114" s="23"/>
      <c r="U114" s="23"/>
      <c r="V114" s="23"/>
      <c r="W114" s="23"/>
      <c r="X114" s="37"/>
      <c r="Y114" s="37"/>
      <c r="Z114" s="23"/>
      <c r="AA114" s="23"/>
      <c r="AB114" s="23"/>
      <c r="AC114" s="23"/>
      <c r="AD114" s="23"/>
      <c r="AE114" s="23"/>
      <c r="AF114" s="37"/>
      <c r="AG114" s="23"/>
      <c r="AH114" s="23"/>
      <c r="AI114" s="23"/>
      <c r="AJ114" s="23"/>
      <c r="AK114" s="23"/>
      <c r="AL114" s="23"/>
      <c r="AM114" s="37"/>
    </row>
    <row r="115" spans="4:39" x14ac:dyDescent="0.45">
      <c r="D115" s="305"/>
      <c r="E115" s="306"/>
      <c r="F115" s="305"/>
      <c r="G115" s="305"/>
      <c r="H115" s="22"/>
      <c r="I115" s="22"/>
      <c r="J115" s="22"/>
      <c r="K115" s="22"/>
      <c r="L115" s="22"/>
      <c r="Q115" s="22"/>
      <c r="R115" s="22"/>
      <c r="S115" s="22"/>
      <c r="X115" s="22"/>
      <c r="Y115" s="22"/>
      <c r="Z115" s="22"/>
      <c r="AA115" s="22"/>
      <c r="AF115" s="22"/>
      <c r="AG115" s="22"/>
      <c r="AH115" s="22"/>
      <c r="AM115" s="22"/>
    </row>
    <row r="116" spans="4:39" x14ac:dyDescent="0.45">
      <c r="G116" s="22"/>
      <c r="H116" s="22"/>
      <c r="I116" s="22"/>
      <c r="J116" s="60"/>
      <c r="K116" s="60"/>
      <c r="L116" s="60"/>
      <c r="M116" s="60"/>
      <c r="N116" s="60"/>
      <c r="Q116" s="60"/>
      <c r="R116" s="60"/>
      <c r="S116" s="60"/>
      <c r="T116" s="60"/>
      <c r="U116" s="60"/>
      <c r="X116" s="60"/>
      <c r="Y116" s="60"/>
      <c r="Z116" s="60"/>
      <c r="AA116" s="60"/>
      <c r="AB116" s="60"/>
      <c r="AC116" s="60"/>
      <c r="AF116" s="60"/>
      <c r="AG116" s="60"/>
      <c r="AH116" s="60"/>
      <c r="AI116" s="60"/>
      <c r="AJ116" s="60"/>
      <c r="AM116" s="60"/>
    </row>
    <row r="117" spans="4:39" x14ac:dyDescent="0.45">
      <c r="G117" s="22"/>
      <c r="H117" s="22"/>
      <c r="I117" s="22"/>
      <c r="J117" s="60"/>
      <c r="K117" s="60"/>
      <c r="L117" s="60"/>
      <c r="M117" s="60"/>
      <c r="N117" s="60"/>
      <c r="Q117" s="60"/>
      <c r="R117" s="60"/>
      <c r="S117" s="60"/>
      <c r="T117" s="60"/>
      <c r="U117" s="60"/>
      <c r="X117" s="60"/>
      <c r="Y117" s="60"/>
      <c r="Z117" s="60"/>
      <c r="AA117" s="60"/>
      <c r="AB117" s="60"/>
      <c r="AC117" s="60"/>
      <c r="AF117" s="60"/>
      <c r="AG117" s="60"/>
      <c r="AH117" s="60"/>
      <c r="AI117" s="60"/>
      <c r="AJ117" s="60"/>
      <c r="AM117" s="60"/>
    </row>
    <row r="118" spans="4:39" x14ac:dyDescent="0.45">
      <c r="G118" s="22"/>
      <c r="H118" s="22"/>
      <c r="I118" s="22"/>
      <c r="J118" s="60"/>
      <c r="K118" s="60"/>
      <c r="L118" s="60"/>
      <c r="M118" s="60"/>
      <c r="N118" s="60"/>
      <c r="Q118" s="60"/>
      <c r="R118" s="60"/>
      <c r="S118" s="60"/>
      <c r="T118" s="60"/>
      <c r="U118" s="60"/>
      <c r="X118" s="60"/>
      <c r="Y118" s="60"/>
      <c r="Z118" s="60"/>
      <c r="AA118" s="60"/>
      <c r="AB118" s="60"/>
      <c r="AC118" s="60"/>
      <c r="AF118" s="60"/>
      <c r="AG118" s="60"/>
      <c r="AH118" s="60"/>
      <c r="AI118" s="60"/>
      <c r="AJ118" s="60"/>
      <c r="AM118" s="60"/>
    </row>
    <row r="119" spans="4:39" x14ac:dyDescent="0.45">
      <c r="G119" s="22"/>
      <c r="H119" s="22"/>
      <c r="I119" s="22"/>
      <c r="J119" s="60"/>
      <c r="K119" s="60"/>
      <c r="L119" s="60"/>
      <c r="M119" s="60"/>
      <c r="N119" s="60"/>
      <c r="Q119" s="60"/>
      <c r="R119" s="60"/>
      <c r="S119" s="60"/>
      <c r="T119" s="60"/>
      <c r="U119" s="60"/>
      <c r="X119" s="60"/>
      <c r="Y119" s="60"/>
      <c r="Z119" s="60"/>
      <c r="AA119" s="60"/>
      <c r="AB119" s="60"/>
      <c r="AC119" s="60"/>
      <c r="AF119" s="60"/>
      <c r="AG119" s="60"/>
      <c r="AH119" s="60"/>
      <c r="AI119" s="60"/>
      <c r="AJ119" s="60"/>
      <c r="AM119" s="60"/>
    </row>
    <row r="120" spans="4:39" x14ac:dyDescent="0.45">
      <c r="G120" s="22"/>
      <c r="H120" s="22"/>
      <c r="I120" s="22"/>
      <c r="J120" s="60"/>
      <c r="K120" s="60"/>
      <c r="L120" s="60"/>
      <c r="M120" s="60"/>
      <c r="N120" s="60"/>
      <c r="Q120" s="60"/>
      <c r="R120" s="60"/>
      <c r="S120" s="60"/>
      <c r="T120" s="60"/>
      <c r="U120" s="60"/>
      <c r="X120" s="60"/>
      <c r="Y120" s="60"/>
      <c r="Z120" s="60"/>
      <c r="AA120" s="60"/>
      <c r="AB120" s="60"/>
      <c r="AC120" s="60"/>
      <c r="AF120" s="60"/>
      <c r="AG120" s="60"/>
      <c r="AH120" s="60"/>
      <c r="AI120" s="60"/>
      <c r="AJ120" s="60"/>
      <c r="AM120" s="60"/>
    </row>
    <row r="121" spans="4:39" x14ac:dyDescent="0.45">
      <c r="G121" s="22"/>
      <c r="H121" s="22"/>
      <c r="I121" s="22"/>
      <c r="J121" s="60"/>
      <c r="K121" s="60"/>
      <c r="L121" s="60"/>
      <c r="M121" s="60"/>
      <c r="N121" s="60"/>
      <c r="Q121" s="60"/>
      <c r="R121" s="60"/>
      <c r="S121" s="60"/>
      <c r="T121" s="60"/>
      <c r="U121" s="60"/>
      <c r="X121" s="60"/>
      <c r="Y121" s="60"/>
      <c r="Z121" s="60"/>
      <c r="AA121" s="60"/>
      <c r="AB121" s="60"/>
      <c r="AC121" s="60"/>
      <c r="AF121" s="60"/>
      <c r="AG121" s="60"/>
      <c r="AH121" s="60"/>
      <c r="AI121" s="60"/>
      <c r="AJ121" s="60"/>
      <c r="AM121" s="60"/>
    </row>
    <row r="122" spans="4:39" x14ac:dyDescent="0.45">
      <c r="G122" s="22"/>
      <c r="H122" s="22"/>
      <c r="I122" s="22"/>
      <c r="J122" s="60"/>
      <c r="K122" s="60"/>
      <c r="L122" s="60"/>
      <c r="M122" s="60"/>
      <c r="N122" s="60"/>
      <c r="Q122" s="60"/>
      <c r="R122" s="60"/>
      <c r="S122" s="60"/>
      <c r="T122" s="60"/>
      <c r="U122" s="60"/>
      <c r="X122" s="60"/>
      <c r="Y122" s="60"/>
      <c r="Z122" s="60"/>
      <c r="AA122" s="60"/>
      <c r="AB122" s="60"/>
      <c r="AC122" s="60"/>
      <c r="AF122" s="60"/>
      <c r="AG122" s="60"/>
      <c r="AH122" s="60"/>
      <c r="AI122" s="60"/>
      <c r="AJ122" s="60"/>
      <c r="AM122" s="60"/>
    </row>
    <row r="123" spans="4:39" x14ac:dyDescent="0.45">
      <c r="G123" s="22"/>
      <c r="H123" s="22"/>
      <c r="I123" s="22"/>
      <c r="J123" s="60"/>
      <c r="K123" s="60"/>
      <c r="L123" s="60"/>
      <c r="M123" s="60"/>
      <c r="N123" s="60"/>
      <c r="Q123" s="60"/>
      <c r="R123" s="60"/>
      <c r="S123" s="60"/>
      <c r="T123" s="60"/>
      <c r="U123" s="60"/>
      <c r="X123" s="60"/>
      <c r="Y123" s="60"/>
      <c r="Z123" s="60"/>
      <c r="AA123" s="60"/>
      <c r="AB123" s="60"/>
      <c r="AC123" s="60"/>
      <c r="AF123" s="60"/>
      <c r="AG123" s="60"/>
      <c r="AH123" s="60"/>
      <c r="AI123" s="60"/>
      <c r="AJ123" s="60"/>
      <c r="AM123" s="60"/>
    </row>
    <row r="124" spans="4:39" x14ac:dyDescent="0.45">
      <c r="G124" s="22"/>
      <c r="H124" s="22"/>
      <c r="I124" s="22"/>
      <c r="J124" s="60"/>
      <c r="K124" s="60"/>
      <c r="L124" s="60"/>
      <c r="M124" s="60"/>
      <c r="N124" s="60"/>
      <c r="Q124" s="60"/>
      <c r="R124" s="60"/>
      <c r="S124" s="60"/>
      <c r="T124" s="60"/>
      <c r="U124" s="60"/>
      <c r="X124" s="60"/>
      <c r="Y124" s="60"/>
      <c r="Z124" s="60"/>
      <c r="AA124" s="60"/>
      <c r="AB124" s="60"/>
      <c r="AC124" s="60"/>
      <c r="AF124" s="60"/>
      <c r="AG124" s="60"/>
      <c r="AH124" s="60"/>
      <c r="AI124" s="60"/>
      <c r="AJ124" s="60"/>
      <c r="AM124" s="60"/>
    </row>
    <row r="125" spans="4:39" x14ac:dyDescent="0.45">
      <c r="G125" s="22"/>
      <c r="H125" s="22"/>
      <c r="I125" s="22"/>
      <c r="J125" s="60"/>
      <c r="K125" s="60"/>
      <c r="L125" s="60"/>
      <c r="M125" s="60"/>
      <c r="N125" s="60"/>
      <c r="Q125" s="60"/>
      <c r="R125" s="60"/>
      <c r="S125" s="60"/>
      <c r="T125" s="60"/>
      <c r="U125" s="60"/>
      <c r="X125" s="60"/>
      <c r="Y125" s="60"/>
      <c r="Z125" s="60"/>
      <c r="AA125" s="60"/>
      <c r="AB125" s="60"/>
      <c r="AC125" s="60"/>
      <c r="AF125" s="60"/>
      <c r="AG125" s="60"/>
      <c r="AH125" s="60"/>
      <c r="AI125" s="60"/>
      <c r="AJ125" s="60"/>
      <c r="AM125" s="60"/>
    </row>
    <row r="126" spans="4:39" x14ac:dyDescent="0.45">
      <c r="G126" s="22"/>
      <c r="H126" s="22"/>
      <c r="I126" s="22"/>
      <c r="J126" s="60"/>
      <c r="K126" s="60"/>
      <c r="L126" s="60"/>
      <c r="M126" s="60"/>
      <c r="N126" s="60"/>
      <c r="Q126" s="60"/>
      <c r="R126" s="60"/>
      <c r="S126" s="60"/>
      <c r="T126" s="60"/>
      <c r="U126" s="60"/>
      <c r="X126" s="60"/>
      <c r="Y126" s="60"/>
      <c r="Z126" s="60"/>
      <c r="AA126" s="60"/>
      <c r="AB126" s="60"/>
      <c r="AC126" s="60"/>
      <c r="AF126" s="60"/>
      <c r="AG126" s="60"/>
      <c r="AH126" s="60"/>
      <c r="AI126" s="60"/>
      <c r="AJ126" s="60"/>
      <c r="AM126" s="60"/>
    </row>
    <row r="127" spans="4:39" x14ac:dyDescent="0.45">
      <c r="G127" s="22"/>
      <c r="H127" s="22"/>
      <c r="I127" s="22"/>
      <c r="J127" s="60"/>
      <c r="K127" s="60"/>
      <c r="L127" s="60"/>
      <c r="M127" s="60"/>
      <c r="N127" s="60"/>
      <c r="Q127" s="60"/>
      <c r="R127" s="60"/>
      <c r="S127" s="60"/>
      <c r="T127" s="60"/>
      <c r="U127" s="60"/>
      <c r="X127" s="60"/>
      <c r="Y127" s="60"/>
      <c r="Z127" s="60"/>
      <c r="AA127" s="60"/>
      <c r="AB127" s="60"/>
      <c r="AC127" s="60"/>
      <c r="AF127" s="60"/>
      <c r="AG127" s="60"/>
      <c r="AH127" s="60"/>
      <c r="AI127" s="60"/>
      <c r="AJ127" s="60"/>
      <c r="AM127" s="60"/>
    </row>
    <row r="128" spans="4:39" x14ac:dyDescent="0.45">
      <c r="G128" s="22"/>
      <c r="H128" s="22"/>
      <c r="I128" s="22"/>
      <c r="J128" s="60"/>
      <c r="K128" s="60"/>
      <c r="L128" s="60"/>
      <c r="M128" s="60"/>
      <c r="Q128" s="60"/>
      <c r="R128" s="60"/>
      <c r="S128" s="60"/>
      <c r="T128" s="60"/>
      <c r="X128" s="60"/>
      <c r="Y128" s="60"/>
      <c r="Z128" s="60"/>
      <c r="AA128" s="60"/>
      <c r="AB128" s="60"/>
      <c r="AF128" s="60"/>
      <c r="AG128" s="60"/>
      <c r="AH128" s="60"/>
      <c r="AI128" s="60"/>
      <c r="AM128" s="60"/>
    </row>
    <row r="129" spans="7:39" x14ac:dyDescent="0.45">
      <c r="G129" s="22"/>
      <c r="H129" s="22"/>
      <c r="I129" s="22"/>
      <c r="J129" s="60"/>
      <c r="K129" s="60"/>
      <c r="L129" s="60"/>
      <c r="M129" s="60"/>
      <c r="Q129" s="60"/>
      <c r="R129" s="60"/>
      <c r="S129" s="60"/>
      <c r="T129" s="60"/>
      <c r="X129" s="60"/>
      <c r="Y129" s="60"/>
      <c r="Z129" s="60"/>
      <c r="AA129" s="60"/>
      <c r="AB129" s="60"/>
      <c r="AF129" s="60"/>
      <c r="AG129" s="60"/>
      <c r="AH129" s="60"/>
      <c r="AI129" s="60"/>
      <c r="AM129" s="60"/>
    </row>
    <row r="130" spans="7:39" x14ac:dyDescent="0.45">
      <c r="G130" s="22"/>
      <c r="H130" s="22"/>
      <c r="I130" s="22"/>
      <c r="J130" s="60"/>
      <c r="K130" s="60"/>
      <c r="L130" s="60"/>
      <c r="M130" s="60"/>
      <c r="Q130" s="60"/>
      <c r="R130" s="60"/>
      <c r="S130" s="60"/>
      <c r="T130" s="60"/>
      <c r="X130" s="60"/>
      <c r="Y130" s="60"/>
      <c r="Z130" s="60"/>
      <c r="AA130" s="60"/>
      <c r="AB130" s="60"/>
      <c r="AF130" s="60"/>
      <c r="AG130" s="60"/>
      <c r="AH130" s="60"/>
      <c r="AI130" s="60"/>
      <c r="AM130" s="60"/>
    </row>
    <row r="131" spans="7:39" x14ac:dyDescent="0.45">
      <c r="G131" s="22"/>
      <c r="H131" s="22"/>
      <c r="I131" s="22"/>
      <c r="J131" s="60"/>
      <c r="K131" s="60"/>
      <c r="L131" s="60"/>
      <c r="M131" s="60"/>
      <c r="Q131" s="60"/>
      <c r="R131" s="60"/>
      <c r="S131" s="60"/>
      <c r="T131" s="60"/>
      <c r="X131" s="60"/>
      <c r="Y131" s="60"/>
      <c r="Z131" s="60"/>
      <c r="AA131" s="60"/>
      <c r="AB131" s="60"/>
      <c r="AF131" s="60"/>
      <c r="AG131" s="60"/>
      <c r="AH131" s="60"/>
      <c r="AI131" s="60"/>
      <c r="AM131" s="60"/>
    </row>
    <row r="132" spans="7:39" x14ac:dyDescent="0.45">
      <c r="G132" s="22"/>
      <c r="H132" s="22"/>
      <c r="I132" s="22"/>
      <c r="J132" s="60"/>
      <c r="K132" s="60"/>
      <c r="L132" s="60"/>
      <c r="M132" s="60"/>
      <c r="Q132" s="60"/>
      <c r="R132" s="60"/>
      <c r="S132" s="60"/>
      <c r="T132" s="60"/>
      <c r="X132" s="60"/>
      <c r="Y132" s="60"/>
      <c r="Z132" s="60"/>
      <c r="AA132" s="60"/>
      <c r="AB132" s="60"/>
      <c r="AF132" s="60"/>
      <c r="AG132" s="60"/>
      <c r="AH132" s="60"/>
      <c r="AI132" s="60"/>
      <c r="AM132" s="60"/>
    </row>
    <row r="133" spans="7:39" x14ac:dyDescent="0.45">
      <c r="G133" s="22"/>
      <c r="H133" s="22"/>
      <c r="I133" s="22"/>
      <c r="J133" s="60"/>
      <c r="K133" s="60"/>
      <c r="L133" s="60"/>
      <c r="M133" s="60"/>
      <c r="Q133" s="60"/>
      <c r="R133" s="60"/>
      <c r="S133" s="60"/>
      <c r="T133" s="60"/>
      <c r="X133" s="60"/>
      <c r="Y133" s="60"/>
      <c r="Z133" s="60"/>
      <c r="AA133" s="60"/>
      <c r="AB133" s="60"/>
      <c r="AF133" s="60"/>
      <c r="AG133" s="60"/>
      <c r="AH133" s="60"/>
      <c r="AI133" s="60"/>
      <c r="AM133" s="60"/>
    </row>
    <row r="134" spans="7:39" x14ac:dyDescent="0.45">
      <c r="G134" s="22"/>
      <c r="H134" s="22"/>
      <c r="I134" s="22"/>
      <c r="J134" s="60"/>
      <c r="K134" s="60"/>
      <c r="L134" s="60"/>
      <c r="M134" s="60"/>
      <c r="Q134" s="60"/>
      <c r="R134" s="60"/>
      <c r="S134" s="60"/>
      <c r="T134" s="60"/>
      <c r="X134" s="60"/>
      <c r="Y134" s="60"/>
      <c r="Z134" s="60"/>
      <c r="AA134" s="60"/>
      <c r="AB134" s="60"/>
      <c r="AF134" s="60"/>
      <c r="AG134" s="60"/>
      <c r="AH134" s="60"/>
      <c r="AI134" s="60"/>
      <c r="AM134" s="60"/>
    </row>
    <row r="135" spans="7:39" x14ac:dyDescent="0.45">
      <c r="G135" s="22"/>
      <c r="H135" s="22"/>
      <c r="I135" s="22"/>
      <c r="J135" s="60"/>
      <c r="K135" s="60"/>
      <c r="L135" s="60"/>
      <c r="M135" s="60"/>
      <c r="Q135" s="60"/>
      <c r="R135" s="60"/>
      <c r="S135" s="60"/>
      <c r="T135" s="60"/>
      <c r="X135" s="60"/>
      <c r="Y135" s="60"/>
      <c r="Z135" s="60"/>
      <c r="AA135" s="60"/>
      <c r="AB135" s="60"/>
      <c r="AF135" s="60"/>
      <c r="AG135" s="60"/>
      <c r="AH135" s="60"/>
      <c r="AI135" s="60"/>
      <c r="AM135" s="60"/>
    </row>
    <row r="136" spans="7:39" x14ac:dyDescent="0.45">
      <c r="G136" s="22"/>
      <c r="H136" s="22"/>
      <c r="I136" s="22"/>
      <c r="J136" s="60"/>
      <c r="K136" s="60"/>
      <c r="L136" s="60"/>
      <c r="M136" s="60"/>
      <c r="Q136" s="60"/>
      <c r="R136" s="60"/>
      <c r="S136" s="60"/>
      <c r="T136" s="60"/>
      <c r="X136" s="60"/>
      <c r="Y136" s="60"/>
      <c r="Z136" s="60"/>
      <c r="AA136" s="60"/>
      <c r="AB136" s="60"/>
      <c r="AF136" s="60"/>
      <c r="AG136" s="60"/>
      <c r="AH136" s="60"/>
      <c r="AI136" s="60"/>
      <c r="AM136" s="60"/>
    </row>
    <row r="137" spans="7:39" x14ac:dyDescent="0.45">
      <c r="G137" s="22"/>
      <c r="H137" s="22"/>
      <c r="I137" s="22"/>
      <c r="J137" s="60"/>
      <c r="K137" s="60"/>
      <c r="L137" s="60"/>
      <c r="M137" s="60"/>
      <c r="Q137" s="60"/>
      <c r="R137" s="60"/>
      <c r="S137" s="60"/>
      <c r="T137" s="60"/>
      <c r="X137" s="60"/>
      <c r="Y137" s="60"/>
      <c r="Z137" s="60"/>
      <c r="AA137" s="60"/>
      <c r="AB137" s="60"/>
      <c r="AF137" s="60"/>
      <c r="AG137" s="60"/>
      <c r="AH137" s="60"/>
      <c r="AI137" s="60"/>
      <c r="AM137" s="60"/>
    </row>
    <row r="138" spans="7:39" x14ac:dyDescent="0.45">
      <c r="G138" s="22"/>
      <c r="H138" s="22"/>
      <c r="I138" s="22"/>
      <c r="J138" s="60"/>
      <c r="K138" s="60"/>
      <c r="L138" s="60"/>
      <c r="M138" s="60"/>
      <c r="Q138" s="60"/>
      <c r="R138" s="60"/>
      <c r="S138" s="60"/>
      <c r="T138" s="60"/>
      <c r="X138" s="60"/>
      <c r="Y138" s="60"/>
      <c r="Z138" s="60"/>
      <c r="AA138" s="60"/>
      <c r="AB138" s="60"/>
      <c r="AF138" s="60"/>
      <c r="AG138" s="60"/>
      <c r="AH138" s="60"/>
      <c r="AI138" s="60"/>
      <c r="AM138" s="60"/>
    </row>
    <row r="139" spans="7:39" x14ac:dyDescent="0.45">
      <c r="G139" s="22"/>
      <c r="H139" s="22"/>
      <c r="I139" s="22"/>
      <c r="J139" s="60"/>
      <c r="K139" s="60"/>
      <c r="L139" s="60"/>
      <c r="M139" s="60"/>
      <c r="Q139" s="60"/>
      <c r="R139" s="60"/>
      <c r="S139" s="60"/>
      <c r="T139" s="60"/>
      <c r="X139" s="60"/>
      <c r="Y139" s="60"/>
      <c r="Z139" s="60"/>
      <c r="AA139" s="60"/>
      <c r="AB139" s="60"/>
      <c r="AF139" s="60"/>
      <c r="AG139" s="60"/>
      <c r="AH139" s="60"/>
      <c r="AI139" s="60"/>
      <c r="AM139" s="60"/>
    </row>
    <row r="140" spans="7:39" x14ac:dyDescent="0.45">
      <c r="G140" s="22"/>
      <c r="H140" s="22"/>
      <c r="I140" s="22"/>
      <c r="J140" s="60"/>
      <c r="K140" s="60"/>
      <c r="L140" s="60"/>
      <c r="M140" s="60"/>
      <c r="Q140" s="60"/>
      <c r="R140" s="60"/>
      <c r="S140" s="60"/>
      <c r="T140" s="60"/>
      <c r="X140" s="60"/>
      <c r="Y140" s="60"/>
      <c r="Z140" s="60"/>
      <c r="AA140" s="60"/>
      <c r="AB140" s="60"/>
      <c r="AF140" s="60"/>
      <c r="AG140" s="60"/>
      <c r="AH140" s="60"/>
      <c r="AI140" s="60"/>
      <c r="AM140" s="60"/>
    </row>
    <row r="141" spans="7:39" x14ac:dyDescent="0.45">
      <c r="G141" s="22"/>
      <c r="H141" s="22"/>
      <c r="I141" s="22"/>
      <c r="J141" s="60"/>
      <c r="K141" s="60"/>
      <c r="L141" s="60"/>
      <c r="M141" s="60"/>
      <c r="Q141" s="60"/>
      <c r="R141" s="60"/>
      <c r="S141" s="60"/>
      <c r="T141" s="60"/>
      <c r="X141" s="60"/>
      <c r="Y141" s="60"/>
      <c r="Z141" s="60"/>
      <c r="AA141" s="60"/>
      <c r="AB141" s="60"/>
      <c r="AF141" s="60"/>
      <c r="AG141" s="60"/>
      <c r="AH141" s="60"/>
      <c r="AI141" s="60"/>
      <c r="AM141" s="60"/>
    </row>
    <row r="142" spans="7:39" x14ac:dyDescent="0.45">
      <c r="G142" s="22"/>
      <c r="H142" s="22"/>
      <c r="I142" s="22"/>
      <c r="J142" s="60"/>
      <c r="K142" s="60"/>
      <c r="L142" s="60"/>
      <c r="M142" s="60"/>
      <c r="Q142" s="60"/>
      <c r="R142" s="60"/>
      <c r="S142" s="60"/>
      <c r="T142" s="60"/>
      <c r="X142" s="60"/>
      <c r="Y142" s="60"/>
      <c r="Z142" s="60"/>
      <c r="AA142" s="60"/>
      <c r="AB142" s="60"/>
      <c r="AF142" s="60"/>
      <c r="AG142" s="60"/>
      <c r="AH142" s="60"/>
      <c r="AI142" s="60"/>
      <c r="AM142" s="60"/>
    </row>
    <row r="143" spans="7:39" x14ac:dyDescent="0.45">
      <c r="G143" s="22"/>
      <c r="H143" s="22"/>
      <c r="I143" s="22"/>
      <c r="J143" s="60"/>
      <c r="K143" s="60"/>
      <c r="L143" s="60"/>
      <c r="M143" s="60"/>
      <c r="Q143" s="60"/>
      <c r="R143" s="60"/>
      <c r="S143" s="60"/>
      <c r="T143" s="60"/>
      <c r="X143" s="60"/>
      <c r="Y143" s="60"/>
      <c r="Z143" s="60"/>
      <c r="AA143" s="60"/>
      <c r="AB143" s="60"/>
      <c r="AF143" s="60"/>
      <c r="AG143" s="60"/>
      <c r="AH143" s="60"/>
      <c r="AI143" s="60"/>
      <c r="AM143" s="60"/>
    </row>
    <row r="144" spans="7:39" x14ac:dyDescent="0.45">
      <c r="G144" s="22"/>
      <c r="H144" s="22"/>
      <c r="I144" s="22"/>
      <c r="J144" s="60"/>
      <c r="K144" s="60"/>
      <c r="L144" s="60"/>
      <c r="M144" s="60"/>
      <c r="Q144" s="60"/>
      <c r="R144" s="60"/>
      <c r="S144" s="60"/>
      <c r="T144" s="60"/>
      <c r="X144" s="60"/>
      <c r="Y144" s="60"/>
      <c r="Z144" s="60"/>
      <c r="AA144" s="60"/>
      <c r="AB144" s="60"/>
      <c r="AF144" s="60"/>
      <c r="AG144" s="60"/>
      <c r="AH144" s="60"/>
      <c r="AI144" s="60"/>
      <c r="AM144" s="60"/>
    </row>
    <row r="145" spans="7:39" x14ac:dyDescent="0.45">
      <c r="G145" s="22"/>
      <c r="H145" s="22"/>
      <c r="I145" s="22"/>
      <c r="J145" s="60"/>
      <c r="K145" s="60"/>
      <c r="L145" s="60"/>
      <c r="M145" s="60"/>
      <c r="Q145" s="60"/>
      <c r="R145" s="60"/>
      <c r="S145" s="60"/>
      <c r="T145" s="60"/>
      <c r="X145" s="60"/>
      <c r="Y145" s="60"/>
      <c r="Z145" s="60"/>
      <c r="AA145" s="60"/>
      <c r="AB145" s="60"/>
      <c r="AF145" s="60"/>
      <c r="AG145" s="60"/>
      <c r="AH145" s="60"/>
      <c r="AI145" s="60"/>
      <c r="AM145" s="60"/>
    </row>
    <row r="146" spans="7:39" x14ac:dyDescent="0.45">
      <c r="G146" s="22"/>
      <c r="H146" s="22"/>
      <c r="I146" s="22"/>
      <c r="J146" s="60"/>
      <c r="K146" s="60"/>
      <c r="L146" s="60"/>
      <c r="M146" s="60"/>
      <c r="Q146" s="60"/>
      <c r="R146" s="60"/>
      <c r="S146" s="60"/>
      <c r="T146" s="60"/>
      <c r="X146" s="60"/>
      <c r="Y146" s="60"/>
      <c r="Z146" s="60"/>
      <c r="AA146" s="60"/>
      <c r="AB146" s="60"/>
      <c r="AF146" s="60"/>
      <c r="AG146" s="60"/>
      <c r="AH146" s="60"/>
      <c r="AI146" s="60"/>
      <c r="AM146" s="60"/>
    </row>
    <row r="147" spans="7:39" x14ac:dyDescent="0.45">
      <c r="G147" s="22"/>
      <c r="H147" s="22"/>
      <c r="I147" s="22"/>
      <c r="J147" s="60"/>
      <c r="K147" s="60"/>
      <c r="L147" s="60"/>
      <c r="M147" s="60"/>
      <c r="Q147" s="60"/>
      <c r="R147" s="60"/>
      <c r="S147" s="60"/>
      <c r="T147" s="60"/>
      <c r="X147" s="60"/>
      <c r="Y147" s="60"/>
      <c r="Z147" s="60"/>
      <c r="AA147" s="60"/>
      <c r="AB147" s="60"/>
      <c r="AF147" s="60"/>
      <c r="AG147" s="60"/>
      <c r="AH147" s="60"/>
      <c r="AI147" s="60"/>
      <c r="AM147" s="60"/>
    </row>
    <row r="148" spans="7:39" x14ac:dyDescent="0.45">
      <c r="G148" s="22"/>
      <c r="H148" s="22"/>
      <c r="I148" s="22"/>
      <c r="J148" s="60"/>
      <c r="K148" s="60"/>
      <c r="L148" s="60"/>
      <c r="M148" s="60"/>
      <c r="Q148" s="60"/>
      <c r="R148" s="60"/>
      <c r="S148" s="60"/>
      <c r="T148" s="60"/>
      <c r="X148" s="60"/>
      <c r="Y148" s="60"/>
      <c r="Z148" s="60"/>
      <c r="AA148" s="60"/>
      <c r="AB148" s="60"/>
      <c r="AF148" s="60"/>
      <c r="AG148" s="60"/>
      <c r="AH148" s="60"/>
      <c r="AI148" s="60"/>
      <c r="AM148" s="60"/>
    </row>
    <row r="149" spans="7:39" x14ac:dyDescent="0.45">
      <c r="G149" s="22"/>
      <c r="H149" s="22"/>
      <c r="I149" s="22"/>
      <c r="J149" s="60"/>
      <c r="K149" s="60"/>
      <c r="L149" s="60"/>
      <c r="M149" s="60"/>
      <c r="Q149" s="60"/>
      <c r="R149" s="60"/>
      <c r="S149" s="60"/>
      <c r="T149" s="60"/>
      <c r="X149" s="60"/>
      <c r="Y149" s="60"/>
      <c r="Z149" s="60"/>
      <c r="AA149" s="60"/>
      <c r="AB149" s="60"/>
      <c r="AF149" s="60"/>
      <c r="AG149" s="60"/>
      <c r="AH149" s="60"/>
      <c r="AI149" s="60"/>
      <c r="AM149" s="60"/>
    </row>
    <row r="150" spans="7:39" x14ac:dyDescent="0.45">
      <c r="G150" s="22"/>
      <c r="H150" s="22"/>
      <c r="I150" s="22"/>
      <c r="J150" s="60"/>
      <c r="K150" s="60"/>
      <c r="L150" s="60"/>
      <c r="M150" s="60"/>
      <c r="Q150" s="60"/>
      <c r="R150" s="60"/>
      <c r="S150" s="60"/>
      <c r="T150" s="60"/>
      <c r="X150" s="60"/>
      <c r="Y150" s="60"/>
      <c r="Z150" s="60"/>
      <c r="AA150" s="60"/>
      <c r="AB150" s="60"/>
      <c r="AF150" s="60"/>
      <c r="AG150" s="60"/>
      <c r="AH150" s="60"/>
      <c r="AI150" s="60"/>
      <c r="AM150" s="60"/>
    </row>
    <row r="151" spans="7:39" x14ac:dyDescent="0.45">
      <c r="G151" s="22"/>
      <c r="H151" s="22"/>
      <c r="I151" s="22"/>
      <c r="J151" s="60"/>
      <c r="K151" s="60"/>
      <c r="L151" s="60"/>
      <c r="M151" s="60"/>
      <c r="Q151" s="60"/>
      <c r="R151" s="60"/>
      <c r="S151" s="60"/>
      <c r="T151" s="60"/>
      <c r="X151" s="60"/>
      <c r="Y151" s="60"/>
      <c r="Z151" s="60"/>
      <c r="AA151" s="60"/>
      <c r="AB151" s="60"/>
      <c r="AF151" s="60"/>
      <c r="AG151" s="60"/>
      <c r="AH151" s="60"/>
      <c r="AI151" s="60"/>
      <c r="AM151" s="60"/>
    </row>
    <row r="152" spans="7:39" x14ac:dyDescent="0.45">
      <c r="G152" s="22"/>
      <c r="H152" s="22"/>
      <c r="I152" s="22"/>
      <c r="J152" s="60"/>
      <c r="K152" s="60"/>
      <c r="L152" s="60"/>
      <c r="M152" s="60"/>
      <c r="Q152" s="60"/>
      <c r="R152" s="60"/>
      <c r="S152" s="60"/>
      <c r="T152" s="60"/>
      <c r="X152" s="60"/>
      <c r="Y152" s="60"/>
      <c r="Z152" s="60"/>
      <c r="AA152" s="60"/>
      <c r="AB152" s="60"/>
      <c r="AF152" s="60"/>
      <c r="AG152" s="60"/>
      <c r="AH152" s="60"/>
      <c r="AI152" s="60"/>
      <c r="AM152" s="60"/>
    </row>
    <row r="153" spans="7:39" x14ac:dyDescent="0.45">
      <c r="G153" s="22"/>
      <c r="H153" s="22"/>
      <c r="I153" s="22"/>
      <c r="J153" s="60"/>
      <c r="K153" s="60"/>
      <c r="L153" s="60"/>
      <c r="M153" s="60"/>
      <c r="Q153" s="60"/>
      <c r="R153" s="60"/>
      <c r="S153" s="60"/>
      <c r="T153" s="60"/>
      <c r="X153" s="60"/>
      <c r="Y153" s="60"/>
      <c r="Z153" s="60"/>
      <c r="AA153" s="60"/>
      <c r="AB153" s="60"/>
      <c r="AF153" s="60"/>
      <c r="AG153" s="60"/>
      <c r="AH153" s="60"/>
      <c r="AI153" s="60"/>
      <c r="AM153" s="60"/>
    </row>
    <row r="154" spans="7:39" x14ac:dyDescent="0.45">
      <c r="G154" s="22"/>
      <c r="H154" s="22"/>
      <c r="I154" s="22"/>
      <c r="J154" s="60"/>
      <c r="K154" s="60"/>
      <c r="L154" s="60"/>
      <c r="M154" s="60"/>
      <c r="Q154" s="60"/>
      <c r="R154" s="60"/>
      <c r="S154" s="60"/>
      <c r="T154" s="60"/>
      <c r="X154" s="60"/>
      <c r="Y154" s="60"/>
      <c r="Z154" s="60"/>
      <c r="AA154" s="60"/>
      <c r="AB154" s="60"/>
      <c r="AF154" s="60"/>
      <c r="AG154" s="60"/>
      <c r="AH154" s="60"/>
      <c r="AI154" s="60"/>
      <c r="AM154" s="60"/>
    </row>
    <row r="155" spans="7:39" x14ac:dyDescent="0.45">
      <c r="G155" s="22"/>
      <c r="H155" s="22"/>
      <c r="I155" s="22"/>
      <c r="J155" s="60"/>
      <c r="K155" s="60"/>
      <c r="L155" s="60"/>
      <c r="M155" s="60"/>
      <c r="Q155" s="60"/>
      <c r="R155" s="60"/>
      <c r="S155" s="60"/>
      <c r="T155" s="60"/>
      <c r="X155" s="60"/>
      <c r="Y155" s="60"/>
      <c r="Z155" s="60"/>
      <c r="AA155" s="60"/>
      <c r="AB155" s="60"/>
      <c r="AF155" s="60"/>
      <c r="AG155" s="60"/>
      <c r="AH155" s="60"/>
      <c r="AI155" s="60"/>
      <c r="AM155" s="60"/>
    </row>
    <row r="156" spans="7:39" x14ac:dyDescent="0.45">
      <c r="G156" s="22"/>
      <c r="H156" s="22"/>
      <c r="I156" s="22"/>
      <c r="J156" s="60"/>
      <c r="K156" s="60"/>
      <c r="L156" s="60"/>
      <c r="M156" s="60"/>
      <c r="Q156" s="60"/>
      <c r="R156" s="60"/>
      <c r="S156" s="60"/>
      <c r="T156" s="60"/>
      <c r="X156" s="60"/>
      <c r="Y156" s="60"/>
      <c r="Z156" s="60"/>
      <c r="AA156" s="60"/>
      <c r="AB156" s="60"/>
      <c r="AF156" s="60"/>
      <c r="AG156" s="60"/>
      <c r="AH156" s="60"/>
      <c r="AI156" s="60"/>
      <c r="AM156" s="60"/>
    </row>
    <row r="157" spans="7:39" x14ac:dyDescent="0.45">
      <c r="G157" s="22"/>
      <c r="H157" s="22"/>
      <c r="I157" s="22"/>
      <c r="J157" s="60"/>
      <c r="K157" s="60"/>
      <c r="L157" s="60"/>
      <c r="M157" s="60"/>
      <c r="Q157" s="60"/>
      <c r="R157" s="60"/>
      <c r="S157" s="60"/>
      <c r="T157" s="60"/>
      <c r="X157" s="60"/>
      <c r="Y157" s="60"/>
      <c r="Z157" s="60"/>
      <c r="AA157" s="60"/>
      <c r="AB157" s="60"/>
      <c r="AF157" s="60"/>
      <c r="AG157" s="60"/>
      <c r="AH157" s="60"/>
      <c r="AI157" s="60"/>
      <c r="AM157" s="60"/>
    </row>
    <row r="158" spans="7:39" x14ac:dyDescent="0.45">
      <c r="G158" s="22"/>
      <c r="H158" s="22"/>
      <c r="I158" s="22"/>
      <c r="J158" s="60"/>
      <c r="K158" s="60"/>
      <c r="L158" s="60"/>
      <c r="M158" s="60"/>
      <c r="Q158" s="60"/>
      <c r="R158" s="60"/>
      <c r="S158" s="60"/>
      <c r="T158" s="60"/>
      <c r="X158" s="60"/>
      <c r="Y158" s="60"/>
      <c r="Z158" s="60"/>
      <c r="AA158" s="60"/>
      <c r="AB158" s="60"/>
      <c r="AF158" s="60"/>
      <c r="AG158" s="60"/>
      <c r="AH158" s="60"/>
      <c r="AI158" s="60"/>
      <c r="AM158" s="60"/>
    </row>
    <row r="159" spans="7:39" x14ac:dyDescent="0.45">
      <c r="G159" s="22"/>
      <c r="H159" s="22"/>
      <c r="I159" s="22"/>
      <c r="J159" s="60"/>
      <c r="K159" s="60"/>
      <c r="L159" s="60"/>
      <c r="M159" s="60"/>
      <c r="Q159" s="60"/>
      <c r="R159" s="60"/>
      <c r="S159" s="60"/>
      <c r="T159" s="60"/>
      <c r="X159" s="60"/>
      <c r="Y159" s="60"/>
      <c r="Z159" s="60"/>
      <c r="AA159" s="60"/>
      <c r="AB159" s="60"/>
      <c r="AF159" s="60"/>
      <c r="AG159" s="60"/>
      <c r="AH159" s="60"/>
      <c r="AI159" s="60"/>
      <c r="AM159" s="60"/>
    </row>
    <row r="160" spans="7:39" x14ac:dyDescent="0.45">
      <c r="G160" s="22"/>
      <c r="H160" s="22"/>
      <c r="I160" s="22"/>
      <c r="J160" s="60"/>
      <c r="K160" s="60"/>
      <c r="L160" s="60"/>
      <c r="M160" s="60"/>
      <c r="Q160" s="60"/>
      <c r="R160" s="60"/>
      <c r="S160" s="60"/>
      <c r="T160" s="60"/>
      <c r="X160" s="60"/>
      <c r="Y160" s="60"/>
      <c r="Z160" s="60"/>
      <c r="AA160" s="60"/>
      <c r="AB160" s="60"/>
      <c r="AF160" s="60"/>
      <c r="AG160" s="60"/>
      <c r="AH160" s="60"/>
      <c r="AI160" s="60"/>
      <c r="AM160" s="60"/>
    </row>
    <row r="161" spans="7:39" x14ac:dyDescent="0.45">
      <c r="G161" s="22"/>
      <c r="H161" s="22"/>
      <c r="I161" s="22"/>
      <c r="J161" s="60"/>
      <c r="K161" s="60"/>
      <c r="L161" s="60"/>
      <c r="M161" s="60"/>
      <c r="Q161" s="60"/>
      <c r="R161" s="60"/>
      <c r="S161" s="60"/>
      <c r="T161" s="60"/>
      <c r="X161" s="60"/>
      <c r="Y161" s="60"/>
      <c r="Z161" s="60"/>
      <c r="AA161" s="60"/>
      <c r="AB161" s="60"/>
      <c r="AF161" s="60"/>
      <c r="AG161" s="60"/>
      <c r="AH161" s="60"/>
      <c r="AI161" s="60"/>
      <c r="AM161" s="60"/>
    </row>
    <row r="162" spans="7:39" x14ac:dyDescent="0.45">
      <c r="G162" s="22"/>
      <c r="H162" s="22"/>
      <c r="I162" s="22"/>
      <c r="J162" s="60"/>
      <c r="K162" s="60"/>
      <c r="L162" s="60"/>
      <c r="M162" s="60"/>
      <c r="Q162" s="60"/>
      <c r="R162" s="60"/>
      <c r="S162" s="60"/>
      <c r="T162" s="60"/>
      <c r="X162" s="60"/>
      <c r="Y162" s="60"/>
      <c r="Z162" s="60"/>
      <c r="AA162" s="60"/>
      <c r="AB162" s="60"/>
      <c r="AF162" s="60"/>
      <c r="AG162" s="60"/>
      <c r="AH162" s="60"/>
      <c r="AI162" s="60"/>
      <c r="AM162" s="60"/>
    </row>
    <row r="163" spans="7:39" x14ac:dyDescent="0.45">
      <c r="G163" s="22"/>
      <c r="H163" s="22"/>
      <c r="I163" s="22"/>
      <c r="J163" s="60"/>
      <c r="K163" s="60"/>
      <c r="L163" s="60"/>
      <c r="M163" s="60"/>
      <c r="Q163" s="60"/>
      <c r="R163" s="60"/>
      <c r="S163" s="60"/>
      <c r="T163" s="60"/>
      <c r="X163" s="60"/>
      <c r="Y163" s="60"/>
      <c r="Z163" s="60"/>
      <c r="AA163" s="60"/>
      <c r="AB163" s="60"/>
      <c r="AF163" s="60"/>
      <c r="AG163" s="60"/>
      <c r="AH163" s="60"/>
      <c r="AI163" s="60"/>
      <c r="AM163" s="60"/>
    </row>
    <row r="164" spans="7:39" x14ac:dyDescent="0.45">
      <c r="G164" s="22"/>
      <c r="H164" s="22"/>
      <c r="I164" s="22"/>
      <c r="J164" s="60"/>
      <c r="K164" s="60"/>
      <c r="L164" s="60"/>
      <c r="M164" s="60"/>
      <c r="Q164" s="60"/>
      <c r="R164" s="60"/>
      <c r="S164" s="60"/>
      <c r="T164" s="60"/>
      <c r="X164" s="60"/>
      <c r="Y164" s="60"/>
      <c r="Z164" s="60"/>
      <c r="AA164" s="60"/>
      <c r="AB164" s="60"/>
      <c r="AF164" s="60"/>
      <c r="AG164" s="60"/>
      <c r="AH164" s="60"/>
      <c r="AI164" s="60"/>
      <c r="AM164" s="60"/>
    </row>
    <row r="165" spans="7:39" x14ac:dyDescent="0.45">
      <c r="G165" s="22"/>
      <c r="H165" s="22"/>
      <c r="I165" s="22"/>
      <c r="J165" s="60"/>
      <c r="K165" s="60"/>
      <c r="L165" s="60"/>
      <c r="M165" s="60"/>
      <c r="Q165" s="60"/>
      <c r="R165" s="60"/>
      <c r="S165" s="60"/>
      <c r="T165" s="60"/>
      <c r="X165" s="60"/>
      <c r="Y165" s="60"/>
      <c r="Z165" s="60"/>
      <c r="AA165" s="60"/>
      <c r="AB165" s="60"/>
      <c r="AF165" s="60"/>
      <c r="AG165" s="60"/>
      <c r="AH165" s="60"/>
      <c r="AI165" s="60"/>
      <c r="AM165" s="60"/>
    </row>
    <row r="166" spans="7:39" x14ac:dyDescent="0.45">
      <c r="G166" s="22"/>
      <c r="H166" s="22"/>
      <c r="I166" s="22"/>
      <c r="J166" s="60"/>
      <c r="K166" s="60"/>
      <c r="L166" s="60"/>
      <c r="M166" s="60"/>
      <c r="Q166" s="60"/>
      <c r="R166" s="60"/>
      <c r="S166" s="60"/>
      <c r="T166" s="60"/>
      <c r="X166" s="60"/>
      <c r="Y166" s="60"/>
      <c r="Z166" s="60"/>
      <c r="AA166" s="60"/>
      <c r="AB166" s="60"/>
      <c r="AF166" s="60"/>
      <c r="AG166" s="60"/>
      <c r="AH166" s="60"/>
      <c r="AI166" s="60"/>
      <c r="AM166" s="60"/>
    </row>
    <row r="167" spans="7:39" x14ac:dyDescent="0.45">
      <c r="G167" s="22"/>
      <c r="H167" s="22"/>
      <c r="I167" s="22"/>
      <c r="J167" s="60"/>
      <c r="K167" s="60"/>
      <c r="L167" s="60"/>
      <c r="M167" s="60"/>
      <c r="Q167" s="60"/>
      <c r="R167" s="60"/>
      <c r="S167" s="60"/>
      <c r="T167" s="60"/>
      <c r="X167" s="60"/>
      <c r="Y167" s="60"/>
      <c r="Z167" s="60"/>
      <c r="AA167" s="60"/>
      <c r="AB167" s="60"/>
      <c r="AF167" s="60"/>
      <c r="AG167" s="60"/>
      <c r="AH167" s="60"/>
      <c r="AI167" s="60"/>
      <c r="AM167" s="60"/>
    </row>
    <row r="168" spans="7:39" x14ac:dyDescent="0.45">
      <c r="G168" s="22"/>
      <c r="H168" s="22"/>
      <c r="I168" s="22"/>
      <c r="J168" s="60"/>
      <c r="K168" s="60"/>
      <c r="L168" s="60"/>
      <c r="M168" s="60"/>
      <c r="Q168" s="60"/>
      <c r="R168" s="60"/>
      <c r="S168" s="60"/>
      <c r="T168" s="60"/>
      <c r="X168" s="60"/>
      <c r="Y168" s="60"/>
      <c r="Z168" s="60"/>
      <c r="AA168" s="60"/>
      <c r="AB168" s="60"/>
      <c r="AF168" s="60"/>
      <c r="AG168" s="60"/>
      <c r="AH168" s="60"/>
      <c r="AI168" s="60"/>
      <c r="AM168" s="60"/>
    </row>
    <row r="169" spans="7:39" x14ac:dyDescent="0.45">
      <c r="G169" s="22"/>
      <c r="H169" s="22"/>
      <c r="I169" s="22"/>
      <c r="J169" s="60"/>
      <c r="K169" s="60"/>
      <c r="L169" s="60"/>
      <c r="M169" s="60"/>
      <c r="Q169" s="60"/>
      <c r="R169" s="60"/>
      <c r="S169" s="60"/>
      <c r="T169" s="60"/>
      <c r="X169" s="60"/>
      <c r="Y169" s="60"/>
      <c r="Z169" s="60"/>
      <c r="AA169" s="60"/>
      <c r="AB169" s="60"/>
      <c r="AF169" s="60"/>
      <c r="AG169" s="60"/>
      <c r="AH169" s="60"/>
      <c r="AI169" s="60"/>
      <c r="AM169" s="60"/>
    </row>
    <row r="170" spans="7:39" x14ac:dyDescent="0.45">
      <c r="G170" s="22"/>
      <c r="H170" s="22"/>
      <c r="I170" s="22"/>
      <c r="J170" s="60"/>
      <c r="K170" s="60"/>
      <c r="L170" s="60"/>
      <c r="M170" s="60"/>
      <c r="Q170" s="60"/>
      <c r="R170" s="60"/>
      <c r="S170" s="60"/>
      <c r="T170" s="60"/>
      <c r="X170" s="60"/>
      <c r="Y170" s="60"/>
      <c r="Z170" s="60"/>
      <c r="AA170" s="60"/>
      <c r="AB170" s="60"/>
      <c r="AF170" s="60"/>
      <c r="AG170" s="60"/>
      <c r="AH170" s="60"/>
      <c r="AI170" s="60"/>
      <c r="AM170" s="60"/>
    </row>
    <row r="171" spans="7:39" x14ac:dyDescent="0.45">
      <c r="G171" s="22"/>
      <c r="H171" s="22"/>
      <c r="I171" s="22"/>
      <c r="J171" s="60"/>
      <c r="K171" s="60"/>
      <c r="L171" s="60"/>
      <c r="M171" s="60"/>
      <c r="Q171" s="60"/>
      <c r="R171" s="60"/>
      <c r="S171" s="60"/>
      <c r="T171" s="60"/>
      <c r="X171" s="60"/>
      <c r="Y171" s="60"/>
      <c r="Z171" s="60"/>
      <c r="AA171" s="60"/>
      <c r="AB171" s="60"/>
      <c r="AF171" s="60"/>
      <c r="AG171" s="60"/>
      <c r="AH171" s="60"/>
      <c r="AI171" s="60"/>
      <c r="AM171" s="60"/>
    </row>
    <row r="172" spans="7:39" x14ac:dyDescent="0.45">
      <c r="G172" s="22"/>
      <c r="H172" s="22"/>
      <c r="I172" s="22"/>
      <c r="J172" s="60"/>
      <c r="K172" s="60"/>
      <c r="L172" s="60"/>
      <c r="M172" s="60"/>
      <c r="Q172" s="60"/>
      <c r="R172" s="60"/>
      <c r="S172" s="60"/>
      <c r="T172" s="60"/>
      <c r="X172" s="60"/>
      <c r="Y172" s="60"/>
      <c r="Z172" s="60"/>
      <c r="AA172" s="60"/>
      <c r="AB172" s="60"/>
      <c r="AF172" s="60"/>
      <c r="AG172" s="60"/>
      <c r="AH172" s="60"/>
      <c r="AI172" s="60"/>
      <c r="AM172" s="60"/>
    </row>
    <row r="173" spans="7:39" x14ac:dyDescent="0.45">
      <c r="G173" s="22"/>
      <c r="H173" s="22"/>
      <c r="I173" s="22"/>
      <c r="J173" s="60"/>
      <c r="K173" s="60"/>
      <c r="L173" s="60"/>
      <c r="M173" s="60"/>
      <c r="Q173" s="60"/>
      <c r="R173" s="60"/>
      <c r="S173" s="60"/>
      <c r="T173" s="60"/>
      <c r="X173" s="60"/>
      <c r="Y173" s="60"/>
      <c r="Z173" s="60"/>
      <c r="AA173" s="60"/>
      <c r="AB173" s="60"/>
      <c r="AF173" s="60"/>
      <c r="AG173" s="60"/>
      <c r="AH173" s="60"/>
      <c r="AI173" s="60"/>
      <c r="AM173" s="60"/>
    </row>
    <row r="174" spans="7:39" x14ac:dyDescent="0.45">
      <c r="G174" s="22"/>
      <c r="H174" s="22"/>
      <c r="I174" s="22"/>
      <c r="J174" s="60"/>
      <c r="K174" s="60"/>
      <c r="L174" s="60"/>
      <c r="M174" s="60"/>
      <c r="Q174" s="60"/>
      <c r="R174" s="60"/>
      <c r="S174" s="60"/>
      <c r="T174" s="60"/>
      <c r="X174" s="60"/>
      <c r="Y174" s="60"/>
      <c r="Z174" s="60"/>
      <c r="AA174" s="60"/>
      <c r="AB174" s="60"/>
      <c r="AF174" s="60"/>
      <c r="AG174" s="60"/>
      <c r="AH174" s="60"/>
      <c r="AI174" s="60"/>
      <c r="AM174" s="60"/>
    </row>
    <row r="175" spans="7:39" x14ac:dyDescent="0.45">
      <c r="G175" s="22"/>
      <c r="H175" s="22"/>
      <c r="I175" s="22"/>
      <c r="J175" s="60"/>
      <c r="K175" s="60"/>
      <c r="L175" s="60"/>
      <c r="M175" s="60"/>
      <c r="Q175" s="60"/>
      <c r="R175" s="60"/>
      <c r="S175" s="60"/>
      <c r="T175" s="60"/>
      <c r="X175" s="60"/>
      <c r="Y175" s="60"/>
      <c r="Z175" s="60"/>
      <c r="AA175" s="60"/>
      <c r="AB175" s="60"/>
      <c r="AF175" s="60"/>
      <c r="AG175" s="60"/>
      <c r="AH175" s="60"/>
      <c r="AI175" s="60"/>
      <c r="AM175" s="60"/>
    </row>
    <row r="176" spans="7:39" x14ac:dyDescent="0.45">
      <c r="G176" s="22"/>
      <c r="H176" s="22"/>
      <c r="I176" s="22"/>
      <c r="J176" s="60"/>
      <c r="K176" s="60"/>
      <c r="L176" s="60"/>
      <c r="M176" s="60"/>
      <c r="Q176" s="60"/>
      <c r="R176" s="60"/>
      <c r="S176" s="60"/>
      <c r="T176" s="60"/>
      <c r="X176" s="60"/>
      <c r="Y176" s="60"/>
      <c r="Z176" s="60"/>
      <c r="AA176" s="60"/>
      <c r="AB176" s="60"/>
      <c r="AF176" s="60"/>
      <c r="AG176" s="60"/>
      <c r="AH176" s="60"/>
      <c r="AI176" s="60"/>
      <c r="AM176" s="60"/>
    </row>
    <row r="177" spans="7:39" x14ac:dyDescent="0.45">
      <c r="G177" s="22"/>
      <c r="H177" s="22"/>
      <c r="I177" s="22"/>
      <c r="J177" s="60"/>
      <c r="K177" s="60"/>
      <c r="L177" s="60"/>
      <c r="M177" s="60"/>
      <c r="Q177" s="60"/>
      <c r="R177" s="60"/>
      <c r="S177" s="60"/>
      <c r="T177" s="60"/>
      <c r="X177" s="60"/>
      <c r="Y177" s="60"/>
      <c r="Z177" s="60"/>
      <c r="AA177" s="60"/>
      <c r="AB177" s="60"/>
      <c r="AF177" s="60"/>
      <c r="AG177" s="60"/>
      <c r="AH177" s="60"/>
      <c r="AI177" s="60"/>
      <c r="AM177" s="60"/>
    </row>
    <row r="178" spans="7:39" x14ac:dyDescent="0.45">
      <c r="G178" s="22"/>
      <c r="H178" s="22"/>
      <c r="I178" s="22"/>
      <c r="J178" s="60"/>
      <c r="K178" s="60"/>
      <c r="L178" s="60"/>
      <c r="M178" s="60"/>
      <c r="Q178" s="60"/>
      <c r="R178" s="60"/>
      <c r="S178" s="60"/>
      <c r="T178" s="60"/>
      <c r="X178" s="60"/>
      <c r="Y178" s="60"/>
      <c r="Z178" s="60"/>
      <c r="AA178" s="60"/>
      <c r="AB178" s="60"/>
      <c r="AF178" s="60"/>
      <c r="AG178" s="60"/>
      <c r="AH178" s="60"/>
      <c r="AI178" s="60"/>
      <c r="AM178" s="60"/>
    </row>
    <row r="179" spans="7:39" x14ac:dyDescent="0.45">
      <c r="G179" s="22"/>
      <c r="H179" s="22"/>
      <c r="I179" s="22"/>
      <c r="J179" s="60"/>
      <c r="K179" s="60"/>
      <c r="L179" s="60"/>
      <c r="M179" s="60"/>
      <c r="Q179" s="60"/>
      <c r="R179" s="60"/>
      <c r="S179" s="60"/>
      <c r="T179" s="60"/>
      <c r="X179" s="60"/>
      <c r="Y179" s="60"/>
      <c r="Z179" s="60"/>
      <c r="AA179" s="60"/>
      <c r="AB179" s="60"/>
      <c r="AF179" s="60"/>
      <c r="AG179" s="60"/>
      <c r="AH179" s="60"/>
      <c r="AI179" s="60"/>
      <c r="AM179" s="60"/>
    </row>
    <row r="180" spans="7:39" x14ac:dyDescent="0.45">
      <c r="G180" s="22"/>
      <c r="H180" s="22"/>
      <c r="I180" s="22"/>
      <c r="J180" s="60"/>
      <c r="K180" s="60"/>
      <c r="L180" s="60"/>
      <c r="M180" s="60"/>
      <c r="Q180" s="60"/>
      <c r="R180" s="60"/>
      <c r="S180" s="60"/>
      <c r="T180" s="60"/>
      <c r="X180" s="60"/>
      <c r="Y180" s="60"/>
      <c r="Z180" s="60"/>
      <c r="AA180" s="60"/>
      <c r="AB180" s="60"/>
      <c r="AF180" s="60"/>
      <c r="AG180" s="60"/>
      <c r="AH180" s="60"/>
      <c r="AI180" s="60"/>
      <c r="AM180" s="60"/>
    </row>
    <row r="181" spans="7:39" x14ac:dyDescent="0.45">
      <c r="G181" s="22"/>
      <c r="H181" s="22"/>
      <c r="I181" s="22"/>
      <c r="J181" s="60"/>
      <c r="K181" s="60"/>
      <c r="L181" s="60"/>
      <c r="M181" s="60"/>
      <c r="Q181" s="60"/>
      <c r="R181" s="60"/>
      <c r="S181" s="60"/>
      <c r="T181" s="60"/>
      <c r="X181" s="60"/>
      <c r="Y181" s="60"/>
      <c r="Z181" s="60"/>
      <c r="AA181" s="60"/>
      <c r="AB181" s="60"/>
      <c r="AF181" s="60"/>
      <c r="AG181" s="60"/>
      <c r="AH181" s="60"/>
      <c r="AI181" s="60"/>
      <c r="AM181" s="60"/>
    </row>
    <row r="182" spans="7:39" x14ac:dyDescent="0.45">
      <c r="G182" s="22"/>
      <c r="H182" s="22"/>
      <c r="I182" s="22"/>
      <c r="J182" s="60"/>
      <c r="K182" s="60"/>
      <c r="L182" s="60"/>
      <c r="M182" s="60"/>
      <c r="Q182" s="60"/>
      <c r="R182" s="60"/>
      <c r="S182" s="60"/>
      <c r="T182" s="60"/>
      <c r="X182" s="60"/>
      <c r="Y182" s="60"/>
      <c r="Z182" s="60"/>
      <c r="AA182" s="60"/>
      <c r="AB182" s="60"/>
      <c r="AF182" s="60"/>
      <c r="AG182" s="60"/>
      <c r="AH182" s="60"/>
      <c r="AI182" s="60"/>
      <c r="AM182" s="60"/>
    </row>
    <row r="183" spans="7:39" x14ac:dyDescent="0.45">
      <c r="G183" s="22"/>
      <c r="H183" s="22"/>
      <c r="I183" s="22"/>
      <c r="J183" s="60"/>
      <c r="K183" s="60"/>
      <c r="L183" s="60"/>
      <c r="M183" s="60"/>
      <c r="Q183" s="60"/>
      <c r="R183" s="60"/>
      <c r="S183" s="60"/>
      <c r="T183" s="60"/>
      <c r="X183" s="60"/>
      <c r="Y183" s="60"/>
      <c r="Z183" s="60"/>
      <c r="AA183" s="60"/>
      <c r="AB183" s="60"/>
      <c r="AF183" s="60"/>
      <c r="AG183" s="60"/>
      <c r="AH183" s="60"/>
      <c r="AI183" s="60"/>
      <c r="AM183" s="60"/>
    </row>
    <row r="184" spans="7:39" x14ac:dyDescent="0.45">
      <c r="G184" s="22"/>
      <c r="H184" s="22"/>
      <c r="I184" s="22"/>
      <c r="J184" s="60"/>
      <c r="K184" s="60"/>
      <c r="L184" s="60"/>
      <c r="M184" s="60"/>
      <c r="Q184" s="60"/>
      <c r="R184" s="60"/>
      <c r="S184" s="60"/>
      <c r="T184" s="60"/>
      <c r="X184" s="60"/>
      <c r="Y184" s="60"/>
      <c r="Z184" s="60"/>
      <c r="AA184" s="60"/>
      <c r="AB184" s="60"/>
      <c r="AF184" s="60"/>
      <c r="AG184" s="60"/>
      <c r="AH184" s="60"/>
      <c r="AI184" s="60"/>
      <c r="AM184" s="60"/>
    </row>
    <row r="185" spans="7:39" x14ac:dyDescent="0.45">
      <c r="G185" s="22"/>
      <c r="H185" s="22"/>
      <c r="I185" s="22"/>
      <c r="J185" s="60"/>
      <c r="K185" s="60"/>
      <c r="L185" s="60"/>
      <c r="M185" s="60"/>
      <c r="Q185" s="60"/>
      <c r="R185" s="60"/>
      <c r="S185" s="60"/>
      <c r="T185" s="60"/>
      <c r="X185" s="60"/>
      <c r="Y185" s="60"/>
      <c r="Z185" s="60"/>
      <c r="AA185" s="60"/>
      <c r="AB185" s="60"/>
      <c r="AF185" s="60"/>
      <c r="AG185" s="60"/>
      <c r="AH185" s="60"/>
      <c r="AI185" s="60"/>
      <c r="AM185" s="60"/>
    </row>
    <row r="186" spans="7:39" x14ac:dyDescent="0.45">
      <c r="G186" s="22"/>
      <c r="H186" s="22"/>
      <c r="I186" s="22"/>
      <c r="J186" s="60"/>
      <c r="K186" s="60"/>
      <c r="L186" s="60"/>
      <c r="M186" s="60"/>
      <c r="Q186" s="60"/>
      <c r="R186" s="60"/>
      <c r="S186" s="60"/>
      <c r="T186" s="60"/>
      <c r="X186" s="60"/>
      <c r="Y186" s="60"/>
      <c r="Z186" s="60"/>
      <c r="AA186" s="60"/>
      <c r="AB186" s="60"/>
      <c r="AF186" s="60"/>
      <c r="AG186" s="60"/>
      <c r="AH186" s="60"/>
      <c r="AI186" s="60"/>
      <c r="AM186" s="60"/>
    </row>
    <row r="187" spans="7:39" x14ac:dyDescent="0.45">
      <c r="G187" s="22"/>
      <c r="H187" s="22"/>
      <c r="I187" s="22"/>
      <c r="J187" s="60"/>
      <c r="K187" s="60"/>
      <c r="L187" s="60"/>
      <c r="M187" s="60"/>
      <c r="Q187" s="60"/>
      <c r="R187" s="60"/>
      <c r="S187" s="60"/>
      <c r="T187" s="60"/>
      <c r="X187" s="60"/>
      <c r="Y187" s="60"/>
      <c r="Z187" s="60"/>
      <c r="AA187" s="60"/>
      <c r="AB187" s="60"/>
      <c r="AF187" s="60"/>
      <c r="AG187" s="60"/>
      <c r="AH187" s="60"/>
      <c r="AI187" s="60"/>
      <c r="AM187" s="60"/>
    </row>
    <row r="188" spans="7:39" x14ac:dyDescent="0.45">
      <c r="G188" s="22"/>
      <c r="H188" s="22"/>
      <c r="I188" s="22"/>
      <c r="J188" s="60"/>
      <c r="K188" s="60"/>
      <c r="L188" s="60"/>
      <c r="M188" s="60"/>
      <c r="Q188" s="60"/>
      <c r="R188" s="60"/>
      <c r="S188" s="60"/>
      <c r="T188" s="60"/>
      <c r="X188" s="60"/>
      <c r="Y188" s="60"/>
      <c r="Z188" s="60"/>
      <c r="AA188" s="60"/>
      <c r="AB188" s="60"/>
      <c r="AF188" s="60"/>
      <c r="AG188" s="60"/>
      <c r="AH188" s="60"/>
      <c r="AI188" s="60"/>
      <c r="AM188" s="60"/>
    </row>
    <row r="189" spans="7:39" x14ac:dyDescent="0.45">
      <c r="G189" s="22"/>
      <c r="H189" s="22"/>
      <c r="I189" s="22"/>
      <c r="J189" s="60"/>
      <c r="K189" s="60"/>
      <c r="L189" s="60"/>
      <c r="M189" s="60"/>
      <c r="Q189" s="60"/>
      <c r="R189" s="60"/>
      <c r="S189" s="60"/>
      <c r="T189" s="60"/>
      <c r="X189" s="60"/>
      <c r="Y189" s="60"/>
      <c r="Z189" s="60"/>
      <c r="AA189" s="60"/>
      <c r="AB189" s="60"/>
      <c r="AF189" s="60"/>
      <c r="AG189" s="60"/>
      <c r="AH189" s="60"/>
      <c r="AI189" s="60"/>
      <c r="AM189" s="60"/>
    </row>
    <row r="190" spans="7:39" x14ac:dyDescent="0.45">
      <c r="G190" s="22"/>
      <c r="H190" s="22"/>
      <c r="I190" s="22"/>
      <c r="J190" s="60"/>
      <c r="K190" s="60"/>
      <c r="L190" s="60"/>
      <c r="M190" s="60"/>
      <c r="Q190" s="60"/>
      <c r="R190" s="60"/>
      <c r="S190" s="60"/>
      <c r="T190" s="60"/>
      <c r="X190" s="60"/>
      <c r="Y190" s="60"/>
      <c r="Z190" s="60"/>
      <c r="AA190" s="60"/>
      <c r="AB190" s="60"/>
      <c r="AF190" s="60"/>
      <c r="AG190" s="60"/>
      <c r="AH190" s="60"/>
      <c r="AI190" s="60"/>
      <c r="AM190" s="60"/>
    </row>
    <row r="191" spans="7:39" x14ac:dyDescent="0.45">
      <c r="G191" s="22"/>
      <c r="H191" s="22"/>
      <c r="I191" s="22"/>
      <c r="J191" s="60"/>
      <c r="K191" s="60"/>
      <c r="L191" s="60"/>
      <c r="M191" s="60"/>
      <c r="Q191" s="60"/>
      <c r="R191" s="60"/>
      <c r="S191" s="60"/>
      <c r="T191" s="60"/>
      <c r="X191" s="60"/>
      <c r="Y191" s="60"/>
      <c r="Z191" s="60"/>
      <c r="AA191" s="60"/>
      <c r="AB191" s="60"/>
      <c r="AF191" s="60"/>
      <c r="AG191" s="60"/>
      <c r="AH191" s="60"/>
      <c r="AI191" s="60"/>
      <c r="AM191" s="60"/>
    </row>
    <row r="192" spans="7:39" x14ac:dyDescent="0.45">
      <c r="G192" s="22"/>
      <c r="H192" s="22"/>
      <c r="I192" s="22"/>
      <c r="J192" s="60"/>
      <c r="K192" s="60"/>
      <c r="L192" s="60"/>
      <c r="M192" s="60"/>
      <c r="Q192" s="60"/>
      <c r="R192" s="60"/>
      <c r="S192" s="60"/>
      <c r="T192" s="60"/>
      <c r="X192" s="60"/>
      <c r="Y192" s="60"/>
      <c r="Z192" s="60"/>
      <c r="AA192" s="60"/>
      <c r="AB192" s="60"/>
      <c r="AF192" s="60"/>
      <c r="AG192" s="60"/>
      <c r="AH192" s="60"/>
      <c r="AI192" s="60"/>
      <c r="AM192" s="60"/>
    </row>
    <row r="193" spans="7:39" x14ac:dyDescent="0.45">
      <c r="G193" s="22"/>
      <c r="H193" s="22"/>
      <c r="I193" s="22"/>
      <c r="J193" s="60"/>
      <c r="K193" s="60"/>
      <c r="L193" s="60"/>
      <c r="M193" s="60"/>
      <c r="Q193" s="60"/>
      <c r="R193" s="60"/>
      <c r="S193" s="60"/>
      <c r="T193" s="60"/>
      <c r="X193" s="60"/>
      <c r="Y193" s="60"/>
      <c r="Z193" s="60"/>
      <c r="AA193" s="60"/>
      <c r="AB193" s="60"/>
      <c r="AF193" s="60"/>
      <c r="AG193" s="60"/>
      <c r="AH193" s="60"/>
      <c r="AI193" s="60"/>
      <c r="AM193" s="60"/>
    </row>
    <row r="194" spans="7:39" x14ac:dyDescent="0.45">
      <c r="G194" s="22"/>
      <c r="H194" s="22"/>
      <c r="I194" s="22"/>
      <c r="J194" s="60"/>
      <c r="K194" s="60"/>
      <c r="L194" s="60"/>
      <c r="M194" s="60"/>
      <c r="Q194" s="60"/>
      <c r="R194" s="60"/>
      <c r="S194" s="60"/>
      <c r="T194" s="60"/>
      <c r="X194" s="60"/>
      <c r="Y194" s="60"/>
      <c r="Z194" s="60"/>
      <c r="AA194" s="60"/>
      <c r="AB194" s="60"/>
      <c r="AF194" s="60"/>
      <c r="AG194" s="60"/>
      <c r="AH194" s="60"/>
      <c r="AI194" s="60"/>
      <c r="AM194" s="60"/>
    </row>
    <row r="195" spans="7:39" x14ac:dyDescent="0.45">
      <c r="G195" s="22"/>
      <c r="H195" s="22"/>
      <c r="I195" s="22"/>
      <c r="J195" s="60"/>
      <c r="K195" s="60"/>
      <c r="L195" s="60"/>
      <c r="M195" s="60"/>
      <c r="Q195" s="60"/>
      <c r="R195" s="60"/>
      <c r="S195" s="60"/>
      <c r="T195" s="60"/>
      <c r="X195" s="60"/>
      <c r="Y195" s="60"/>
      <c r="Z195" s="60"/>
      <c r="AA195" s="60"/>
      <c r="AB195" s="60"/>
      <c r="AF195" s="60"/>
      <c r="AG195" s="60"/>
      <c r="AH195" s="60"/>
      <c r="AI195" s="60"/>
      <c r="AM195" s="60"/>
    </row>
    <row r="196" spans="7:39" x14ac:dyDescent="0.45">
      <c r="G196" s="22"/>
      <c r="H196" s="22"/>
      <c r="I196" s="22"/>
      <c r="J196" s="60"/>
      <c r="K196" s="60"/>
      <c r="L196" s="60"/>
      <c r="M196" s="60"/>
      <c r="Q196" s="60"/>
      <c r="R196" s="60"/>
      <c r="S196" s="60"/>
      <c r="T196" s="60"/>
      <c r="X196" s="60"/>
      <c r="Y196" s="60"/>
      <c r="Z196" s="60"/>
      <c r="AA196" s="60"/>
      <c r="AB196" s="60"/>
      <c r="AF196" s="60"/>
      <c r="AG196" s="60"/>
      <c r="AH196" s="60"/>
      <c r="AI196" s="60"/>
      <c r="AM196" s="60"/>
    </row>
    <row r="197" spans="7:39" x14ac:dyDescent="0.45">
      <c r="G197" s="22"/>
      <c r="H197" s="22"/>
      <c r="I197" s="22"/>
      <c r="J197" s="60"/>
      <c r="K197" s="60"/>
      <c r="L197" s="60"/>
      <c r="M197" s="60"/>
      <c r="Q197" s="60"/>
      <c r="R197" s="60"/>
      <c r="S197" s="60"/>
      <c r="T197" s="60"/>
      <c r="X197" s="60"/>
      <c r="Y197" s="60"/>
      <c r="Z197" s="60"/>
      <c r="AA197" s="60"/>
      <c r="AB197" s="60"/>
      <c r="AF197" s="60"/>
      <c r="AG197" s="60"/>
      <c r="AH197" s="60"/>
      <c r="AI197" s="60"/>
      <c r="AM197" s="60"/>
    </row>
    <row r="198" spans="7:39" x14ac:dyDescent="0.45">
      <c r="G198" s="22"/>
      <c r="H198" s="22"/>
      <c r="I198" s="22"/>
      <c r="J198" s="60"/>
      <c r="K198" s="60"/>
      <c r="L198" s="60"/>
      <c r="M198" s="60"/>
      <c r="Q198" s="60"/>
      <c r="R198" s="60"/>
      <c r="S198" s="60"/>
      <c r="T198" s="60"/>
      <c r="X198" s="60"/>
      <c r="Y198" s="60"/>
      <c r="Z198" s="60"/>
      <c r="AA198" s="60"/>
      <c r="AB198" s="60"/>
      <c r="AF198" s="60"/>
      <c r="AG198" s="60"/>
      <c r="AH198" s="60"/>
      <c r="AI198" s="60"/>
      <c r="AM198" s="60"/>
    </row>
    <row r="199" spans="7:39" x14ac:dyDescent="0.45">
      <c r="G199" s="22"/>
      <c r="H199" s="22"/>
      <c r="I199" s="22"/>
      <c r="J199" s="60"/>
      <c r="K199" s="60"/>
      <c r="L199" s="60"/>
      <c r="M199" s="60"/>
      <c r="Q199" s="60"/>
      <c r="R199" s="60"/>
      <c r="S199" s="60"/>
      <c r="T199" s="60"/>
      <c r="X199" s="60"/>
      <c r="Y199" s="60"/>
      <c r="Z199" s="60"/>
      <c r="AA199" s="60"/>
      <c r="AB199" s="60"/>
      <c r="AF199" s="60"/>
      <c r="AG199" s="60"/>
      <c r="AH199" s="60"/>
      <c r="AI199" s="60"/>
      <c r="AM199" s="60"/>
    </row>
    <row r="200" spans="7:39" x14ac:dyDescent="0.45">
      <c r="G200" s="22"/>
      <c r="H200" s="22"/>
      <c r="I200" s="22"/>
      <c r="J200" s="60"/>
      <c r="K200" s="60"/>
      <c r="L200" s="60"/>
      <c r="M200" s="60"/>
      <c r="Q200" s="60"/>
      <c r="R200" s="60"/>
      <c r="S200" s="60"/>
      <c r="T200" s="60"/>
      <c r="X200" s="60"/>
      <c r="Y200" s="60"/>
      <c r="Z200" s="60"/>
      <c r="AA200" s="60"/>
      <c r="AB200" s="60"/>
      <c r="AF200" s="60"/>
      <c r="AG200" s="60"/>
      <c r="AH200" s="60"/>
      <c r="AI200" s="60"/>
      <c r="AM200" s="60"/>
    </row>
    <row r="201" spans="7:39" x14ac:dyDescent="0.45">
      <c r="G201" s="22"/>
      <c r="H201" s="22"/>
      <c r="I201" s="22"/>
      <c r="J201" s="60"/>
      <c r="K201" s="60"/>
      <c r="L201" s="60"/>
      <c r="M201" s="60"/>
      <c r="Q201" s="60"/>
      <c r="R201" s="60"/>
      <c r="S201" s="60"/>
      <c r="T201" s="60"/>
      <c r="X201" s="60"/>
      <c r="Y201" s="60"/>
      <c r="Z201" s="60"/>
      <c r="AA201" s="60"/>
      <c r="AB201" s="60"/>
      <c r="AF201" s="60"/>
      <c r="AG201" s="60"/>
      <c r="AH201" s="60"/>
      <c r="AI201" s="60"/>
      <c r="AM201" s="60"/>
    </row>
    <row r="202" spans="7:39" x14ac:dyDescent="0.45">
      <c r="G202" s="22"/>
      <c r="H202" s="22"/>
      <c r="I202" s="22"/>
      <c r="J202" s="60"/>
      <c r="K202" s="60"/>
      <c r="L202" s="60"/>
      <c r="M202" s="60"/>
      <c r="Q202" s="60"/>
      <c r="R202" s="60"/>
      <c r="S202" s="60"/>
      <c r="T202" s="60"/>
      <c r="X202" s="60"/>
      <c r="Y202" s="60"/>
      <c r="Z202" s="60"/>
      <c r="AA202" s="60"/>
      <c r="AB202" s="60"/>
      <c r="AF202" s="60"/>
      <c r="AG202" s="60"/>
      <c r="AH202" s="60"/>
      <c r="AI202" s="60"/>
      <c r="AM202" s="60"/>
    </row>
    <row r="203" spans="7:39" x14ac:dyDescent="0.45">
      <c r="G203" s="22"/>
      <c r="H203" s="22"/>
      <c r="I203" s="22"/>
      <c r="J203" s="60"/>
      <c r="K203" s="60"/>
      <c r="L203" s="60"/>
      <c r="M203" s="60"/>
      <c r="Q203" s="60"/>
      <c r="R203" s="60"/>
      <c r="S203" s="60"/>
      <c r="T203" s="60"/>
      <c r="X203" s="60"/>
      <c r="Y203" s="60"/>
      <c r="Z203" s="60"/>
      <c r="AA203" s="60"/>
      <c r="AB203" s="60"/>
      <c r="AF203" s="60"/>
      <c r="AG203" s="60"/>
      <c r="AH203" s="60"/>
      <c r="AI203" s="60"/>
      <c r="AM203" s="60"/>
    </row>
    <row r="204" spans="7:39" x14ac:dyDescent="0.45">
      <c r="G204" s="22"/>
      <c r="H204" s="22"/>
      <c r="I204" s="22"/>
      <c r="J204" s="60"/>
      <c r="K204" s="60"/>
      <c r="L204" s="60"/>
      <c r="M204" s="60"/>
      <c r="Q204" s="60"/>
      <c r="R204" s="60"/>
      <c r="S204" s="60"/>
      <c r="T204" s="60"/>
      <c r="X204" s="60"/>
      <c r="Y204" s="60"/>
      <c r="Z204" s="60"/>
      <c r="AA204" s="60"/>
      <c r="AB204" s="60"/>
      <c r="AF204" s="60"/>
      <c r="AG204" s="60"/>
      <c r="AH204" s="60"/>
      <c r="AI204" s="60"/>
      <c r="AM204" s="60"/>
    </row>
    <row r="205" spans="7:39" x14ac:dyDescent="0.45">
      <c r="G205" s="22"/>
      <c r="H205" s="22"/>
      <c r="I205" s="22"/>
      <c r="J205" s="60"/>
      <c r="K205" s="60"/>
      <c r="L205" s="60"/>
      <c r="M205" s="60"/>
      <c r="Q205" s="60"/>
      <c r="R205" s="60"/>
      <c r="S205" s="60"/>
      <c r="T205" s="60"/>
      <c r="X205" s="60"/>
      <c r="Y205" s="60"/>
      <c r="Z205" s="60"/>
      <c r="AA205" s="60"/>
      <c r="AB205" s="60"/>
      <c r="AF205" s="60"/>
      <c r="AG205" s="60"/>
      <c r="AH205" s="60"/>
      <c r="AI205" s="60"/>
      <c r="AM205" s="60"/>
    </row>
    <row r="206" spans="7:39" x14ac:dyDescent="0.45">
      <c r="G206" s="22"/>
      <c r="H206" s="22"/>
      <c r="I206" s="22"/>
      <c r="J206" s="60"/>
      <c r="K206" s="60"/>
      <c r="L206" s="60"/>
      <c r="M206" s="60"/>
      <c r="Q206" s="60"/>
      <c r="R206" s="60"/>
      <c r="S206" s="60"/>
      <c r="T206" s="60"/>
      <c r="X206" s="60"/>
      <c r="Y206" s="60"/>
      <c r="Z206" s="60"/>
      <c r="AA206" s="60"/>
      <c r="AB206" s="60"/>
      <c r="AF206" s="60"/>
      <c r="AG206" s="60"/>
      <c r="AH206" s="60"/>
      <c r="AI206" s="60"/>
      <c r="AM206" s="60"/>
    </row>
    <row r="207" spans="7:39" x14ac:dyDescent="0.45">
      <c r="G207" s="22"/>
      <c r="H207" s="22"/>
      <c r="I207" s="22"/>
      <c r="J207" s="60"/>
      <c r="K207" s="60"/>
      <c r="L207" s="60"/>
      <c r="M207" s="60"/>
      <c r="Q207" s="60"/>
      <c r="R207" s="60"/>
      <c r="S207" s="60"/>
      <c r="T207" s="60"/>
      <c r="X207" s="60"/>
      <c r="Y207" s="60"/>
      <c r="Z207" s="60"/>
      <c r="AA207" s="60"/>
      <c r="AB207" s="60"/>
      <c r="AF207" s="60"/>
      <c r="AG207" s="60"/>
      <c r="AH207" s="60"/>
      <c r="AI207" s="60"/>
      <c r="AM207" s="60"/>
    </row>
    <row r="208" spans="7:39" x14ac:dyDescent="0.45">
      <c r="G208" s="22"/>
      <c r="H208" s="22"/>
      <c r="I208" s="22"/>
      <c r="J208" s="60"/>
      <c r="K208" s="60"/>
      <c r="L208" s="60"/>
      <c r="M208" s="60"/>
      <c r="Q208" s="60"/>
      <c r="R208" s="60"/>
      <c r="S208" s="60"/>
      <c r="T208" s="60"/>
      <c r="X208" s="60"/>
      <c r="Y208" s="60"/>
      <c r="Z208" s="60"/>
      <c r="AA208" s="60"/>
      <c r="AB208" s="60"/>
      <c r="AF208" s="60"/>
      <c r="AG208" s="60"/>
      <c r="AH208" s="60"/>
      <c r="AI208" s="60"/>
      <c r="AM208" s="60"/>
    </row>
    <row r="209" spans="7:39" x14ac:dyDescent="0.45">
      <c r="G209" s="22"/>
      <c r="H209" s="22"/>
      <c r="I209" s="22"/>
      <c r="J209" s="60"/>
      <c r="K209" s="60"/>
      <c r="L209" s="60"/>
      <c r="M209" s="60"/>
      <c r="Q209" s="60"/>
      <c r="R209" s="60"/>
      <c r="S209" s="60"/>
      <c r="T209" s="60"/>
      <c r="X209" s="60"/>
      <c r="Y209" s="60"/>
      <c r="Z209" s="60"/>
      <c r="AA209" s="60"/>
      <c r="AB209" s="60"/>
      <c r="AF209" s="60"/>
      <c r="AG209" s="60"/>
      <c r="AH209" s="60"/>
      <c r="AI209" s="60"/>
      <c r="AM209" s="60"/>
    </row>
    <row r="210" spans="7:39" x14ac:dyDescent="0.45">
      <c r="G210" s="22"/>
      <c r="H210" s="22"/>
      <c r="I210" s="22"/>
      <c r="J210" s="60"/>
      <c r="K210" s="60"/>
      <c r="L210" s="60"/>
      <c r="M210" s="60"/>
      <c r="Q210" s="60"/>
      <c r="R210" s="60"/>
      <c r="S210" s="60"/>
      <c r="T210" s="60"/>
      <c r="X210" s="60"/>
      <c r="Y210" s="60"/>
      <c r="Z210" s="60"/>
      <c r="AA210" s="60"/>
      <c r="AB210" s="60"/>
      <c r="AF210" s="60"/>
      <c r="AG210" s="60"/>
      <c r="AH210" s="60"/>
      <c r="AI210" s="60"/>
      <c r="AM210" s="60"/>
    </row>
    <row r="211" spans="7:39" x14ac:dyDescent="0.45">
      <c r="G211" s="22"/>
      <c r="H211" s="22"/>
      <c r="I211" s="22"/>
      <c r="J211" s="60"/>
      <c r="K211" s="60"/>
      <c r="L211" s="60"/>
      <c r="M211" s="60"/>
      <c r="Q211" s="60"/>
      <c r="R211" s="60"/>
      <c r="S211" s="60"/>
      <c r="T211" s="60"/>
      <c r="X211" s="60"/>
      <c r="Y211" s="60"/>
      <c r="Z211" s="60"/>
      <c r="AA211" s="60"/>
      <c r="AB211" s="60"/>
      <c r="AF211" s="60"/>
      <c r="AG211" s="60"/>
      <c r="AH211" s="60"/>
      <c r="AI211" s="60"/>
      <c r="AM211" s="60"/>
    </row>
    <row r="212" spans="7:39" x14ac:dyDescent="0.45">
      <c r="G212" s="22"/>
      <c r="H212" s="22"/>
      <c r="I212" s="22"/>
      <c r="J212" s="60"/>
      <c r="K212" s="60"/>
      <c r="L212" s="60"/>
      <c r="M212" s="60"/>
      <c r="Q212" s="60"/>
      <c r="R212" s="60"/>
      <c r="S212" s="60"/>
      <c r="T212" s="60"/>
      <c r="X212" s="60"/>
      <c r="Y212" s="60"/>
      <c r="Z212" s="60"/>
      <c r="AA212" s="60"/>
      <c r="AB212" s="60"/>
      <c r="AF212" s="60"/>
      <c r="AG212" s="60"/>
      <c r="AH212" s="60"/>
      <c r="AI212" s="60"/>
      <c r="AM212" s="60"/>
    </row>
    <row r="213" spans="7:39" x14ac:dyDescent="0.45">
      <c r="G213" s="22"/>
      <c r="H213" s="22"/>
      <c r="I213" s="22"/>
      <c r="J213" s="60"/>
      <c r="K213" s="60"/>
      <c r="L213" s="60"/>
      <c r="M213" s="60"/>
      <c r="Q213" s="60"/>
      <c r="R213" s="60"/>
      <c r="S213" s="60"/>
      <c r="T213" s="60"/>
      <c r="X213" s="60"/>
      <c r="Y213" s="60"/>
      <c r="Z213" s="60"/>
      <c r="AA213" s="60"/>
      <c r="AB213" s="60"/>
      <c r="AF213" s="60"/>
      <c r="AG213" s="60"/>
      <c r="AH213" s="60"/>
      <c r="AI213" s="60"/>
      <c r="AM213" s="60"/>
    </row>
    <row r="214" spans="7:39" x14ac:dyDescent="0.45">
      <c r="G214" s="22"/>
      <c r="H214" s="22"/>
      <c r="I214" s="22"/>
      <c r="J214" s="60"/>
      <c r="K214" s="60"/>
      <c r="L214" s="60"/>
      <c r="M214" s="60"/>
      <c r="Q214" s="60"/>
      <c r="R214" s="60"/>
      <c r="S214" s="60"/>
      <c r="T214" s="60"/>
      <c r="X214" s="60"/>
      <c r="Y214" s="60"/>
      <c r="Z214" s="60"/>
      <c r="AA214" s="60"/>
      <c r="AB214" s="60"/>
      <c r="AF214" s="60"/>
      <c r="AG214" s="60"/>
      <c r="AH214" s="60"/>
      <c r="AI214" s="60"/>
      <c r="AM214" s="60"/>
    </row>
    <row r="215" spans="7:39" x14ac:dyDescent="0.45">
      <c r="G215" s="22"/>
      <c r="H215" s="22"/>
      <c r="I215" s="22"/>
      <c r="J215" s="60"/>
      <c r="K215" s="60"/>
      <c r="L215" s="60"/>
      <c r="M215" s="60"/>
      <c r="Q215" s="60"/>
      <c r="R215" s="60"/>
      <c r="S215" s="60"/>
      <c r="T215" s="60"/>
      <c r="X215" s="60"/>
      <c r="Y215" s="60"/>
      <c r="Z215" s="60"/>
      <c r="AA215" s="60"/>
      <c r="AB215" s="60"/>
      <c r="AF215" s="60"/>
      <c r="AG215" s="60"/>
      <c r="AH215" s="60"/>
      <c r="AI215" s="60"/>
      <c r="AM215" s="60"/>
    </row>
    <row r="216" spans="7:39" x14ac:dyDescent="0.45">
      <c r="G216" s="22"/>
      <c r="H216" s="22"/>
      <c r="I216" s="22"/>
      <c r="J216" s="60"/>
      <c r="K216" s="60"/>
      <c r="L216" s="60"/>
      <c r="M216" s="60"/>
      <c r="Q216" s="60"/>
      <c r="R216" s="60"/>
      <c r="S216" s="60"/>
      <c r="T216" s="60"/>
      <c r="X216" s="60"/>
      <c r="Y216" s="60"/>
      <c r="Z216" s="60"/>
      <c r="AA216" s="60"/>
      <c r="AB216" s="60"/>
      <c r="AF216" s="60"/>
      <c r="AG216" s="60"/>
      <c r="AH216" s="60"/>
      <c r="AI216" s="60"/>
      <c r="AM216" s="60"/>
    </row>
    <row r="217" spans="7:39" x14ac:dyDescent="0.45">
      <c r="G217" s="22"/>
      <c r="H217" s="22"/>
      <c r="I217" s="22"/>
      <c r="J217" s="60"/>
      <c r="K217" s="60"/>
      <c r="L217" s="60"/>
      <c r="M217" s="60"/>
      <c r="Q217" s="60"/>
      <c r="R217" s="60"/>
      <c r="S217" s="60"/>
      <c r="T217" s="60"/>
      <c r="X217" s="60"/>
      <c r="Y217" s="60"/>
      <c r="Z217" s="60"/>
      <c r="AA217" s="60"/>
      <c r="AB217" s="60"/>
      <c r="AF217" s="60"/>
      <c r="AG217" s="60"/>
      <c r="AH217" s="60"/>
      <c r="AI217" s="60"/>
      <c r="AM217" s="60"/>
    </row>
    <row r="218" spans="7:39" x14ac:dyDescent="0.45">
      <c r="G218" s="22"/>
      <c r="H218" s="22"/>
      <c r="I218" s="22"/>
      <c r="J218" s="60"/>
      <c r="K218" s="60"/>
      <c r="L218" s="60"/>
      <c r="M218" s="60"/>
      <c r="Q218" s="60"/>
      <c r="R218" s="60"/>
      <c r="S218" s="60"/>
      <c r="T218" s="60"/>
      <c r="X218" s="60"/>
      <c r="Y218" s="60"/>
      <c r="Z218" s="60"/>
      <c r="AA218" s="60"/>
      <c r="AB218" s="60"/>
      <c r="AF218" s="60"/>
      <c r="AG218" s="60"/>
      <c r="AH218" s="60"/>
      <c r="AI218" s="60"/>
      <c r="AM218" s="60"/>
    </row>
    <row r="219" spans="7:39" x14ac:dyDescent="0.45">
      <c r="G219" s="22"/>
      <c r="H219" s="22"/>
      <c r="I219" s="22"/>
      <c r="J219" s="60"/>
      <c r="K219" s="60"/>
      <c r="L219" s="60"/>
      <c r="M219" s="60"/>
      <c r="Q219" s="60"/>
      <c r="R219" s="60"/>
      <c r="S219" s="60"/>
      <c r="T219" s="60"/>
      <c r="X219" s="60"/>
      <c r="Y219" s="60"/>
      <c r="Z219" s="60"/>
      <c r="AA219" s="60"/>
      <c r="AB219" s="60"/>
      <c r="AF219" s="60"/>
      <c r="AG219" s="60"/>
      <c r="AH219" s="60"/>
      <c r="AI219" s="60"/>
      <c r="AM219" s="60"/>
    </row>
    <row r="220" spans="7:39" x14ac:dyDescent="0.45">
      <c r="G220" s="22"/>
      <c r="H220" s="22"/>
      <c r="I220" s="22"/>
      <c r="J220" s="60"/>
      <c r="K220" s="60"/>
      <c r="L220" s="60"/>
      <c r="M220" s="60"/>
      <c r="Q220" s="60"/>
      <c r="R220" s="60"/>
      <c r="S220" s="60"/>
      <c r="T220" s="60"/>
      <c r="X220" s="60"/>
      <c r="Y220" s="60"/>
      <c r="Z220" s="60"/>
      <c r="AA220" s="60"/>
      <c r="AB220" s="60"/>
      <c r="AF220" s="60"/>
      <c r="AG220" s="60"/>
      <c r="AH220" s="60"/>
      <c r="AI220" s="60"/>
      <c r="AM220" s="60"/>
    </row>
    <row r="221" spans="7:39" x14ac:dyDescent="0.45">
      <c r="G221" s="22"/>
      <c r="H221" s="22"/>
      <c r="I221" s="22"/>
      <c r="J221" s="60"/>
      <c r="K221" s="60"/>
      <c r="L221" s="60"/>
      <c r="M221" s="60"/>
      <c r="Q221" s="60"/>
      <c r="R221" s="60"/>
      <c r="S221" s="60"/>
      <c r="T221" s="60"/>
      <c r="X221" s="60"/>
      <c r="Y221" s="60"/>
      <c r="Z221" s="60"/>
      <c r="AA221" s="60"/>
      <c r="AB221" s="60"/>
      <c r="AF221" s="60"/>
      <c r="AG221" s="60"/>
      <c r="AH221" s="60"/>
      <c r="AI221" s="60"/>
      <c r="AM221" s="60"/>
    </row>
    <row r="222" spans="7:39" x14ac:dyDescent="0.45">
      <c r="G222" s="22"/>
      <c r="H222" s="22"/>
      <c r="I222" s="22"/>
      <c r="J222" s="60"/>
      <c r="K222" s="60"/>
      <c r="L222" s="60"/>
      <c r="M222" s="60"/>
      <c r="Q222" s="60"/>
      <c r="R222" s="60"/>
      <c r="S222" s="60"/>
      <c r="T222" s="60"/>
      <c r="X222" s="60"/>
      <c r="Y222" s="60"/>
      <c r="Z222" s="60"/>
      <c r="AA222" s="60"/>
      <c r="AB222" s="60"/>
      <c r="AF222" s="60"/>
      <c r="AG222" s="60"/>
      <c r="AH222" s="60"/>
      <c r="AI222" s="60"/>
      <c r="AM222" s="60"/>
    </row>
    <row r="223" spans="7:39" x14ac:dyDescent="0.45">
      <c r="G223" s="22"/>
      <c r="H223" s="22"/>
      <c r="I223" s="22"/>
      <c r="J223" s="60"/>
      <c r="K223" s="60"/>
      <c r="L223" s="60"/>
      <c r="M223" s="60"/>
      <c r="Q223" s="60"/>
      <c r="R223" s="60"/>
      <c r="S223" s="60"/>
      <c r="T223" s="60"/>
      <c r="X223" s="60"/>
      <c r="Y223" s="60"/>
      <c r="Z223" s="60"/>
      <c r="AA223" s="60"/>
      <c r="AB223" s="60"/>
      <c r="AF223" s="60"/>
      <c r="AG223" s="60"/>
      <c r="AH223" s="60"/>
      <c r="AI223" s="60"/>
      <c r="AM223" s="60"/>
    </row>
  </sheetData>
  <mergeCells count="20">
    <mergeCell ref="B107:D107"/>
    <mergeCell ref="B62:J62"/>
    <mergeCell ref="G71:I71"/>
    <mergeCell ref="K71:M71"/>
    <mergeCell ref="O71:P71"/>
    <mergeCell ref="D72:D73"/>
    <mergeCell ref="O72:O73"/>
    <mergeCell ref="P72:P73"/>
    <mergeCell ref="O20:P20"/>
    <mergeCell ref="D21:D22"/>
    <mergeCell ref="O21:O22"/>
    <mergeCell ref="P21:P22"/>
    <mergeCell ref="B56:D56"/>
    <mergeCell ref="B61:J61"/>
    <mergeCell ref="A3:H3"/>
    <mergeCell ref="B10:J10"/>
    <mergeCell ref="B11:J11"/>
    <mergeCell ref="D14:M14"/>
    <mergeCell ref="G20:I20"/>
    <mergeCell ref="K20:M20"/>
  </mergeCells>
  <conditionalFormatting sqref="G112:J114">
    <cfRule type="cellIs" dxfId="129" priority="1" operator="lessThan">
      <formula>0</formula>
    </cfRule>
    <cfRule type="cellIs" dxfId="128" priority="2" operator="greaterThan">
      <formula>0</formula>
    </cfRule>
  </conditionalFormatting>
  <conditionalFormatting sqref="J117:M223">
    <cfRule type="cellIs" dxfId="127" priority="27" operator="lessThan">
      <formula>0</formula>
    </cfRule>
    <cfRule type="cellIs" dxfId="126" priority="28" operator="greaterThan">
      <formula>0</formula>
    </cfRule>
  </conditionalFormatting>
  <conditionalFormatting sqref="J116:N116 N117:N127">
    <cfRule type="cellIs" dxfId="125" priority="29" operator="lessThan">
      <formula>0</formula>
    </cfRule>
    <cfRule type="cellIs" dxfId="124" priority="30" operator="greaterThan">
      <formula>0</formula>
    </cfRule>
  </conditionalFormatting>
  <conditionalFormatting sqref="Q112:Q114">
    <cfRule type="cellIs" dxfId="123" priority="21" operator="lessThan">
      <formula>0</formula>
    </cfRule>
    <cfRule type="cellIs" dxfId="122" priority="22" operator="greaterThan">
      <formula>0</formula>
    </cfRule>
  </conditionalFormatting>
  <conditionalFormatting sqref="Q117:T223">
    <cfRule type="cellIs" dxfId="121" priority="23" operator="lessThan">
      <formula>0</formula>
    </cfRule>
    <cfRule type="cellIs" dxfId="120" priority="24" operator="greaterThan">
      <formula>0</formula>
    </cfRule>
  </conditionalFormatting>
  <conditionalFormatting sqref="Q116:U116 U117:U127">
    <cfRule type="cellIs" dxfId="119" priority="25" operator="lessThan">
      <formula>0</formula>
    </cfRule>
    <cfRule type="cellIs" dxfId="118" priority="26" operator="greaterThan">
      <formula>0</formula>
    </cfRule>
  </conditionalFormatting>
  <conditionalFormatting sqref="X116:X223">
    <cfRule type="cellIs" dxfId="117" priority="19" operator="lessThan">
      <formula>0</formula>
    </cfRule>
    <cfRule type="cellIs" dxfId="116" priority="20" operator="greaterThan">
      <formula>0</formula>
    </cfRule>
  </conditionalFormatting>
  <conditionalFormatting sqref="X112:Y114">
    <cfRule type="cellIs" dxfId="115" priority="13" operator="lessThan">
      <formula>0</formula>
    </cfRule>
    <cfRule type="cellIs" dxfId="114" priority="14" operator="greaterThan">
      <formula>0</formula>
    </cfRule>
  </conditionalFormatting>
  <conditionalFormatting sqref="Y117:AB223">
    <cfRule type="cellIs" dxfId="113" priority="15" operator="lessThan">
      <formula>0</formula>
    </cfRule>
    <cfRule type="cellIs" dxfId="112" priority="16" operator="greaterThan">
      <formula>0</formula>
    </cfRule>
  </conditionalFormatting>
  <conditionalFormatting sqref="Y116:AC116 AC117:AC127">
    <cfRule type="cellIs" dxfId="111" priority="17" operator="lessThan">
      <formula>0</formula>
    </cfRule>
    <cfRule type="cellIs" dxfId="110" priority="18" operator="greaterThan">
      <formula>0</formula>
    </cfRule>
  </conditionalFormatting>
  <conditionalFormatting sqref="AF112:AF114">
    <cfRule type="cellIs" dxfId="109" priority="7" operator="lessThan">
      <formula>0</formula>
    </cfRule>
    <cfRule type="cellIs" dxfId="108" priority="8" operator="greaterThan">
      <formula>0</formula>
    </cfRule>
  </conditionalFormatting>
  <conditionalFormatting sqref="AF117:AI223">
    <cfRule type="cellIs" dxfId="107" priority="9" operator="lessThan">
      <formula>0</formula>
    </cfRule>
    <cfRule type="cellIs" dxfId="106" priority="10" operator="greaterThan">
      <formula>0</formula>
    </cfRule>
  </conditionalFormatting>
  <conditionalFormatting sqref="AF116:AJ116 AJ117:AJ127">
    <cfRule type="cellIs" dxfId="105" priority="11" operator="lessThan">
      <formula>0</formula>
    </cfRule>
    <cfRule type="cellIs" dxfId="104" priority="12" operator="greaterThan">
      <formula>0</formula>
    </cfRule>
  </conditionalFormatting>
  <conditionalFormatting sqref="AM112:AM114">
    <cfRule type="cellIs" dxfId="103" priority="3" operator="lessThan">
      <formula>0</formula>
    </cfRule>
    <cfRule type="cellIs" dxfId="102" priority="4" operator="greaterThan">
      <formula>0</formula>
    </cfRule>
  </conditionalFormatting>
  <conditionalFormatting sqref="AM116:AM223">
    <cfRule type="cellIs" dxfId="101" priority="5" operator="lessThan">
      <formula>0</formula>
    </cfRule>
    <cfRule type="cellIs" dxfId="100" priority="6" operator="greaterThan">
      <formula>0</formula>
    </cfRule>
  </conditionalFormatting>
  <dataValidations count="5">
    <dataValidation type="list" allowBlank="1" showInputMessage="1" showErrorMessage="1" sqref="D16 D67" xr:uid="{E66A43A1-FFF3-4E92-BEB3-744AFAC8EFEE}">
      <formula1>"TOU, non-TOU"</formula1>
    </dataValidation>
    <dataValidation type="list" allowBlank="1" showInputMessage="1" showErrorMessage="1" sqref="D23 D74" xr:uid="{DD98F072-9A23-4226-84A2-E0F8F91FEFA4}">
      <formula1>"per 30 days, per kWh, per kW, per kVA"</formula1>
    </dataValidation>
    <dataValidation type="list" allowBlank="1" showInputMessage="1" showErrorMessage="1" prompt="Select Charge Unit - monthly, per kWh, per kW" sqref="D52 D57 D103 D108" xr:uid="{4E22E22E-CF45-470B-A5FA-47EA876C1E99}">
      <formula1>"Monthly, per kWh, per kW"</formula1>
    </dataValidation>
    <dataValidation type="list" allowBlank="1" showInputMessage="1" showErrorMessage="1" prompt="Select Charge Unit - per 30 days, per kWh, per kW, per kVA." sqref="D38:D39 D41:D51 D89:D90 D92:D102 D83:D87 D32:D36 D24:D30 D75:D81" xr:uid="{177A5B41-7BD7-4E63-9D05-56C111C04E08}">
      <formula1>"per 30 days, per kWh, per kW, per kVA"</formula1>
    </dataValidation>
    <dataValidation type="list" allowBlank="1" showInputMessage="1" showErrorMessage="1" sqref="E38:E39 E57 E41:E52 E89:E90 E108 E92:E103 E83:E87 E32:E36 E23:E30 E74:E81" xr:uid="{5E43F7FB-0C40-4C34-AC5B-96CB91CBFE68}">
      <formula1>#REF!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71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rowBreaks count="1" manualBreakCount="1">
    <brk id="59" max="43" man="1"/>
  </rowBreaks>
  <colBreaks count="1" manualBreakCount="1">
    <brk id="1" min="9" max="131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10</xdr:col>
                    <xdr:colOff>142875</xdr:colOff>
                    <xdr:row>16</xdr:row>
                    <xdr:rowOff>47625</xdr:rowOff>
                  </from>
                  <to>
                    <xdr:col>16</xdr:col>
                    <xdr:colOff>66675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7</xdr:col>
                    <xdr:colOff>352425</xdr:colOff>
                    <xdr:row>16</xdr:row>
                    <xdr:rowOff>142875</xdr:rowOff>
                  </from>
                  <to>
                    <xdr:col>10</xdr:col>
                    <xdr:colOff>371475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Option Button 3">
              <controlPr defaultSize="0" autoFill="0" autoLine="0" autoPict="0">
                <anchor moveWithCells="1">
                  <from>
                    <xdr:col>8</xdr:col>
                    <xdr:colOff>600075</xdr:colOff>
                    <xdr:row>67</xdr:row>
                    <xdr:rowOff>66675</xdr:rowOff>
                  </from>
                  <to>
                    <xdr:col>15</xdr:col>
                    <xdr:colOff>371475</xdr:colOff>
                    <xdr:row>69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Option Button 4">
              <controlPr defaultSize="0" autoFill="0" autoLine="0" autoPict="0">
                <anchor moveWithCells="1">
                  <from>
                    <xdr:col>7</xdr:col>
                    <xdr:colOff>371475</xdr:colOff>
                    <xdr:row>67</xdr:row>
                    <xdr:rowOff>142875</xdr:rowOff>
                  </from>
                  <to>
                    <xdr:col>10</xdr:col>
                    <xdr:colOff>371475</xdr:colOff>
                    <xdr:row>69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CB4C-391C-494F-9823-649EA00AB028}">
  <sheetPr>
    <tabColor theme="7" tint="0.79998168889431442"/>
    <pageSetUpPr fitToPage="1"/>
  </sheetPr>
  <dimension ref="A1:AL258"/>
  <sheetViews>
    <sheetView topLeftCell="A10" zoomScaleNormal="100" workbookViewId="0">
      <pane xSplit="4" topLeftCell="E1" activePane="topRight" state="frozen"/>
      <selection sqref="A1:XFD9"/>
      <selection pane="topRight" activeCell="A10" sqref="A10"/>
    </sheetView>
  </sheetViews>
  <sheetFormatPr defaultColWidth="9.265625" defaultRowHeight="14.25" x14ac:dyDescent="0.45"/>
  <cols>
    <col min="1" max="1" width="1.73046875" style="200" customWidth="1"/>
    <col min="2" max="2" width="116.86328125" style="200" bestFit="1" customWidth="1"/>
    <col min="3" max="3" width="1.59765625" style="200" customWidth="1"/>
    <col min="4" max="4" width="13.59765625" style="208" customWidth="1"/>
    <col min="5" max="5" width="1.73046875" style="200" customWidth="1"/>
    <col min="6" max="6" width="1.265625" style="200" customWidth="1"/>
    <col min="7" max="9" width="13.1328125" style="200" customWidth="1"/>
    <col min="10" max="10" width="1.59765625" style="200" customWidth="1"/>
    <col min="11" max="13" width="13.1328125" style="200" customWidth="1"/>
    <col min="14" max="14" width="1.265625" style="200" customWidth="1"/>
    <col min="15" max="16" width="13.1328125" style="200" customWidth="1"/>
    <col min="17" max="17" width="1.59765625" style="200" customWidth="1"/>
    <col min="18" max="20" width="13.1328125" style="200" customWidth="1"/>
    <col min="21" max="21" width="1.73046875" style="200" customWidth="1"/>
    <col min="22" max="23" width="13.1328125" style="200" customWidth="1"/>
    <col min="24" max="24" width="1.73046875" style="200" customWidth="1"/>
    <col min="25" max="25" width="1.265625" style="200" customWidth="1"/>
    <col min="26" max="28" width="13.1328125" style="200" customWidth="1"/>
    <col min="29" max="29" width="1.73046875" style="200" customWidth="1"/>
    <col min="30" max="36" width="13.1328125" style="200" customWidth="1"/>
    <col min="37" max="38" width="12.73046875" style="200" customWidth="1"/>
    <col min="39" max="16384" width="9.265625" style="200"/>
  </cols>
  <sheetData>
    <row r="1" spans="1:38" ht="20.25" hidden="1" x14ac:dyDescent="0.45">
      <c r="A1" s="197"/>
      <c r="B1" s="198"/>
      <c r="C1" s="198"/>
      <c r="D1" s="199"/>
      <c r="E1" s="198"/>
      <c r="F1" s="198"/>
      <c r="G1" s="198"/>
      <c r="H1" s="198"/>
      <c r="I1" s="197"/>
      <c r="J1" s="197"/>
      <c r="M1" s="7"/>
      <c r="N1" s="7">
        <v>1</v>
      </c>
      <c r="O1" s="7">
        <v>3</v>
      </c>
      <c r="P1" s="7"/>
      <c r="Q1" s="197"/>
      <c r="T1" s="7">
        <v>1</v>
      </c>
      <c r="U1" s="7">
        <v>1</v>
      </c>
      <c r="V1" s="7">
        <v>3</v>
      </c>
      <c r="W1" s="7"/>
      <c r="X1" s="197"/>
      <c r="Y1" s="197"/>
      <c r="AB1" s="7"/>
      <c r="AC1" s="7">
        <v>1</v>
      </c>
      <c r="AD1" s="7">
        <v>3</v>
      </c>
      <c r="AE1" s="7"/>
      <c r="AF1" s="197"/>
      <c r="AI1" s="7"/>
      <c r="AJ1" s="7">
        <v>1</v>
      </c>
      <c r="AK1" s="7">
        <v>3</v>
      </c>
      <c r="AL1" s="7"/>
    </row>
    <row r="2" spans="1:38" ht="17.25" hidden="1" x14ac:dyDescent="0.45">
      <c r="A2" s="201"/>
      <c r="B2" s="201"/>
      <c r="C2" s="201"/>
      <c r="D2" s="202"/>
      <c r="E2" s="201"/>
      <c r="F2" s="201"/>
      <c r="G2" s="201"/>
      <c r="H2" s="201"/>
      <c r="I2" s="197"/>
      <c r="J2" s="197"/>
      <c r="Q2" s="197"/>
      <c r="X2" s="197"/>
      <c r="Y2" s="197"/>
      <c r="AF2" s="197"/>
    </row>
    <row r="3" spans="1:38" ht="17.25" hidden="1" x14ac:dyDescent="0.45">
      <c r="A3" s="468"/>
      <c r="B3" s="468"/>
      <c r="C3" s="468"/>
      <c r="D3" s="468"/>
      <c r="E3" s="468"/>
      <c r="F3" s="468"/>
      <c r="G3" s="468"/>
      <c r="H3" s="468"/>
      <c r="I3" s="197"/>
      <c r="J3" s="197"/>
      <c r="Q3" s="197"/>
      <c r="X3" s="197"/>
      <c r="Y3" s="197"/>
      <c r="AF3" s="197"/>
    </row>
    <row r="4" spans="1:38" ht="17.25" hidden="1" x14ac:dyDescent="0.45">
      <c r="A4" s="201"/>
      <c r="B4" s="201"/>
      <c r="C4" s="201"/>
      <c r="D4" s="202"/>
      <c r="E4" s="201"/>
      <c r="F4" s="203"/>
      <c r="G4" s="203"/>
      <c r="H4" s="203"/>
      <c r="I4" s="197"/>
      <c r="J4" s="197"/>
      <c r="Q4" s="197"/>
      <c r="X4" s="197"/>
      <c r="Y4" s="197"/>
      <c r="AF4" s="197"/>
    </row>
    <row r="5" spans="1:38" ht="15.4" hidden="1" x14ac:dyDescent="0.45">
      <c r="A5" s="197"/>
      <c r="B5" s="197"/>
      <c r="C5" s="204"/>
      <c r="D5" s="205"/>
      <c r="E5" s="204"/>
      <c r="F5" s="197"/>
      <c r="G5" s="197"/>
      <c r="H5" s="197"/>
      <c r="I5" s="197"/>
      <c r="J5" s="197"/>
      <c r="N5" s="13"/>
      <c r="O5" s="13"/>
      <c r="P5" s="13"/>
      <c r="Q5" s="197"/>
      <c r="U5" s="13"/>
      <c r="V5" s="13"/>
      <c r="W5" s="13"/>
      <c r="X5" s="197"/>
      <c r="Y5" s="197"/>
      <c r="AC5" s="13"/>
      <c r="AD5" s="13"/>
      <c r="AE5" s="13"/>
      <c r="AF5" s="197"/>
      <c r="AJ5" s="13"/>
      <c r="AK5" s="13"/>
      <c r="AL5" s="13"/>
    </row>
    <row r="6" spans="1:38" hidden="1" x14ac:dyDescent="0.45">
      <c r="A6" s="197"/>
      <c r="B6" s="197"/>
      <c r="C6" s="197"/>
      <c r="D6" s="206"/>
      <c r="E6" s="197"/>
      <c r="F6" s="197"/>
      <c r="G6" s="197"/>
      <c r="H6" s="197"/>
      <c r="I6" s="197"/>
      <c r="J6" s="197"/>
      <c r="N6" s="13"/>
      <c r="O6" s="13"/>
      <c r="P6" s="13"/>
      <c r="Q6" s="197"/>
      <c r="U6" s="13"/>
      <c r="V6" s="13"/>
      <c r="W6" s="13"/>
      <c r="X6" s="197"/>
      <c r="Y6" s="197"/>
      <c r="AC6" s="13"/>
      <c r="AD6" s="13"/>
      <c r="AE6" s="13"/>
      <c r="AF6" s="197"/>
      <c r="AJ6" s="13"/>
      <c r="AK6" s="13"/>
      <c r="AL6" s="13"/>
    </row>
    <row r="7" spans="1:38" hidden="1" x14ac:dyDescent="0.45">
      <c r="A7" s="197"/>
      <c r="B7" s="197"/>
      <c r="C7" s="197"/>
      <c r="D7" s="206"/>
      <c r="E7" s="197"/>
      <c r="F7" s="197"/>
      <c r="G7" s="197"/>
      <c r="H7" s="197"/>
      <c r="I7" s="197"/>
      <c r="J7" s="197"/>
      <c r="N7" s="13"/>
      <c r="O7" s="13"/>
      <c r="P7" s="13"/>
      <c r="Q7" s="197"/>
      <c r="U7" s="13"/>
      <c r="V7" s="13"/>
      <c r="W7" s="13"/>
      <c r="X7" s="197"/>
      <c r="Y7" s="197"/>
      <c r="AC7" s="13"/>
      <c r="AD7" s="13"/>
      <c r="AE7" s="13"/>
      <c r="AF7" s="197"/>
      <c r="AJ7" s="13"/>
      <c r="AK7" s="13"/>
      <c r="AL7" s="13"/>
    </row>
    <row r="8" spans="1:38" hidden="1" x14ac:dyDescent="0.45">
      <c r="A8" s="207"/>
      <c r="B8" s="197"/>
      <c r="C8" s="197"/>
      <c r="D8" s="206"/>
      <c r="E8" s="197"/>
      <c r="F8" s="197"/>
      <c r="G8" s="197"/>
      <c r="H8" s="197"/>
      <c r="I8" s="197"/>
      <c r="J8" s="197"/>
      <c r="N8" s="13"/>
      <c r="O8" s="13"/>
      <c r="P8" s="13"/>
      <c r="Q8" s="197"/>
      <c r="U8" s="13"/>
      <c r="V8" s="13"/>
      <c r="W8" s="13"/>
      <c r="X8" s="197"/>
      <c r="Y8" s="197"/>
      <c r="AC8" s="13"/>
      <c r="AD8" s="13"/>
      <c r="AE8" s="13"/>
      <c r="AF8" s="197"/>
      <c r="AJ8" s="13"/>
      <c r="AK8" s="13"/>
      <c r="AL8" s="13"/>
    </row>
    <row r="9" spans="1:38" hidden="1" x14ac:dyDescent="0.45">
      <c r="N9" s="13"/>
      <c r="O9" s="13"/>
      <c r="P9" s="13"/>
      <c r="U9" s="13"/>
      <c r="V9" s="13"/>
      <c r="W9" s="13"/>
      <c r="AC9" s="13"/>
      <c r="AD9" s="13"/>
      <c r="AE9" s="13"/>
      <c r="AJ9" s="13"/>
      <c r="AK9" s="13"/>
      <c r="AL9" s="13"/>
    </row>
    <row r="10" spans="1:38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J10" s="467"/>
      <c r="N10" s="307"/>
      <c r="O10" s="307"/>
      <c r="P10" s="307"/>
      <c r="Q10" s="307"/>
      <c r="U10" s="307"/>
      <c r="V10" s="307"/>
      <c r="W10" s="307"/>
      <c r="X10" s="307"/>
      <c r="Y10" s="307"/>
      <c r="AC10" s="307"/>
      <c r="AD10" s="307"/>
      <c r="AE10" s="307"/>
      <c r="AF10" s="307"/>
      <c r="AJ10" s="307"/>
      <c r="AK10" s="307"/>
      <c r="AL10" s="307"/>
    </row>
    <row r="11" spans="1:38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J11" s="467"/>
      <c r="N11" s="307"/>
      <c r="Q11" s="308"/>
      <c r="U11" s="307"/>
      <c r="X11" s="308"/>
      <c r="Y11" s="308"/>
      <c r="AC11" s="307"/>
      <c r="AF11" s="308"/>
      <c r="AJ11" s="307"/>
    </row>
    <row r="12" spans="1:38" x14ac:dyDescent="0.45">
      <c r="N12" s="309"/>
      <c r="U12" s="309"/>
      <c r="AC12" s="309"/>
      <c r="AJ12" s="309"/>
    </row>
    <row r="13" spans="1:38" x14ac:dyDescent="0.45">
      <c r="N13" s="309"/>
      <c r="U13" s="309"/>
      <c r="AC13" s="309"/>
      <c r="AJ13" s="309"/>
    </row>
    <row r="14" spans="1:38" ht="15" x14ac:dyDescent="0.45">
      <c r="B14" s="219" t="s">
        <v>2</v>
      </c>
      <c r="D14" s="469" t="s">
        <v>59</v>
      </c>
      <c r="E14" s="469"/>
      <c r="F14" s="469"/>
      <c r="G14" s="469"/>
      <c r="H14" s="469"/>
      <c r="I14" s="469"/>
      <c r="J14" s="469"/>
      <c r="K14" s="469"/>
      <c r="L14" s="469"/>
      <c r="O14" s="13"/>
      <c r="P14" s="13"/>
      <c r="Q14" s="13"/>
      <c r="R14" s="13"/>
      <c r="V14" s="13"/>
      <c r="W14" s="13"/>
      <c r="X14" s="13"/>
      <c r="Y14" s="13"/>
      <c r="Z14" s="13"/>
      <c r="AD14" s="13"/>
      <c r="AE14" s="13"/>
      <c r="AF14" s="13"/>
      <c r="AG14" s="13"/>
      <c r="AK14" s="13"/>
      <c r="AL14" s="13"/>
    </row>
    <row r="15" spans="1:38" ht="15.4" x14ac:dyDescent="0.45">
      <c r="B15" s="217"/>
      <c r="D15" s="212"/>
      <c r="E15" s="212"/>
      <c r="F15" s="212"/>
      <c r="G15" s="212"/>
      <c r="H15" s="212"/>
      <c r="I15" s="212"/>
      <c r="J15" s="212"/>
      <c r="M15" s="212"/>
      <c r="Q15" s="212"/>
      <c r="T15" s="212"/>
      <c r="X15" s="212"/>
      <c r="Y15" s="212"/>
      <c r="AB15" s="212"/>
      <c r="AF15" s="212"/>
      <c r="AI15" s="212"/>
    </row>
    <row r="16" spans="1:38" ht="15.4" x14ac:dyDescent="0.45">
      <c r="B16" s="219" t="s">
        <v>4</v>
      </c>
      <c r="D16" s="213" t="s">
        <v>5</v>
      </c>
      <c r="E16" s="212"/>
      <c r="F16" s="212"/>
      <c r="H16" s="212"/>
      <c r="I16" s="214"/>
      <c r="J16" s="212"/>
      <c r="K16" s="215"/>
      <c r="M16" s="214"/>
      <c r="N16" s="221"/>
      <c r="O16" s="25"/>
      <c r="P16" s="216"/>
      <c r="Q16" s="212"/>
      <c r="R16" s="215"/>
      <c r="T16" s="214"/>
      <c r="V16" s="25"/>
      <c r="W16" s="216"/>
      <c r="X16" s="212"/>
      <c r="Y16" s="212"/>
      <c r="Z16" s="215"/>
      <c r="AB16" s="214"/>
      <c r="AD16" s="25"/>
      <c r="AE16" s="216"/>
      <c r="AF16" s="212"/>
      <c r="AG16" s="215"/>
      <c r="AI16" s="214"/>
      <c r="AK16" s="25"/>
      <c r="AL16" s="216"/>
    </row>
    <row r="17" spans="2:32" ht="15.4" x14ac:dyDescent="0.45">
      <c r="B17" s="217"/>
      <c r="D17" s="212"/>
      <c r="E17" s="212"/>
      <c r="F17" s="212"/>
      <c r="G17" s="212"/>
      <c r="H17" s="212"/>
      <c r="I17" s="212"/>
      <c r="J17" s="212"/>
      <c r="Q17" s="212"/>
      <c r="X17" s="212"/>
      <c r="Y17" s="212"/>
      <c r="AF17" s="212"/>
    </row>
    <row r="18" spans="2:32" x14ac:dyDescent="0.45">
      <c r="B18" s="217"/>
      <c r="D18" s="218" t="s">
        <v>6</v>
      </c>
      <c r="E18" s="219"/>
      <c r="G18" s="220">
        <v>2000</v>
      </c>
      <c r="H18" s="219" t="s">
        <v>7</v>
      </c>
    </row>
    <row r="19" spans="2:32" x14ac:dyDescent="0.45">
      <c r="B19" s="217"/>
      <c r="P19" s="221"/>
      <c r="W19" s="221"/>
      <c r="AE19" s="221"/>
    </row>
    <row r="20" spans="2:32" s="22" customFormat="1" x14ac:dyDescent="0.45">
      <c r="B20" s="40"/>
      <c r="D20" s="45"/>
      <c r="E20" s="42"/>
      <c r="G20" s="470" t="s">
        <v>8</v>
      </c>
      <c r="H20" s="471"/>
      <c r="I20" s="472"/>
      <c r="K20" s="470" t="s">
        <v>9</v>
      </c>
      <c r="L20" s="471"/>
      <c r="M20" s="472"/>
      <c r="O20" s="470" t="s">
        <v>10</v>
      </c>
      <c r="P20" s="472"/>
    </row>
    <row r="21" spans="2:32" ht="15" customHeight="1" x14ac:dyDescent="0.45">
      <c r="B21" s="222"/>
      <c r="D21" s="473" t="s">
        <v>11</v>
      </c>
      <c r="E21" s="218"/>
      <c r="G21" s="223" t="s">
        <v>12</v>
      </c>
      <c r="H21" s="224" t="s">
        <v>13</v>
      </c>
      <c r="I21" s="225" t="s">
        <v>14</v>
      </c>
      <c r="K21" s="223" t="s">
        <v>12</v>
      </c>
      <c r="L21" s="224" t="s">
        <v>13</v>
      </c>
      <c r="M21" s="225" t="s">
        <v>14</v>
      </c>
      <c r="O21" s="475" t="s">
        <v>15</v>
      </c>
      <c r="P21" s="477" t="s">
        <v>16</v>
      </c>
    </row>
    <row r="22" spans="2:32" x14ac:dyDescent="0.45">
      <c r="B22" s="222"/>
      <c r="D22" s="474"/>
      <c r="E22" s="218"/>
      <c r="G22" s="226" t="s">
        <v>17</v>
      </c>
      <c r="H22" s="227"/>
      <c r="I22" s="227" t="s">
        <v>17</v>
      </c>
      <c r="K22" s="226" t="s">
        <v>17</v>
      </c>
      <c r="L22" s="227"/>
      <c r="M22" s="227" t="s">
        <v>17</v>
      </c>
      <c r="O22" s="476"/>
      <c r="P22" s="478"/>
    </row>
    <row r="23" spans="2:32" s="22" customFormat="1" x14ac:dyDescent="0.45">
      <c r="B23" s="51" t="s">
        <v>18</v>
      </c>
      <c r="C23" s="52"/>
      <c r="D23" s="53" t="s">
        <v>19</v>
      </c>
      <c r="E23" s="52"/>
      <c r="F23" s="23"/>
      <c r="G23" s="54">
        <v>43.7</v>
      </c>
      <c r="H23" s="55">
        <v>1</v>
      </c>
      <c r="I23" s="56">
        <f t="shared" ref="I23:I31" si="0">H23*G23</f>
        <v>43.7</v>
      </c>
      <c r="J23" s="57"/>
      <c r="K23" s="54">
        <v>43.7</v>
      </c>
      <c r="L23" s="55">
        <v>1</v>
      </c>
      <c r="M23" s="56">
        <f t="shared" ref="M23:M31" si="1">L23*K23</f>
        <v>43.7</v>
      </c>
      <c r="N23" s="57"/>
      <c r="O23" s="58">
        <f t="shared" ref="O23:O62" si="2">M23-I23</f>
        <v>0</v>
      </c>
      <c r="P23" s="59">
        <f t="shared" ref="P23:P62" si="3">IF(OR(I23=0,M23=0),"",(O23/I23))</f>
        <v>0</v>
      </c>
      <c r="Q23" s="57"/>
    </row>
    <row r="24" spans="2:32" x14ac:dyDescent="0.45">
      <c r="B24" s="61" t="s">
        <v>90</v>
      </c>
      <c r="C24" s="228"/>
      <c r="D24" s="229" t="s">
        <v>22</v>
      </c>
      <c r="E24" s="228"/>
      <c r="F24" s="29"/>
      <c r="G24" s="310">
        <v>5.0000000000000002E-5</v>
      </c>
      <c r="H24" s="311">
        <f t="shared" ref="H24:H31" si="4">$G$18</f>
        <v>2000</v>
      </c>
      <c r="I24" s="232">
        <f t="shared" si="0"/>
        <v>0.1</v>
      </c>
      <c r="J24" s="29"/>
      <c r="K24" s="310">
        <v>5.0000000000000002E-5</v>
      </c>
      <c r="L24" s="311">
        <f t="shared" ref="L24:L31" si="5">$G$18</f>
        <v>2000</v>
      </c>
      <c r="M24" s="232">
        <f t="shared" si="1"/>
        <v>0.1</v>
      </c>
      <c r="N24" s="29"/>
      <c r="O24" s="233">
        <f t="shared" si="2"/>
        <v>0</v>
      </c>
      <c r="P24" s="234">
        <f t="shared" si="3"/>
        <v>0</v>
      </c>
    </row>
    <row r="25" spans="2:32" x14ac:dyDescent="0.45">
      <c r="B25" s="61" t="s">
        <v>91</v>
      </c>
      <c r="C25" s="228"/>
      <c r="D25" s="229" t="s">
        <v>22</v>
      </c>
      <c r="E25" s="228"/>
      <c r="F25" s="29"/>
      <c r="G25" s="310">
        <v>0</v>
      </c>
      <c r="H25" s="311">
        <f t="shared" si="4"/>
        <v>2000</v>
      </c>
      <c r="I25" s="232">
        <f t="shared" si="0"/>
        <v>0</v>
      </c>
      <c r="J25" s="29"/>
      <c r="K25" s="310">
        <v>2.1000000000000001E-4</v>
      </c>
      <c r="L25" s="311">
        <f t="shared" si="5"/>
        <v>2000</v>
      </c>
      <c r="M25" s="232">
        <f t="shared" si="1"/>
        <v>0.42000000000000004</v>
      </c>
      <c r="N25" s="29"/>
      <c r="O25" s="233">
        <f t="shared" si="2"/>
        <v>0.42000000000000004</v>
      </c>
      <c r="P25" s="234" t="str">
        <f t="shared" si="3"/>
        <v/>
      </c>
    </row>
    <row r="26" spans="2:32" x14ac:dyDescent="0.45">
      <c r="B26" s="61" t="s">
        <v>92</v>
      </c>
      <c r="C26" s="228"/>
      <c r="D26" s="229" t="s">
        <v>22</v>
      </c>
      <c r="E26" s="228"/>
      <c r="F26" s="29"/>
      <c r="G26" s="310">
        <v>-4.0000000000000003E-5</v>
      </c>
      <c r="H26" s="311">
        <f t="shared" si="4"/>
        <v>2000</v>
      </c>
      <c r="I26" s="232">
        <f>H26*G26</f>
        <v>-0.08</v>
      </c>
      <c r="J26" s="29"/>
      <c r="K26" s="310">
        <v>-4.0000000000000003E-5</v>
      </c>
      <c r="L26" s="311">
        <f t="shared" si="5"/>
        <v>2000</v>
      </c>
      <c r="M26" s="232">
        <f>L26*K26</f>
        <v>-0.08</v>
      </c>
      <c r="N26" s="29"/>
      <c r="O26" s="233">
        <f t="shared" si="2"/>
        <v>0</v>
      </c>
      <c r="P26" s="234">
        <f t="shared" si="3"/>
        <v>0</v>
      </c>
    </row>
    <row r="27" spans="2:32" x14ac:dyDescent="0.45">
      <c r="B27" s="64" t="s">
        <v>93</v>
      </c>
      <c r="C27" s="228"/>
      <c r="D27" s="229" t="s">
        <v>22</v>
      </c>
      <c r="E27" s="228"/>
      <c r="F27" s="29"/>
      <c r="G27" s="310">
        <v>-1.7899999999999999E-3</v>
      </c>
      <c r="H27" s="311">
        <f t="shared" si="4"/>
        <v>2000</v>
      </c>
      <c r="I27" s="232">
        <f>H27*G27</f>
        <v>-3.58</v>
      </c>
      <c r="J27" s="29"/>
      <c r="K27" s="310">
        <v>0</v>
      </c>
      <c r="L27" s="311">
        <f t="shared" si="5"/>
        <v>2000</v>
      </c>
      <c r="M27" s="232">
        <f>L27*K27</f>
        <v>0</v>
      </c>
      <c r="N27" s="29"/>
      <c r="O27" s="233">
        <f t="shared" si="2"/>
        <v>3.58</v>
      </c>
      <c r="P27" s="234" t="str">
        <f t="shared" si="3"/>
        <v/>
      </c>
    </row>
    <row r="28" spans="2:32" x14ac:dyDescent="0.45">
      <c r="B28" s="64" t="s">
        <v>94</v>
      </c>
      <c r="C28" s="228"/>
      <c r="D28" s="229" t="s">
        <v>22</v>
      </c>
      <c r="E28" s="228"/>
      <c r="F28" s="29"/>
      <c r="G28" s="310">
        <v>-4.2999999999999999E-4</v>
      </c>
      <c r="H28" s="311">
        <f t="shared" si="4"/>
        <v>2000</v>
      </c>
      <c r="I28" s="232">
        <f>H28*G28</f>
        <v>-0.86</v>
      </c>
      <c r="J28" s="29"/>
      <c r="K28" s="310">
        <v>-4.2999999999999999E-4</v>
      </c>
      <c r="L28" s="311">
        <f t="shared" si="5"/>
        <v>2000</v>
      </c>
      <c r="M28" s="232">
        <f>L28*K28</f>
        <v>-0.86</v>
      </c>
      <c r="N28" s="29"/>
      <c r="O28" s="233">
        <f t="shared" si="2"/>
        <v>0</v>
      </c>
      <c r="P28" s="234">
        <f t="shared" si="3"/>
        <v>0</v>
      </c>
    </row>
    <row r="29" spans="2:32" x14ac:dyDescent="0.45">
      <c r="B29" s="65" t="s">
        <v>95</v>
      </c>
      <c r="C29" s="228"/>
      <c r="D29" s="229" t="s">
        <v>22</v>
      </c>
      <c r="E29" s="228"/>
      <c r="F29" s="29"/>
      <c r="G29" s="310">
        <v>-1.25E-3</v>
      </c>
      <c r="H29" s="311">
        <f t="shared" si="4"/>
        <v>2000</v>
      </c>
      <c r="I29" s="232">
        <f>H29*G29</f>
        <v>-2.5</v>
      </c>
      <c r="J29" s="29"/>
      <c r="K29" s="310">
        <v>-1.25E-3</v>
      </c>
      <c r="L29" s="311">
        <f t="shared" si="5"/>
        <v>2000</v>
      </c>
      <c r="M29" s="232">
        <f>L29*K29</f>
        <v>-2.5</v>
      </c>
      <c r="N29" s="29"/>
      <c r="O29" s="233">
        <f t="shared" si="2"/>
        <v>0</v>
      </c>
      <c r="P29" s="234">
        <f t="shared" si="3"/>
        <v>0</v>
      </c>
    </row>
    <row r="30" spans="2:32" x14ac:dyDescent="0.45">
      <c r="B30" s="66" t="s">
        <v>102</v>
      </c>
      <c r="C30" s="228"/>
      <c r="D30" s="229" t="s">
        <v>22</v>
      </c>
      <c r="E30" s="228"/>
      <c r="F30" s="29"/>
      <c r="G30" s="310">
        <v>0</v>
      </c>
      <c r="H30" s="311">
        <f t="shared" si="4"/>
        <v>2000</v>
      </c>
      <c r="I30" s="232">
        <f>H30*G30</f>
        <v>0</v>
      </c>
      <c r="J30" s="29"/>
      <c r="K30" s="310">
        <v>-1.34E-3</v>
      </c>
      <c r="L30" s="311">
        <f t="shared" si="5"/>
        <v>2000</v>
      </c>
      <c r="M30" s="232">
        <f>L30*K30</f>
        <v>-2.68</v>
      </c>
      <c r="N30" s="29"/>
      <c r="O30" s="233">
        <f t="shared" si="2"/>
        <v>-2.68</v>
      </c>
      <c r="P30" s="234" t="str">
        <f t="shared" si="3"/>
        <v/>
      </c>
    </row>
    <row r="31" spans="2:32" x14ac:dyDescent="0.45">
      <c r="B31" s="247" t="s">
        <v>60</v>
      </c>
      <c r="C31" s="228"/>
      <c r="D31" s="229" t="s">
        <v>22</v>
      </c>
      <c r="E31" s="228"/>
      <c r="F31" s="29"/>
      <c r="G31" s="244">
        <v>4.7780000000000003E-2</v>
      </c>
      <c r="H31" s="311">
        <f t="shared" si="4"/>
        <v>2000</v>
      </c>
      <c r="I31" s="232">
        <f t="shared" si="0"/>
        <v>95.56</v>
      </c>
      <c r="J31" s="29"/>
      <c r="K31" s="244">
        <v>5.0049999999999997E-2</v>
      </c>
      <c r="L31" s="311">
        <f t="shared" si="5"/>
        <v>2000</v>
      </c>
      <c r="M31" s="232">
        <f t="shared" si="1"/>
        <v>100.1</v>
      </c>
      <c r="N31" s="29"/>
      <c r="O31" s="233">
        <f t="shared" si="2"/>
        <v>4.539999999999992</v>
      </c>
      <c r="P31" s="234">
        <f t="shared" si="3"/>
        <v>4.7509418166596817E-2</v>
      </c>
    </row>
    <row r="32" spans="2:32" s="22" customFormat="1" x14ac:dyDescent="0.45">
      <c r="B32" s="312" t="s">
        <v>20</v>
      </c>
      <c r="C32" s="313"/>
      <c r="D32" s="314"/>
      <c r="E32" s="313"/>
      <c r="F32" s="315"/>
      <c r="G32" s="316"/>
      <c r="H32" s="317"/>
      <c r="I32" s="318">
        <f>SUM(I23:I31)</f>
        <v>132.34</v>
      </c>
      <c r="J32" s="319"/>
      <c r="K32" s="316"/>
      <c r="L32" s="317"/>
      <c r="M32" s="318">
        <f>SUM(M23:M31)</f>
        <v>138.19999999999999</v>
      </c>
      <c r="N32" s="319"/>
      <c r="O32" s="320">
        <f t="shared" si="2"/>
        <v>5.8599999999999852</v>
      </c>
      <c r="P32" s="321">
        <f t="shared" si="3"/>
        <v>4.4279885144325112E-2</v>
      </c>
      <c r="Q32" s="57"/>
    </row>
    <row r="33" spans="2:17" s="22" customFormat="1" x14ac:dyDescent="0.45">
      <c r="B33" s="64" t="s">
        <v>21</v>
      </c>
      <c r="C33" s="52"/>
      <c r="D33" s="53" t="s">
        <v>22</v>
      </c>
      <c r="E33" s="52"/>
      <c r="F33" s="23"/>
      <c r="G33" s="79">
        <f>RESIDENTIAL!G32</f>
        <v>0.12752000000000002</v>
      </c>
      <c r="H33" s="80">
        <f>$G$18*(1+G65)-$G$18</f>
        <v>59</v>
      </c>
      <c r="I33" s="62">
        <f>H33*G33</f>
        <v>7.5236800000000015</v>
      </c>
      <c r="J33" s="57"/>
      <c r="K33" s="79">
        <f>RESIDENTIAL!K32</f>
        <v>0.12752000000000002</v>
      </c>
      <c r="L33" s="80">
        <f>$G$18*(1+K65)-$G$18</f>
        <v>59</v>
      </c>
      <c r="M33" s="62">
        <f>L33*K33</f>
        <v>7.5236800000000015</v>
      </c>
      <c r="N33" s="57"/>
      <c r="O33" s="58">
        <f t="shared" si="2"/>
        <v>0</v>
      </c>
      <c r="P33" s="59">
        <f t="shared" si="3"/>
        <v>0</v>
      </c>
      <c r="Q33" s="57"/>
    </row>
    <row r="34" spans="2:17" s="22" customFormat="1" x14ac:dyDescent="0.45">
      <c r="B34" s="64" t="str">
        <f>+RESIDENTIAL!$B$33</f>
        <v>Rate Rider for Disposition of Deferral/Variance Accounts - effective until December 31, 2027</v>
      </c>
      <c r="C34" s="52"/>
      <c r="D34" s="53" t="s">
        <v>22</v>
      </c>
      <c r="E34" s="52"/>
      <c r="F34" s="23"/>
      <c r="G34" s="81">
        <v>1.24E-3</v>
      </c>
      <c r="H34" s="82">
        <f>$G$18</f>
        <v>2000</v>
      </c>
      <c r="I34" s="62">
        <f>H34*G34</f>
        <v>2.48</v>
      </c>
      <c r="J34" s="57"/>
      <c r="K34" s="81">
        <v>-1.0399999999999999E-3</v>
      </c>
      <c r="L34" s="82">
        <f>$G$18</f>
        <v>2000</v>
      </c>
      <c r="M34" s="62">
        <f>L34*K34</f>
        <v>-2.0799999999999996</v>
      </c>
      <c r="N34" s="57"/>
      <c r="O34" s="58">
        <f t="shared" si="2"/>
        <v>-4.5599999999999996</v>
      </c>
      <c r="P34" s="59">
        <f t="shared" si="3"/>
        <v>-1.8387096774193548</v>
      </c>
      <c r="Q34" s="57"/>
    </row>
    <row r="35" spans="2:17" s="22" customFormat="1" x14ac:dyDescent="0.45">
      <c r="B35" s="64" t="str">
        <f>+RESIDENTIAL!$B$34</f>
        <v>Rate Rider for Disposition of Capacity Based Recovery Account - Applicable only for Class B Customers - effective until December 31, 2027</v>
      </c>
      <c r="C35" s="52"/>
      <c r="D35" s="53" t="s">
        <v>22</v>
      </c>
      <c r="E35" s="52"/>
      <c r="F35" s="23"/>
      <c r="G35" s="81">
        <v>4.8000000000000001E-4</v>
      </c>
      <c r="H35" s="82">
        <f>$G$18</f>
        <v>2000</v>
      </c>
      <c r="I35" s="62">
        <f>H35*G35</f>
        <v>0.96000000000000008</v>
      </c>
      <c r="J35" s="57"/>
      <c r="K35" s="81">
        <v>5.1999999999999995E-4</v>
      </c>
      <c r="L35" s="82">
        <f>$G$18</f>
        <v>2000</v>
      </c>
      <c r="M35" s="62">
        <f>L35*K35</f>
        <v>1.0399999999999998</v>
      </c>
      <c r="N35" s="57"/>
      <c r="O35" s="58">
        <f t="shared" si="2"/>
        <v>7.9999999999999738E-2</v>
      </c>
      <c r="P35" s="59">
        <f t="shared" si="3"/>
        <v>8.3333333333333051E-2</v>
      </c>
      <c r="Q35" s="57"/>
    </row>
    <row r="36" spans="2:17" s="22" customFormat="1" x14ac:dyDescent="0.45">
      <c r="B36" s="64" t="str">
        <f>+RESIDENTIAL!$B$35</f>
        <v>Rate Rider for Disposition of Global Adjustment Account - Applicable only for Non-RPP Customers - effective until December 31, 2027</v>
      </c>
      <c r="C36" s="52"/>
      <c r="D36" s="53" t="s">
        <v>22</v>
      </c>
      <c r="E36" s="52"/>
      <c r="F36" s="23"/>
      <c r="G36" s="81">
        <v>5.0800000000000003E-3</v>
      </c>
      <c r="H36" s="82"/>
      <c r="I36" s="62">
        <f>H36*G36</f>
        <v>0</v>
      </c>
      <c r="J36" s="57"/>
      <c r="K36" s="81">
        <v>-5.9500000000000004E-3</v>
      </c>
      <c r="L36" s="82"/>
      <c r="M36" s="62">
        <f>L36*K36</f>
        <v>0</v>
      </c>
      <c r="N36" s="57"/>
      <c r="O36" s="58">
        <f t="shared" si="2"/>
        <v>0</v>
      </c>
      <c r="P36" s="59" t="str">
        <f t="shared" si="3"/>
        <v/>
      </c>
      <c r="Q36" s="57"/>
    </row>
    <row r="37" spans="2:17" s="22" customFormat="1" x14ac:dyDescent="0.45">
      <c r="B37" s="64" t="str">
        <f>CSMUR!B36</f>
        <v>Rate Rider for Smart Metering Entity Charge - effective until December 31, 2029</v>
      </c>
      <c r="C37" s="52"/>
      <c r="D37" s="53" t="s">
        <v>19</v>
      </c>
      <c r="E37" s="52"/>
      <c r="F37" s="23"/>
      <c r="G37" s="84">
        <f>RESIDENTIAL!G36</f>
        <v>0.41</v>
      </c>
      <c r="H37" s="55">
        <v>1</v>
      </c>
      <c r="I37" s="62">
        <f>H37*G37</f>
        <v>0.41</v>
      </c>
      <c r="J37" s="57"/>
      <c r="K37" s="84">
        <f>RESIDENTIAL!K36</f>
        <v>0.41</v>
      </c>
      <c r="L37" s="55">
        <v>1</v>
      </c>
      <c r="M37" s="62">
        <f>L37*K37</f>
        <v>0.41</v>
      </c>
      <c r="N37" s="57"/>
      <c r="O37" s="58">
        <f t="shared" si="2"/>
        <v>0</v>
      </c>
      <c r="P37" s="59">
        <f t="shared" si="3"/>
        <v>0</v>
      </c>
      <c r="Q37" s="57"/>
    </row>
    <row r="38" spans="2:17" s="22" customFormat="1" x14ac:dyDescent="0.45">
      <c r="B38" s="322" t="s">
        <v>27</v>
      </c>
      <c r="C38" s="323"/>
      <c r="D38" s="324"/>
      <c r="E38" s="323"/>
      <c r="F38" s="315"/>
      <c r="G38" s="325"/>
      <c r="H38" s="326"/>
      <c r="I38" s="327">
        <f>SUM(I33:I37)+I32</f>
        <v>143.71368000000001</v>
      </c>
      <c r="J38" s="319"/>
      <c r="K38" s="325"/>
      <c r="L38" s="326"/>
      <c r="M38" s="327">
        <f>SUM(M33:M37)+M32</f>
        <v>145.09367999999998</v>
      </c>
      <c r="N38" s="319"/>
      <c r="O38" s="320">
        <f t="shared" si="2"/>
        <v>1.379999999999967</v>
      </c>
      <c r="P38" s="321">
        <f t="shared" si="3"/>
        <v>9.6024261573426205E-3</v>
      </c>
      <c r="Q38" s="57"/>
    </row>
    <row r="39" spans="2:17" s="22" customFormat="1" x14ac:dyDescent="0.45">
      <c r="B39" s="91" t="s">
        <v>28</v>
      </c>
      <c r="C39" s="23"/>
      <c r="D39" s="53" t="s">
        <v>22</v>
      </c>
      <c r="E39" s="23"/>
      <c r="F39" s="23"/>
      <c r="G39" s="92">
        <v>1.3100000000000001E-2</v>
      </c>
      <c r="H39" s="93">
        <f>$G$18*(1+G65)</f>
        <v>2059</v>
      </c>
      <c r="I39" s="56">
        <f>H39*G39</f>
        <v>26.972900000000003</v>
      </c>
      <c r="J39" s="57"/>
      <c r="K39" s="92">
        <v>1.3339999999999999E-2</v>
      </c>
      <c r="L39" s="93">
        <f>$G$18*(1+K65)</f>
        <v>2059</v>
      </c>
      <c r="M39" s="56">
        <f>L39*K39</f>
        <v>27.46706</v>
      </c>
      <c r="N39" s="57"/>
      <c r="O39" s="58">
        <f t="shared" si="2"/>
        <v>0.49415999999999727</v>
      </c>
      <c r="P39" s="59">
        <f t="shared" si="3"/>
        <v>1.8320610687022797E-2</v>
      </c>
      <c r="Q39" s="57"/>
    </row>
    <row r="40" spans="2:17" s="22" customFormat="1" x14ac:dyDescent="0.45">
      <c r="B40" s="91" t="s">
        <v>29</v>
      </c>
      <c r="C40" s="23"/>
      <c r="D40" s="53" t="s">
        <v>22</v>
      </c>
      <c r="E40" s="23"/>
      <c r="F40" s="23"/>
      <c r="G40" s="92">
        <v>8.0099999999999998E-3</v>
      </c>
      <c r="H40" s="94">
        <f>H39</f>
        <v>2059</v>
      </c>
      <c r="I40" s="56">
        <f>H40*G40</f>
        <v>16.49259</v>
      </c>
      <c r="J40" s="57"/>
      <c r="K40" s="92">
        <v>8.1300000000000001E-3</v>
      </c>
      <c r="L40" s="94">
        <f>L39</f>
        <v>2059</v>
      </c>
      <c r="M40" s="56">
        <f>L40*K40</f>
        <v>16.73967</v>
      </c>
      <c r="N40" s="57"/>
      <c r="O40" s="58">
        <f t="shared" si="2"/>
        <v>0.24708000000000041</v>
      </c>
      <c r="P40" s="59">
        <f t="shared" si="3"/>
        <v>1.4981273408239725E-2</v>
      </c>
      <c r="Q40" s="57"/>
    </row>
    <row r="41" spans="2:17" s="22" customFormat="1" x14ac:dyDescent="0.45">
      <c r="B41" s="322" t="s">
        <v>30</v>
      </c>
      <c r="C41" s="313"/>
      <c r="D41" s="324"/>
      <c r="E41" s="313"/>
      <c r="F41" s="328"/>
      <c r="G41" s="329"/>
      <c r="H41" s="330"/>
      <c r="I41" s="327">
        <f>SUM(I38:I40)</f>
        <v>187.17917000000003</v>
      </c>
      <c r="J41" s="331"/>
      <c r="K41" s="329"/>
      <c r="L41" s="330"/>
      <c r="M41" s="327">
        <f>SUM(M38:M40)</f>
        <v>189.30040999999997</v>
      </c>
      <c r="N41" s="331"/>
      <c r="O41" s="320">
        <f t="shared" si="2"/>
        <v>2.1212399999999434</v>
      </c>
      <c r="P41" s="321">
        <f t="shared" si="3"/>
        <v>1.1332671258238527E-2</v>
      </c>
      <c r="Q41" s="57"/>
    </row>
    <row r="42" spans="2:17" s="22" customFormat="1" x14ac:dyDescent="0.45">
      <c r="B42" s="64" t="s">
        <v>61</v>
      </c>
      <c r="C42" s="52"/>
      <c r="D42" s="53" t="s">
        <v>22</v>
      </c>
      <c r="E42" s="52"/>
      <c r="F42" s="23"/>
      <c r="G42" s="99">
        <v>4.1000000000000003E-3</v>
      </c>
      <c r="H42" s="82">
        <f>H39</f>
        <v>2059</v>
      </c>
      <c r="I42" s="62">
        <f t="shared" ref="I42:I52" si="6">H42*G42</f>
        <v>8.4419000000000004</v>
      </c>
      <c r="J42" s="57"/>
      <c r="K42" s="99">
        <v>4.1000000000000003E-3</v>
      </c>
      <c r="L42" s="82">
        <f>L39</f>
        <v>2059</v>
      </c>
      <c r="M42" s="62">
        <f t="shared" ref="M42:M52" si="7">L42*K42</f>
        <v>8.4419000000000004</v>
      </c>
      <c r="N42" s="57"/>
      <c r="O42" s="58">
        <f t="shared" si="2"/>
        <v>0</v>
      </c>
      <c r="P42" s="59">
        <f t="shared" si="3"/>
        <v>0</v>
      </c>
      <c r="Q42" s="57"/>
    </row>
    <row r="43" spans="2:17" s="22" customFormat="1" x14ac:dyDescent="0.45">
      <c r="B43" s="64" t="s">
        <v>62</v>
      </c>
      <c r="C43" s="52"/>
      <c r="D43" s="53" t="s">
        <v>22</v>
      </c>
      <c r="E43" s="52"/>
      <c r="F43" s="23"/>
      <c r="G43" s="99">
        <v>5.9999999999999995E-4</v>
      </c>
      <c r="H43" s="82">
        <f>H39</f>
        <v>2059</v>
      </c>
      <c r="I43" s="62">
        <f t="shared" si="6"/>
        <v>1.2353999999999998</v>
      </c>
      <c r="J43" s="57"/>
      <c r="K43" s="99">
        <v>5.9999999999999995E-4</v>
      </c>
      <c r="L43" s="82">
        <f>L39</f>
        <v>2059</v>
      </c>
      <c r="M43" s="62">
        <f t="shared" si="7"/>
        <v>1.2353999999999998</v>
      </c>
      <c r="N43" s="57"/>
      <c r="O43" s="58">
        <f t="shared" si="2"/>
        <v>0</v>
      </c>
      <c r="P43" s="59">
        <f t="shared" si="3"/>
        <v>0</v>
      </c>
      <c r="Q43" s="57"/>
    </row>
    <row r="44" spans="2:17" s="22" customFormat="1" x14ac:dyDescent="0.45">
      <c r="B44" s="64" t="s">
        <v>33</v>
      </c>
      <c r="C44" s="52"/>
      <c r="D44" s="53" t="s">
        <v>22</v>
      </c>
      <c r="E44" s="52"/>
      <c r="F44" s="23"/>
      <c r="G44" s="99">
        <v>5.9999999999999995E-4</v>
      </c>
      <c r="H44" s="82">
        <f>+H39</f>
        <v>2059</v>
      </c>
      <c r="I44" s="62">
        <f t="shared" si="6"/>
        <v>1.2353999999999998</v>
      </c>
      <c r="J44" s="57"/>
      <c r="K44" s="99">
        <v>5.9999999999999995E-4</v>
      </c>
      <c r="L44" s="82">
        <f>+L39</f>
        <v>2059</v>
      </c>
      <c r="M44" s="62">
        <f t="shared" si="7"/>
        <v>1.2353999999999998</v>
      </c>
      <c r="N44" s="57"/>
      <c r="O44" s="58">
        <f t="shared" si="2"/>
        <v>0</v>
      </c>
      <c r="P44" s="59">
        <f t="shared" si="3"/>
        <v>0</v>
      </c>
      <c r="Q44" s="57"/>
    </row>
    <row r="45" spans="2:17" s="22" customFormat="1" x14ac:dyDescent="0.45">
      <c r="B45" s="64" t="s">
        <v>63</v>
      </c>
      <c r="C45" s="52"/>
      <c r="D45" s="53" t="s">
        <v>19</v>
      </c>
      <c r="E45" s="52"/>
      <c r="F45" s="23"/>
      <c r="G45" s="100">
        <v>0.25</v>
      </c>
      <c r="H45" s="55">
        <v>1</v>
      </c>
      <c r="I45" s="56">
        <f t="shared" si="6"/>
        <v>0.25</v>
      </c>
      <c r="J45" s="57"/>
      <c r="K45" s="100">
        <v>0.25</v>
      </c>
      <c r="L45" s="55">
        <v>1</v>
      </c>
      <c r="M45" s="56">
        <f t="shared" si="7"/>
        <v>0.25</v>
      </c>
      <c r="N45" s="57"/>
      <c r="O45" s="58">
        <f t="shared" si="2"/>
        <v>0</v>
      </c>
      <c r="P45" s="59">
        <f t="shared" si="3"/>
        <v>0</v>
      </c>
      <c r="Q45" s="57"/>
    </row>
    <row r="46" spans="2:17" s="22" customFormat="1" x14ac:dyDescent="0.45">
      <c r="B46" s="64" t="s">
        <v>35</v>
      </c>
      <c r="C46" s="52"/>
      <c r="D46" s="53" t="s">
        <v>22</v>
      </c>
      <c r="E46" s="52"/>
      <c r="F46" s="23"/>
      <c r="G46" s="99">
        <v>9.8000000000000004E-2</v>
      </c>
      <c r="H46" s="82">
        <f>$G$18*$D$124</f>
        <v>1280</v>
      </c>
      <c r="I46" s="62">
        <f t="shared" si="6"/>
        <v>125.44</v>
      </c>
      <c r="J46" s="57"/>
      <c r="K46" s="99">
        <v>9.8000000000000004E-2</v>
      </c>
      <c r="L46" s="82">
        <f>$G$18*$D$124</f>
        <v>1280</v>
      </c>
      <c r="M46" s="62">
        <f t="shared" si="7"/>
        <v>125.44</v>
      </c>
      <c r="N46" s="57"/>
      <c r="O46" s="58">
        <f t="shared" si="2"/>
        <v>0</v>
      </c>
      <c r="P46" s="59">
        <f t="shared" si="3"/>
        <v>0</v>
      </c>
      <c r="Q46" s="57"/>
    </row>
    <row r="47" spans="2:17" s="22" customFormat="1" x14ac:dyDescent="0.45">
      <c r="B47" s="64" t="s">
        <v>36</v>
      </c>
      <c r="C47" s="52"/>
      <c r="D47" s="53" t="s">
        <v>22</v>
      </c>
      <c r="E47" s="52"/>
      <c r="F47" s="23"/>
      <c r="G47" s="99">
        <v>0.157</v>
      </c>
      <c r="H47" s="82">
        <f>$G$18*$D$125</f>
        <v>360</v>
      </c>
      <c r="I47" s="62">
        <f t="shared" si="6"/>
        <v>56.52</v>
      </c>
      <c r="J47" s="57"/>
      <c r="K47" s="99">
        <v>0.157</v>
      </c>
      <c r="L47" s="82">
        <f>$G$18*$D$125</f>
        <v>360</v>
      </c>
      <c r="M47" s="62">
        <f t="shared" si="7"/>
        <v>56.52</v>
      </c>
      <c r="N47" s="57"/>
      <c r="O47" s="58">
        <f t="shared" si="2"/>
        <v>0</v>
      </c>
      <c r="P47" s="59">
        <f t="shared" si="3"/>
        <v>0</v>
      </c>
      <c r="Q47" s="57"/>
    </row>
    <row r="48" spans="2:17" s="22" customFormat="1" x14ac:dyDescent="0.45">
      <c r="B48" s="64" t="s">
        <v>37</v>
      </c>
      <c r="C48" s="52"/>
      <c r="D48" s="53" t="s">
        <v>22</v>
      </c>
      <c r="E48" s="52"/>
      <c r="F48" s="23"/>
      <c r="G48" s="99">
        <v>0.20300000000000001</v>
      </c>
      <c r="H48" s="82">
        <f>$G$18*$D$126</f>
        <v>360</v>
      </c>
      <c r="I48" s="62">
        <f t="shared" si="6"/>
        <v>73.08</v>
      </c>
      <c r="J48" s="57"/>
      <c r="K48" s="99">
        <v>0.20300000000000001</v>
      </c>
      <c r="L48" s="82">
        <f>$G$18*$D$126</f>
        <v>360</v>
      </c>
      <c r="M48" s="62">
        <f t="shared" si="7"/>
        <v>73.08</v>
      </c>
      <c r="N48" s="57"/>
      <c r="O48" s="58">
        <f t="shared" si="2"/>
        <v>0</v>
      </c>
      <c r="P48" s="59">
        <f t="shared" si="3"/>
        <v>0</v>
      </c>
      <c r="Q48" s="57"/>
    </row>
    <row r="49" spans="1:17" s="22" customFormat="1" x14ac:dyDescent="0.45">
      <c r="B49" s="64" t="s">
        <v>38</v>
      </c>
      <c r="C49" s="52"/>
      <c r="D49" s="53" t="s">
        <v>22</v>
      </c>
      <c r="E49" s="52"/>
      <c r="F49" s="23"/>
      <c r="G49" s="99">
        <v>0.12</v>
      </c>
      <c r="H49" s="82">
        <f>IF(AND($T$1=1, $G$18&gt;=750), 750, IF(AND($T$1=1, AND($G$18&lt;750, $G$18&gt;=0)), $G$18, IF(AND($T$1=2, $G$18&gt;=1000), 1000, IF(AND($T$1=2, AND($G$18&lt;1000, $G$18&gt;=0)), $G$18))))</f>
        <v>750</v>
      </c>
      <c r="I49" s="62">
        <f t="shared" si="6"/>
        <v>90</v>
      </c>
      <c r="J49" s="57"/>
      <c r="K49" s="99">
        <v>0.12</v>
      </c>
      <c r="L49" s="82">
        <f>IF(AND($T$1=1, $G$18&gt;=750), 750, IF(AND($T$1=1, AND($G$18&lt;750, $G$18&gt;=0)), $G$18, IF(AND($T$1=2, $G$18&gt;=1000), 1000, IF(AND($T$1=2, AND($G$18&lt;1000, $G$18&gt;=0)), $G$18))))</f>
        <v>750</v>
      </c>
      <c r="M49" s="62">
        <f t="shared" si="7"/>
        <v>90</v>
      </c>
      <c r="N49" s="57"/>
      <c r="O49" s="58">
        <f t="shared" si="2"/>
        <v>0</v>
      </c>
      <c r="P49" s="59">
        <f t="shared" si="3"/>
        <v>0</v>
      </c>
      <c r="Q49" s="57"/>
    </row>
    <row r="50" spans="1:17" s="22" customFormat="1" x14ac:dyDescent="0.45">
      <c r="B50" s="64" t="s">
        <v>39</v>
      </c>
      <c r="C50" s="52"/>
      <c r="D50" s="53" t="s">
        <v>22</v>
      </c>
      <c r="E50" s="52"/>
      <c r="F50" s="23"/>
      <c r="G50" s="99">
        <v>0.14199999999999999</v>
      </c>
      <c r="H50" s="82">
        <f>IF(AND($T$1=1, $G$18&gt;=750), $G$18-750, IF(AND($T$1=1, AND($G$18&lt;750, $G$18&gt;=0)), 0, IF(AND($T$1=2, $G$18&gt;=1000), $G$18-1000, IF(AND($T$1=2, AND($G$18&lt;1000, $G$18&gt;=0)), 0))))</f>
        <v>1250</v>
      </c>
      <c r="I50" s="62">
        <f t="shared" si="6"/>
        <v>177.49999999999997</v>
      </c>
      <c r="J50" s="57"/>
      <c r="K50" s="99">
        <v>0.14199999999999999</v>
      </c>
      <c r="L50" s="82">
        <f>IF(AND($T$1=1, $G$18&gt;=750), $G$18-750, IF(AND($T$1=1, AND($G$18&lt;750, $G$18&gt;=0)), 0, IF(AND($T$1=2, $G$18&gt;=1000), $G$18-1000, IF(AND($T$1=2, AND($G$18&lt;1000, $G$18&gt;=0)), 0))))</f>
        <v>1250</v>
      </c>
      <c r="M50" s="62">
        <f t="shared" si="7"/>
        <v>177.49999999999997</v>
      </c>
      <c r="N50" s="57"/>
      <c r="O50" s="58">
        <f t="shared" si="2"/>
        <v>0</v>
      </c>
      <c r="P50" s="59">
        <f t="shared" si="3"/>
        <v>0</v>
      </c>
      <c r="Q50" s="57"/>
    </row>
    <row r="51" spans="1:17" s="22" customFormat="1" x14ac:dyDescent="0.45">
      <c r="B51" s="64" t="s">
        <v>40</v>
      </c>
      <c r="C51" s="52"/>
      <c r="D51" s="53" t="s">
        <v>22</v>
      </c>
      <c r="E51" s="52"/>
      <c r="F51" s="23"/>
      <c r="G51" s="99">
        <v>0.1197</v>
      </c>
      <c r="H51" s="82"/>
      <c r="I51" s="62">
        <f t="shared" si="6"/>
        <v>0</v>
      </c>
      <c r="J51" s="57"/>
      <c r="K51" s="99">
        <v>0.1197</v>
      </c>
      <c r="L51" s="82"/>
      <c r="M51" s="62">
        <f t="shared" si="7"/>
        <v>0</v>
      </c>
      <c r="N51" s="57"/>
      <c r="O51" s="58">
        <f t="shared" si="2"/>
        <v>0</v>
      </c>
      <c r="P51" s="59" t="str">
        <f t="shared" si="3"/>
        <v/>
      </c>
      <c r="Q51" s="57"/>
    </row>
    <row r="52" spans="1:17" s="22" customFormat="1" ht="14.65" thickBot="1" x14ac:dyDescent="0.5">
      <c r="B52" s="64" t="s">
        <v>41</v>
      </c>
      <c r="C52" s="52"/>
      <c r="D52" s="53" t="s">
        <v>22</v>
      </c>
      <c r="E52" s="52"/>
      <c r="F52" s="23"/>
      <c r="G52" s="99">
        <f>G51</f>
        <v>0.1197</v>
      </c>
      <c r="H52" s="82"/>
      <c r="I52" s="62">
        <f t="shared" si="6"/>
        <v>0</v>
      </c>
      <c r="J52" s="57"/>
      <c r="K52" s="99">
        <f>K51</f>
        <v>0.1197</v>
      </c>
      <c r="L52" s="82"/>
      <c r="M52" s="62">
        <f t="shared" si="7"/>
        <v>0</v>
      </c>
      <c r="N52" s="57"/>
      <c r="O52" s="58">
        <f t="shared" si="2"/>
        <v>0</v>
      </c>
      <c r="P52" s="59" t="str">
        <f t="shared" si="3"/>
        <v/>
      </c>
      <c r="Q52" s="57"/>
    </row>
    <row r="53" spans="1:17" ht="14.65" thickBot="1" x14ac:dyDescent="0.5">
      <c r="B53" s="264"/>
      <c r="C53" s="265"/>
      <c r="D53" s="266"/>
      <c r="E53" s="265"/>
      <c r="F53" s="267"/>
      <c r="G53" s="268"/>
      <c r="H53" s="269"/>
      <c r="I53" s="270"/>
      <c r="J53" s="267"/>
      <c r="K53" s="268"/>
      <c r="L53" s="269"/>
      <c r="M53" s="270"/>
      <c r="N53" s="267"/>
      <c r="O53" s="271">
        <f t="shared" si="2"/>
        <v>0</v>
      </c>
      <c r="P53" s="272" t="str">
        <f t="shared" si="3"/>
        <v/>
      </c>
    </row>
    <row r="54" spans="1:17" x14ac:dyDescent="0.45">
      <c r="B54" s="273" t="s">
        <v>42</v>
      </c>
      <c r="C54" s="228"/>
      <c r="D54" s="274"/>
      <c r="E54" s="228"/>
      <c r="F54" s="275"/>
      <c r="G54" s="276"/>
      <c r="H54" s="276"/>
      <c r="I54" s="277">
        <f>SUM(I42:I48,I41)</f>
        <v>453.38187000000005</v>
      </c>
      <c r="J54" s="278"/>
      <c r="K54" s="276"/>
      <c r="L54" s="276"/>
      <c r="M54" s="277">
        <f>SUM(M42:M48,M41)</f>
        <v>455.50310999999999</v>
      </c>
      <c r="N54" s="278"/>
      <c r="O54" s="279">
        <f t="shared" si="2"/>
        <v>2.1212399999999434</v>
      </c>
      <c r="P54" s="280">
        <f t="shared" si="3"/>
        <v>4.6787049513028461E-3</v>
      </c>
    </row>
    <row r="55" spans="1:17" x14ac:dyDescent="0.45">
      <c r="B55" s="273" t="s">
        <v>43</v>
      </c>
      <c r="C55" s="228"/>
      <c r="D55" s="274"/>
      <c r="E55" s="228"/>
      <c r="F55" s="275"/>
      <c r="G55" s="121">
        <v>-0.23499999999999999</v>
      </c>
      <c r="H55" s="282"/>
      <c r="I55" s="233">
        <f>+I54*G55</f>
        <v>-106.54473945000001</v>
      </c>
      <c r="J55" s="278"/>
      <c r="K55" s="121">
        <v>-0.23499999999999999</v>
      </c>
      <c r="L55" s="282"/>
      <c r="M55" s="233">
        <f>+M54*K55</f>
        <v>-107.04323084999999</v>
      </c>
      <c r="N55" s="278"/>
      <c r="O55" s="233">
        <f t="shared" si="2"/>
        <v>-0.4984913999999776</v>
      </c>
      <c r="P55" s="234">
        <f t="shared" si="3"/>
        <v>4.6787049513027602E-3</v>
      </c>
    </row>
    <row r="56" spans="1:17" x14ac:dyDescent="0.45">
      <c r="B56" s="228" t="s">
        <v>44</v>
      </c>
      <c r="C56" s="228"/>
      <c r="D56" s="274"/>
      <c r="E56" s="228"/>
      <c r="F56" s="284"/>
      <c r="G56" s="285">
        <v>0.13</v>
      </c>
      <c r="H56" s="284"/>
      <c r="I56" s="233">
        <f>I54*G56</f>
        <v>58.939643100000005</v>
      </c>
      <c r="J56" s="29"/>
      <c r="K56" s="285">
        <v>0.13</v>
      </c>
      <c r="L56" s="284"/>
      <c r="M56" s="233">
        <f>M54*K56</f>
        <v>59.215404300000003</v>
      </c>
      <c r="N56" s="29"/>
      <c r="O56" s="233">
        <f t="shared" si="2"/>
        <v>0.27576119999999804</v>
      </c>
      <c r="P56" s="234">
        <f t="shared" si="3"/>
        <v>4.6787049513029371E-3</v>
      </c>
    </row>
    <row r="57" spans="1:17" ht="14.65" thickBot="1" x14ac:dyDescent="0.5">
      <c r="B57" s="479" t="s">
        <v>45</v>
      </c>
      <c r="C57" s="479"/>
      <c r="D57" s="479"/>
      <c r="E57" s="286"/>
      <c r="F57" s="287"/>
      <c r="G57" s="287"/>
      <c r="H57" s="287"/>
      <c r="I57" s="288">
        <f>SUM(I54:I56)</f>
        <v>405.77677365000005</v>
      </c>
      <c r="J57" s="289"/>
      <c r="K57" s="287"/>
      <c r="L57" s="287"/>
      <c r="M57" s="288">
        <f>SUM(M54:M56)</f>
        <v>407.67528344999999</v>
      </c>
      <c r="N57" s="289"/>
      <c r="O57" s="332">
        <f t="shared" si="2"/>
        <v>1.8985097999999425</v>
      </c>
      <c r="P57" s="333">
        <f t="shared" si="3"/>
        <v>4.6787049513028287E-3</v>
      </c>
    </row>
    <row r="58" spans="1:17" ht="14.65" thickBot="1" x14ac:dyDescent="0.5">
      <c r="A58" s="292"/>
      <c r="B58" s="334"/>
      <c r="C58" s="335"/>
      <c r="D58" s="336"/>
      <c r="E58" s="335"/>
      <c r="F58" s="337"/>
      <c r="G58" s="268"/>
      <c r="H58" s="338"/>
      <c r="I58" s="339"/>
      <c r="J58" s="337"/>
      <c r="K58" s="268"/>
      <c r="L58" s="338"/>
      <c r="M58" s="339"/>
      <c r="N58" s="337"/>
      <c r="O58" s="340">
        <f t="shared" si="2"/>
        <v>0</v>
      </c>
      <c r="P58" s="272" t="str">
        <f t="shared" si="3"/>
        <v/>
      </c>
    </row>
    <row r="59" spans="1:17" x14ac:dyDescent="0.45">
      <c r="A59" s="292"/>
      <c r="B59" s="341" t="s">
        <v>64</v>
      </c>
      <c r="C59" s="342"/>
      <c r="D59" s="343"/>
      <c r="E59" s="342"/>
      <c r="F59" s="344"/>
      <c r="G59" s="345"/>
      <c r="H59" s="345"/>
      <c r="I59" s="346">
        <f>SUM(I49:I50,I41,I42:I45)</f>
        <v>465.84187000000003</v>
      </c>
      <c r="J59" s="347"/>
      <c r="K59" s="345"/>
      <c r="L59" s="345"/>
      <c r="M59" s="346">
        <f>SUM(M49:M50,M41,M42:M45)</f>
        <v>467.96310999999997</v>
      </c>
      <c r="N59" s="347"/>
      <c r="O59" s="279">
        <f t="shared" si="2"/>
        <v>2.1212399999999434</v>
      </c>
      <c r="P59" s="280">
        <f t="shared" si="3"/>
        <v>4.5535623493868065E-3</v>
      </c>
    </row>
    <row r="60" spans="1:17" x14ac:dyDescent="0.45">
      <c r="A60" s="292"/>
      <c r="B60" s="273" t="s">
        <v>43</v>
      </c>
      <c r="C60" s="228"/>
      <c r="D60" s="274"/>
      <c r="E60" s="228"/>
      <c r="F60" s="275"/>
      <c r="G60" s="121">
        <v>-0.23499999999999999</v>
      </c>
      <c r="H60" s="282"/>
      <c r="I60" s="233">
        <f>+I59*G60</f>
        <v>-109.47283945</v>
      </c>
      <c r="J60" s="278"/>
      <c r="K60" s="121">
        <v>-0.23499999999999999</v>
      </c>
      <c r="L60" s="282"/>
      <c r="M60" s="233">
        <f>+M59*K60</f>
        <v>-109.97133084999999</v>
      </c>
      <c r="N60" s="278"/>
      <c r="O60" s="233">
        <f t="shared" si="2"/>
        <v>-0.49849139999999181</v>
      </c>
      <c r="P60" s="234">
        <f t="shared" si="3"/>
        <v>4.5535623493868534E-3</v>
      </c>
    </row>
    <row r="61" spans="1:17" x14ac:dyDescent="0.45">
      <c r="A61" s="292"/>
      <c r="B61" s="342" t="s">
        <v>44</v>
      </c>
      <c r="C61" s="342"/>
      <c r="D61" s="343"/>
      <c r="E61" s="342"/>
      <c r="F61" s="348"/>
      <c r="G61" s="349">
        <v>0.13</v>
      </c>
      <c r="H61" s="350"/>
      <c r="I61" s="351">
        <f>I59*G61</f>
        <v>60.559443100000003</v>
      </c>
      <c r="J61" s="352"/>
      <c r="K61" s="349">
        <v>0.13</v>
      </c>
      <c r="L61" s="350"/>
      <c r="M61" s="351">
        <f>M59*K61</f>
        <v>60.835204300000001</v>
      </c>
      <c r="N61" s="352"/>
      <c r="O61" s="233">
        <f t="shared" si="2"/>
        <v>0.27576119999999804</v>
      </c>
      <c r="P61" s="234">
        <f t="shared" si="3"/>
        <v>4.5535623493868959E-3</v>
      </c>
    </row>
    <row r="62" spans="1:17" ht="14.65" thickBot="1" x14ac:dyDescent="0.5">
      <c r="A62" s="292"/>
      <c r="B62" s="481" t="s">
        <v>65</v>
      </c>
      <c r="C62" s="481"/>
      <c r="D62" s="481"/>
      <c r="E62" s="353"/>
      <c r="F62" s="287"/>
      <c r="G62" s="287"/>
      <c r="H62" s="287"/>
      <c r="I62" s="354">
        <f>SUM(I59:I61)</f>
        <v>416.92847365000006</v>
      </c>
      <c r="J62" s="289"/>
      <c r="K62" s="287"/>
      <c r="L62" s="287"/>
      <c r="M62" s="354">
        <f>SUM(M59:M61)</f>
        <v>418.82698344999994</v>
      </c>
      <c r="N62" s="289"/>
      <c r="O62" s="332">
        <f t="shared" si="2"/>
        <v>1.8985097999998857</v>
      </c>
      <c r="P62" s="333">
        <f t="shared" si="3"/>
        <v>4.553562349386653E-3</v>
      </c>
    </row>
    <row r="63" spans="1:17" ht="14.65" thickBot="1" x14ac:dyDescent="0.5">
      <c r="A63" s="292"/>
      <c r="B63" s="334"/>
      <c r="C63" s="335"/>
      <c r="D63" s="336"/>
      <c r="E63" s="335"/>
      <c r="F63" s="355"/>
      <c r="G63" s="356"/>
      <c r="H63" s="357"/>
      <c r="I63" s="358"/>
      <c r="J63" s="337"/>
      <c r="K63" s="356"/>
      <c r="L63" s="357"/>
      <c r="M63" s="358"/>
      <c r="N63" s="337"/>
      <c r="O63" s="340"/>
      <c r="P63" s="359"/>
    </row>
    <row r="64" spans="1:17" x14ac:dyDescent="0.45">
      <c r="I64" s="221"/>
      <c r="M64" s="221"/>
    </row>
    <row r="65" spans="2:38" x14ac:dyDescent="0.45">
      <c r="B65" s="219" t="s">
        <v>47</v>
      </c>
      <c r="G65" s="144">
        <v>2.9499999999999998E-2</v>
      </c>
      <c r="K65" s="144">
        <v>2.9499999999999998E-2</v>
      </c>
    </row>
    <row r="67" spans="2:38" ht="17.649999999999999" x14ac:dyDescent="0.5">
      <c r="B67" s="467" t="s">
        <v>0</v>
      </c>
      <c r="C67" s="467"/>
      <c r="D67" s="467"/>
      <c r="E67" s="467"/>
      <c r="F67" s="467"/>
      <c r="G67" s="467"/>
      <c r="H67" s="467"/>
      <c r="I67" s="467"/>
      <c r="J67" s="467"/>
    </row>
    <row r="68" spans="2:38" ht="17.649999999999999" x14ac:dyDescent="0.5">
      <c r="B68" s="467" t="s">
        <v>1</v>
      </c>
      <c r="C68" s="467"/>
      <c r="D68" s="467"/>
      <c r="E68" s="467"/>
      <c r="F68" s="467"/>
      <c r="G68" s="467"/>
      <c r="H68" s="467"/>
      <c r="I68" s="467"/>
      <c r="J68" s="467"/>
    </row>
    <row r="71" spans="2:38" ht="15" x14ac:dyDescent="0.45">
      <c r="B71" s="219" t="s">
        <v>2</v>
      </c>
      <c r="D71" s="210" t="s">
        <v>59</v>
      </c>
      <c r="E71" s="304"/>
      <c r="F71" s="304"/>
      <c r="G71" s="304"/>
      <c r="H71" s="304"/>
      <c r="I71" s="304"/>
      <c r="J71" s="304"/>
      <c r="K71" s="243"/>
      <c r="L71" s="243"/>
      <c r="M71" s="243"/>
    </row>
    <row r="72" spans="2:38" ht="15.4" x14ac:dyDescent="0.45">
      <c r="B72" s="217"/>
      <c r="D72" s="212"/>
      <c r="E72" s="212"/>
      <c r="F72" s="212"/>
      <c r="G72" s="212"/>
      <c r="H72" s="212"/>
      <c r="I72" s="212"/>
      <c r="J72" s="212"/>
      <c r="M72" s="212"/>
      <c r="Q72" s="212"/>
      <c r="X72" s="212"/>
      <c r="Y72" s="212"/>
      <c r="AF72" s="212"/>
    </row>
    <row r="73" spans="2:38" ht="15.4" x14ac:dyDescent="0.45">
      <c r="B73" s="219" t="s">
        <v>4</v>
      </c>
      <c r="D73" s="213" t="s">
        <v>5</v>
      </c>
      <c r="E73" s="212"/>
      <c r="F73" s="212"/>
      <c r="H73" s="212"/>
      <c r="I73" s="214"/>
      <c r="J73" s="212"/>
      <c r="K73" s="215"/>
      <c r="M73" s="214"/>
      <c r="O73" s="25"/>
      <c r="P73" s="216"/>
      <c r="Q73" s="212"/>
      <c r="R73" s="215"/>
      <c r="T73" s="214"/>
      <c r="V73" s="25"/>
      <c r="W73" s="216"/>
      <c r="X73" s="212"/>
      <c r="Y73" s="212"/>
      <c r="Z73" s="215"/>
      <c r="AB73" s="214"/>
      <c r="AD73" s="25"/>
      <c r="AE73" s="216"/>
      <c r="AF73" s="212"/>
      <c r="AG73" s="215"/>
      <c r="AI73" s="214"/>
      <c r="AK73" s="25"/>
      <c r="AL73" s="216"/>
    </row>
    <row r="74" spans="2:38" ht="15.4" x14ac:dyDescent="0.45">
      <c r="B74" s="217"/>
      <c r="D74" s="212"/>
      <c r="E74" s="212"/>
      <c r="F74" s="212"/>
      <c r="G74" s="212"/>
      <c r="H74" s="212"/>
      <c r="I74" s="212"/>
      <c r="J74" s="212"/>
      <c r="Q74" s="212"/>
      <c r="X74" s="212"/>
      <c r="Y74" s="212"/>
      <c r="AF74" s="212"/>
    </row>
    <row r="75" spans="2:38" x14ac:dyDescent="0.45">
      <c r="B75" s="217"/>
      <c r="D75" s="218" t="s">
        <v>6</v>
      </c>
      <c r="E75" s="219"/>
      <c r="G75" s="220">
        <v>2800</v>
      </c>
      <c r="H75" s="219" t="s">
        <v>7</v>
      </c>
    </row>
    <row r="76" spans="2:38" x14ac:dyDescent="0.45">
      <c r="B76" s="217"/>
    </row>
    <row r="77" spans="2:38" s="22" customFormat="1" x14ac:dyDescent="0.45">
      <c r="B77" s="156"/>
      <c r="D77" s="45"/>
      <c r="E77" s="42"/>
      <c r="G77" s="470" t="s">
        <v>8</v>
      </c>
      <c r="H77" s="471"/>
      <c r="I77" s="472"/>
      <c r="K77" s="470" t="s">
        <v>9</v>
      </c>
      <c r="L77" s="471"/>
      <c r="M77" s="472"/>
      <c r="O77" s="470" t="s">
        <v>10</v>
      </c>
      <c r="P77" s="472"/>
    </row>
    <row r="78" spans="2:38" x14ac:dyDescent="0.45">
      <c r="B78" s="360"/>
      <c r="D78" s="482" t="s">
        <v>11</v>
      </c>
      <c r="E78" s="361"/>
      <c r="G78" s="362" t="s">
        <v>12</v>
      </c>
      <c r="H78" s="363" t="s">
        <v>13</v>
      </c>
      <c r="I78" s="364" t="s">
        <v>14</v>
      </c>
      <c r="K78" s="362" t="s">
        <v>12</v>
      </c>
      <c r="L78" s="363" t="s">
        <v>13</v>
      </c>
      <c r="M78" s="364" t="s">
        <v>14</v>
      </c>
      <c r="O78" s="483" t="s">
        <v>15</v>
      </c>
      <c r="P78" s="484" t="s">
        <v>16</v>
      </c>
    </row>
    <row r="79" spans="2:38" x14ac:dyDescent="0.45">
      <c r="B79" s="360"/>
      <c r="D79" s="474"/>
      <c r="E79" s="361"/>
      <c r="G79" s="365" t="s">
        <v>17</v>
      </c>
      <c r="H79" s="366"/>
      <c r="I79" s="366" t="s">
        <v>17</v>
      </c>
      <c r="K79" s="365" t="s">
        <v>17</v>
      </c>
      <c r="L79" s="366"/>
      <c r="M79" s="366" t="s">
        <v>17</v>
      </c>
      <c r="O79" s="476"/>
      <c r="P79" s="478"/>
    </row>
    <row r="80" spans="2:38" s="22" customFormat="1" x14ac:dyDescent="0.45">
      <c r="B80" s="51" t="s">
        <v>18</v>
      </c>
      <c r="C80" s="52"/>
      <c r="D80" s="53" t="s">
        <v>19</v>
      </c>
      <c r="E80" s="52"/>
      <c r="F80" s="23"/>
      <c r="G80" s="54">
        <v>43.7</v>
      </c>
      <c r="H80" s="55">
        <v>1</v>
      </c>
      <c r="I80" s="56">
        <f t="shared" ref="I80:I88" si="8">H80*G80</f>
        <v>43.7</v>
      </c>
      <c r="J80" s="57"/>
      <c r="K80" s="54">
        <v>43.7</v>
      </c>
      <c r="L80" s="55">
        <v>1</v>
      </c>
      <c r="M80" s="56">
        <f t="shared" ref="M80:M88" si="9">L80*K80</f>
        <v>43.7</v>
      </c>
      <c r="N80" s="57"/>
      <c r="O80" s="58">
        <f t="shared" ref="O80:O120" si="10">M80-I80</f>
        <v>0</v>
      </c>
      <c r="P80" s="59">
        <f t="shared" ref="P80:P120" si="11">IF(OR(I80=0,M80=0),"",(O80/I80))</f>
        <v>0</v>
      </c>
      <c r="Q80" s="57"/>
    </row>
    <row r="81" spans="2:17" x14ac:dyDescent="0.45">
      <c r="B81" s="61" t="s">
        <v>90</v>
      </c>
      <c r="C81" s="228"/>
      <c r="D81" s="229" t="s">
        <v>22</v>
      </c>
      <c r="E81" s="228"/>
      <c r="F81" s="29"/>
      <c r="G81" s="310">
        <v>5.0000000000000002E-5</v>
      </c>
      <c r="H81" s="311">
        <f t="shared" ref="H81:H88" si="12">$G$75</f>
        <v>2800</v>
      </c>
      <c r="I81" s="232">
        <f t="shared" si="8"/>
        <v>0.14000000000000001</v>
      </c>
      <c r="J81" s="29"/>
      <c r="K81" s="310">
        <v>5.0000000000000002E-5</v>
      </c>
      <c r="L81" s="311">
        <f t="shared" ref="L81:L88" si="13">$G$75</f>
        <v>2800</v>
      </c>
      <c r="M81" s="232">
        <f t="shared" si="9"/>
        <v>0.14000000000000001</v>
      </c>
      <c r="N81" s="29"/>
      <c r="O81" s="233">
        <f t="shared" si="10"/>
        <v>0</v>
      </c>
      <c r="P81" s="234">
        <f t="shared" si="11"/>
        <v>0</v>
      </c>
    </row>
    <row r="82" spans="2:17" x14ac:dyDescent="0.45">
      <c r="B82" s="61" t="s">
        <v>91</v>
      </c>
      <c r="C82" s="228"/>
      <c r="D82" s="229" t="s">
        <v>22</v>
      </c>
      <c r="E82" s="228"/>
      <c r="F82" s="29"/>
      <c r="G82" s="310">
        <v>0</v>
      </c>
      <c r="H82" s="311">
        <f t="shared" si="12"/>
        <v>2800</v>
      </c>
      <c r="I82" s="232">
        <f t="shared" si="8"/>
        <v>0</v>
      </c>
      <c r="J82" s="29"/>
      <c r="K82" s="310">
        <v>2.1000000000000001E-4</v>
      </c>
      <c r="L82" s="311">
        <f t="shared" si="13"/>
        <v>2800</v>
      </c>
      <c r="M82" s="232">
        <f t="shared" si="9"/>
        <v>0.58800000000000008</v>
      </c>
      <c r="N82" s="29"/>
      <c r="O82" s="233">
        <f t="shared" si="10"/>
        <v>0.58800000000000008</v>
      </c>
      <c r="P82" s="234" t="str">
        <f t="shared" si="11"/>
        <v/>
      </c>
    </row>
    <row r="83" spans="2:17" x14ac:dyDescent="0.45">
      <c r="B83" s="61" t="s">
        <v>92</v>
      </c>
      <c r="C83" s="228"/>
      <c r="D83" s="229" t="s">
        <v>22</v>
      </c>
      <c r="E83" s="228"/>
      <c r="F83" s="29"/>
      <c r="G83" s="310">
        <v>-4.0000000000000003E-5</v>
      </c>
      <c r="H83" s="311">
        <f t="shared" si="12"/>
        <v>2800</v>
      </c>
      <c r="I83" s="232">
        <f t="shared" si="8"/>
        <v>-0.112</v>
      </c>
      <c r="J83" s="29"/>
      <c r="K83" s="310">
        <v>-4.0000000000000003E-5</v>
      </c>
      <c r="L83" s="311">
        <f t="shared" si="13"/>
        <v>2800</v>
      </c>
      <c r="M83" s="232">
        <f t="shared" si="9"/>
        <v>-0.112</v>
      </c>
      <c r="N83" s="29"/>
      <c r="O83" s="233">
        <f t="shared" si="10"/>
        <v>0</v>
      </c>
      <c r="P83" s="234">
        <f t="shared" si="11"/>
        <v>0</v>
      </c>
    </row>
    <row r="84" spans="2:17" x14ac:dyDescent="0.45">
      <c r="B84" s="64" t="s">
        <v>93</v>
      </c>
      <c r="C84" s="228"/>
      <c r="D84" s="229" t="s">
        <v>22</v>
      </c>
      <c r="E84" s="228"/>
      <c r="F84" s="29"/>
      <c r="G84" s="310">
        <v>-1.7899999999999999E-3</v>
      </c>
      <c r="H84" s="311">
        <f t="shared" si="12"/>
        <v>2800</v>
      </c>
      <c r="I84" s="232">
        <f>H84*G84</f>
        <v>-5.0119999999999996</v>
      </c>
      <c r="J84" s="29"/>
      <c r="K84" s="310">
        <v>0</v>
      </c>
      <c r="L84" s="311">
        <f t="shared" si="13"/>
        <v>2800</v>
      </c>
      <c r="M84" s="232">
        <f>L84*K84</f>
        <v>0</v>
      </c>
      <c r="N84" s="29"/>
      <c r="O84" s="233">
        <f t="shared" si="10"/>
        <v>5.0119999999999996</v>
      </c>
      <c r="P84" s="234" t="str">
        <f t="shared" si="11"/>
        <v/>
      </c>
    </row>
    <row r="85" spans="2:17" x14ac:dyDescent="0.45">
      <c r="B85" s="64" t="s">
        <v>94</v>
      </c>
      <c r="C85" s="228"/>
      <c r="D85" s="229" t="s">
        <v>22</v>
      </c>
      <c r="E85" s="228"/>
      <c r="F85" s="29"/>
      <c r="G85" s="310">
        <v>-4.2999999999999999E-4</v>
      </c>
      <c r="H85" s="311">
        <f t="shared" si="12"/>
        <v>2800</v>
      </c>
      <c r="I85" s="232">
        <f>H85*G85</f>
        <v>-1.204</v>
      </c>
      <c r="J85" s="29"/>
      <c r="K85" s="310">
        <v>-4.2999999999999999E-4</v>
      </c>
      <c r="L85" s="311">
        <f t="shared" si="13"/>
        <v>2800</v>
      </c>
      <c r="M85" s="232">
        <f>L85*K85</f>
        <v>-1.204</v>
      </c>
      <c r="N85" s="29"/>
      <c r="O85" s="233">
        <f t="shared" si="10"/>
        <v>0</v>
      </c>
      <c r="P85" s="234">
        <f t="shared" si="11"/>
        <v>0</v>
      </c>
    </row>
    <row r="86" spans="2:17" x14ac:dyDescent="0.45">
      <c r="B86" s="65" t="s">
        <v>95</v>
      </c>
      <c r="C86" s="228"/>
      <c r="D86" s="229" t="s">
        <v>22</v>
      </c>
      <c r="E86" s="228"/>
      <c r="F86" s="29"/>
      <c r="G86" s="310">
        <v>-1.25E-3</v>
      </c>
      <c r="H86" s="311">
        <f t="shared" si="12"/>
        <v>2800</v>
      </c>
      <c r="I86" s="232">
        <f t="shared" si="8"/>
        <v>-3.5</v>
      </c>
      <c r="J86" s="29"/>
      <c r="K86" s="310">
        <v>-1.25E-3</v>
      </c>
      <c r="L86" s="311">
        <f t="shared" si="13"/>
        <v>2800</v>
      </c>
      <c r="M86" s="232">
        <f t="shared" si="9"/>
        <v>-3.5</v>
      </c>
      <c r="N86" s="29"/>
      <c r="O86" s="233">
        <f t="shared" si="10"/>
        <v>0</v>
      </c>
      <c r="P86" s="234">
        <f t="shared" si="11"/>
        <v>0</v>
      </c>
    </row>
    <row r="87" spans="2:17" x14ac:dyDescent="0.45">
      <c r="B87" s="66" t="s">
        <v>102</v>
      </c>
      <c r="C87" s="228"/>
      <c r="D87" s="229" t="s">
        <v>22</v>
      </c>
      <c r="E87" s="228"/>
      <c r="F87" s="29"/>
      <c r="G87" s="310">
        <v>0</v>
      </c>
      <c r="H87" s="311">
        <f t="shared" si="12"/>
        <v>2800</v>
      </c>
      <c r="I87" s="232">
        <f>H87*G87</f>
        <v>0</v>
      </c>
      <c r="J87" s="29"/>
      <c r="K87" s="310">
        <v>-1.34E-3</v>
      </c>
      <c r="L87" s="311">
        <f t="shared" si="13"/>
        <v>2800</v>
      </c>
      <c r="M87" s="232">
        <f t="shared" si="9"/>
        <v>-3.7520000000000002</v>
      </c>
      <c r="N87" s="29"/>
      <c r="O87" s="233">
        <f t="shared" si="10"/>
        <v>-3.7520000000000002</v>
      </c>
      <c r="P87" s="234" t="str">
        <f t="shared" si="11"/>
        <v/>
      </c>
    </row>
    <row r="88" spans="2:17" x14ac:dyDescent="0.45">
      <c r="B88" s="247" t="s">
        <v>60</v>
      </c>
      <c r="C88" s="228"/>
      <c r="D88" s="229" t="s">
        <v>22</v>
      </c>
      <c r="E88" s="228"/>
      <c r="F88" s="29"/>
      <c r="G88" s="244">
        <v>4.7780000000000003E-2</v>
      </c>
      <c r="H88" s="311">
        <f t="shared" si="12"/>
        <v>2800</v>
      </c>
      <c r="I88" s="232">
        <f t="shared" si="8"/>
        <v>133.78400000000002</v>
      </c>
      <c r="J88" s="29"/>
      <c r="K88" s="244">
        <v>5.0049999999999997E-2</v>
      </c>
      <c r="L88" s="311">
        <f t="shared" si="13"/>
        <v>2800</v>
      </c>
      <c r="M88" s="232">
        <f t="shared" si="9"/>
        <v>140.13999999999999</v>
      </c>
      <c r="N88" s="29"/>
      <c r="O88" s="233">
        <f t="shared" si="10"/>
        <v>6.3559999999999661</v>
      </c>
      <c r="P88" s="234">
        <f t="shared" si="11"/>
        <v>4.7509418166596644E-2</v>
      </c>
    </row>
    <row r="89" spans="2:17" s="375" customFormat="1" x14ac:dyDescent="0.45">
      <c r="B89" s="312" t="s">
        <v>20</v>
      </c>
      <c r="C89" s="367"/>
      <c r="D89" s="368"/>
      <c r="E89" s="367"/>
      <c r="F89" s="369"/>
      <c r="G89" s="370"/>
      <c r="H89" s="371"/>
      <c r="I89" s="372">
        <f>SUM(I80:I88)</f>
        <v>167.79600000000002</v>
      </c>
      <c r="J89" s="369"/>
      <c r="K89" s="370"/>
      <c r="L89" s="371"/>
      <c r="M89" s="372">
        <f>SUM(M80:M88)</f>
        <v>176</v>
      </c>
      <c r="N89" s="369"/>
      <c r="O89" s="373">
        <f t="shared" si="10"/>
        <v>8.2039999999999793</v>
      </c>
      <c r="P89" s="374">
        <f t="shared" si="11"/>
        <v>4.8892703044172557E-2</v>
      </c>
    </row>
    <row r="90" spans="2:17" x14ac:dyDescent="0.45">
      <c r="B90" s="64" t="s">
        <v>21</v>
      </c>
      <c r="C90" s="29"/>
      <c r="D90" s="229" t="s">
        <v>22</v>
      </c>
      <c r="E90" s="29"/>
      <c r="F90" s="29"/>
      <c r="G90" s="244">
        <f>G33</f>
        <v>0.12752000000000002</v>
      </c>
      <c r="H90" s="245">
        <f>$G$75*(1+G122)-$G$75</f>
        <v>82.600000000000364</v>
      </c>
      <c r="I90" s="246">
        <f>H90*G90</f>
        <v>10.533152000000047</v>
      </c>
      <c r="J90" s="29"/>
      <c r="K90" s="244">
        <f>K33</f>
        <v>0.12752000000000002</v>
      </c>
      <c r="L90" s="245">
        <f>$G$75*(1+K122)-$G$75</f>
        <v>82.600000000000364</v>
      </c>
      <c r="M90" s="246">
        <f>L90*K90</f>
        <v>10.533152000000047</v>
      </c>
      <c r="N90" s="29"/>
      <c r="O90" s="233">
        <f t="shared" si="10"/>
        <v>0</v>
      </c>
      <c r="P90" s="234">
        <f t="shared" si="11"/>
        <v>0</v>
      </c>
    </row>
    <row r="91" spans="2:17" s="22" customFormat="1" x14ac:dyDescent="0.45">
      <c r="B91" s="78" t="str">
        <f>+RESIDENTIAL!$B$33</f>
        <v>Rate Rider for Disposition of Deferral/Variance Accounts - effective until December 31, 2027</v>
      </c>
      <c r="C91" s="52"/>
      <c r="D91" s="53" t="s">
        <v>22</v>
      </c>
      <c r="E91" s="52"/>
      <c r="F91" s="23"/>
      <c r="G91" s="81">
        <v>1.24E-3</v>
      </c>
      <c r="H91" s="80">
        <f>+$G$75</f>
        <v>2800</v>
      </c>
      <c r="I91" s="62">
        <f>H91*G91</f>
        <v>3.472</v>
      </c>
      <c r="J91" s="57"/>
      <c r="K91" s="81">
        <v>-1.0399999999999999E-3</v>
      </c>
      <c r="L91" s="80">
        <f>+$G$75</f>
        <v>2800</v>
      </c>
      <c r="M91" s="62">
        <f>L91*K91</f>
        <v>-2.9119999999999999</v>
      </c>
      <c r="N91" s="57"/>
      <c r="O91" s="58">
        <f t="shared" si="10"/>
        <v>-6.3840000000000003</v>
      </c>
      <c r="P91" s="234">
        <f t="shared" si="11"/>
        <v>-1.838709677419355</v>
      </c>
      <c r="Q91" s="57"/>
    </row>
    <row r="92" spans="2:17" s="22" customFormat="1" ht="15.75" customHeight="1" x14ac:dyDescent="0.45">
      <c r="B92" s="78" t="str">
        <f>+RESIDENTIAL!$B$34</f>
        <v>Rate Rider for Disposition of Capacity Based Recovery Account - Applicable only for Class B Customers - effective until December 31, 2027</v>
      </c>
      <c r="C92" s="52"/>
      <c r="D92" s="53" t="s">
        <v>22</v>
      </c>
      <c r="E92" s="52"/>
      <c r="F92" s="23"/>
      <c r="G92" s="81">
        <v>4.8000000000000001E-4</v>
      </c>
      <c r="H92" s="80">
        <f>+$G$75</f>
        <v>2800</v>
      </c>
      <c r="I92" s="62">
        <f>H92*G92</f>
        <v>1.3440000000000001</v>
      </c>
      <c r="J92" s="57"/>
      <c r="K92" s="81">
        <v>5.1999999999999995E-4</v>
      </c>
      <c r="L92" s="80">
        <f>+$G$75</f>
        <v>2800</v>
      </c>
      <c r="M92" s="62">
        <f>L92*K92</f>
        <v>1.456</v>
      </c>
      <c r="N92" s="57"/>
      <c r="O92" s="58">
        <f t="shared" si="10"/>
        <v>0.11199999999999988</v>
      </c>
      <c r="P92" s="234">
        <f t="shared" si="11"/>
        <v>8.3333333333333232E-2</v>
      </c>
      <c r="Q92" s="57"/>
    </row>
    <row r="93" spans="2:17" s="22" customFormat="1" ht="14.25" customHeight="1" x14ac:dyDescent="0.45">
      <c r="B93" s="78" t="str">
        <f>+RESIDENTIAL!$B$35</f>
        <v>Rate Rider for Disposition of Global Adjustment Account - Applicable only for Non-RPP Customers - effective until December 31, 2027</v>
      </c>
      <c r="C93" s="52"/>
      <c r="D93" s="53" t="s">
        <v>22</v>
      </c>
      <c r="E93" s="52"/>
      <c r="F93" s="23"/>
      <c r="G93" s="81">
        <v>5.0800000000000003E-3</v>
      </c>
      <c r="H93" s="82"/>
      <c r="I93" s="62">
        <f>H93*G93</f>
        <v>0</v>
      </c>
      <c r="J93" s="57"/>
      <c r="K93" s="81">
        <v>-5.9500000000000004E-3</v>
      </c>
      <c r="L93" s="82"/>
      <c r="M93" s="62">
        <f>L93*K93</f>
        <v>0</v>
      </c>
      <c r="N93" s="57"/>
      <c r="O93" s="58">
        <f t="shared" si="10"/>
        <v>0</v>
      </c>
      <c r="P93" s="234" t="str">
        <f t="shared" si="11"/>
        <v/>
      </c>
      <c r="Q93" s="57"/>
    </row>
    <row r="94" spans="2:17" x14ac:dyDescent="0.45">
      <c r="B94" s="247" t="str">
        <f>B37</f>
        <v>Rate Rider for Smart Metering Entity Charge - effective until December 31, 2029</v>
      </c>
      <c r="C94" s="228"/>
      <c r="D94" s="229" t="s">
        <v>19</v>
      </c>
      <c r="E94" s="228"/>
      <c r="F94" s="29"/>
      <c r="G94" s="376">
        <f>G37</f>
        <v>0.41</v>
      </c>
      <c r="H94" s="231">
        <v>1</v>
      </c>
      <c r="I94" s="232">
        <f>H94*G94</f>
        <v>0.41</v>
      </c>
      <c r="J94" s="29"/>
      <c r="K94" s="376">
        <f>K37</f>
        <v>0.41</v>
      </c>
      <c r="L94" s="231">
        <v>1</v>
      </c>
      <c r="M94" s="232">
        <f>L94*K94</f>
        <v>0.41</v>
      </c>
      <c r="N94" s="29"/>
      <c r="O94" s="233">
        <f t="shared" si="10"/>
        <v>0</v>
      </c>
      <c r="P94" s="59">
        <f t="shared" si="11"/>
        <v>0</v>
      </c>
    </row>
    <row r="95" spans="2:17" s="375" customFormat="1" x14ac:dyDescent="0.45">
      <c r="B95" s="377" t="s">
        <v>27</v>
      </c>
      <c r="C95" s="378"/>
      <c r="D95" s="379"/>
      <c r="E95" s="378"/>
      <c r="F95" s="369"/>
      <c r="G95" s="380"/>
      <c r="H95" s="381"/>
      <c r="I95" s="382">
        <f>SUM(I90:I94)+I89</f>
        <v>183.55515200000008</v>
      </c>
      <c r="J95" s="369"/>
      <c r="K95" s="380"/>
      <c r="L95" s="381"/>
      <c r="M95" s="382">
        <f>SUM(M90:M94)+M89</f>
        <v>185.48715200000004</v>
      </c>
      <c r="N95" s="369"/>
      <c r="O95" s="373">
        <f t="shared" si="10"/>
        <v>1.9319999999999595</v>
      </c>
      <c r="P95" s="374">
        <f t="shared" si="11"/>
        <v>1.0525446869505241E-2</v>
      </c>
    </row>
    <row r="96" spans="2:17" x14ac:dyDescent="0.45">
      <c r="B96" s="255" t="s">
        <v>28</v>
      </c>
      <c r="C96" s="29"/>
      <c r="D96" s="229" t="s">
        <v>22</v>
      </c>
      <c r="E96" s="29"/>
      <c r="F96" s="29"/>
      <c r="G96" s="92">
        <v>1.3100000000000001E-2</v>
      </c>
      <c r="H96" s="311">
        <f>$G$75*(1+G122)</f>
        <v>2882.6000000000004</v>
      </c>
      <c r="I96" s="246">
        <f>H96*G96</f>
        <v>37.762060000000005</v>
      </c>
      <c r="J96" s="29"/>
      <c r="K96" s="92">
        <v>1.3339999999999999E-2</v>
      </c>
      <c r="L96" s="311">
        <f>$G$75*(1+K122)</f>
        <v>2882.6000000000004</v>
      </c>
      <c r="M96" s="246">
        <f>L96*K96</f>
        <v>38.453884000000002</v>
      </c>
      <c r="N96" s="29"/>
      <c r="O96" s="233">
        <f t="shared" si="10"/>
        <v>0.69182399999999689</v>
      </c>
      <c r="P96" s="234">
        <f t="shared" si="11"/>
        <v>1.8320610687022815E-2</v>
      </c>
    </row>
    <row r="97" spans="2:17" x14ac:dyDescent="0.45">
      <c r="B97" s="257" t="s">
        <v>29</v>
      </c>
      <c r="C97" s="29"/>
      <c r="D97" s="229" t="s">
        <v>22</v>
      </c>
      <c r="E97" s="29"/>
      <c r="F97" s="29"/>
      <c r="G97" s="92">
        <v>8.0099999999999998E-3</v>
      </c>
      <c r="H97" s="311">
        <f>H96</f>
        <v>2882.6000000000004</v>
      </c>
      <c r="I97" s="246">
        <f>H97*G97</f>
        <v>23.089626000000003</v>
      </c>
      <c r="J97" s="29"/>
      <c r="K97" s="92">
        <v>8.1300000000000001E-3</v>
      </c>
      <c r="L97" s="311">
        <f>L96</f>
        <v>2882.6000000000004</v>
      </c>
      <c r="M97" s="246">
        <f>L97*K97</f>
        <v>23.435538000000005</v>
      </c>
      <c r="N97" s="29"/>
      <c r="O97" s="233">
        <f t="shared" si="10"/>
        <v>0.345912000000002</v>
      </c>
      <c r="P97" s="234">
        <f t="shared" si="11"/>
        <v>1.4981273408239786E-2</v>
      </c>
    </row>
    <row r="98" spans="2:17" s="375" customFormat="1" x14ac:dyDescent="0.45">
      <c r="B98" s="377" t="s">
        <v>30</v>
      </c>
      <c r="C98" s="367"/>
      <c r="D98" s="383"/>
      <c r="E98" s="367"/>
      <c r="F98" s="384"/>
      <c r="G98" s="329"/>
      <c r="H98" s="385"/>
      <c r="I98" s="382">
        <f>SUM(I95:I97)</f>
        <v>244.40683800000011</v>
      </c>
      <c r="J98" s="384"/>
      <c r="K98" s="329"/>
      <c r="L98" s="385"/>
      <c r="M98" s="382">
        <f>SUM(M95:M97)</f>
        <v>247.37657400000006</v>
      </c>
      <c r="N98" s="384"/>
      <c r="O98" s="373">
        <f t="shared" si="10"/>
        <v>2.9697359999999549</v>
      </c>
      <c r="P98" s="374">
        <f t="shared" si="11"/>
        <v>1.2150789332661607E-2</v>
      </c>
    </row>
    <row r="99" spans="2:17" x14ac:dyDescent="0.45">
      <c r="B99" s="386" t="s">
        <v>61</v>
      </c>
      <c r="C99" s="228"/>
      <c r="D99" s="229" t="s">
        <v>22</v>
      </c>
      <c r="E99" s="228"/>
      <c r="F99" s="29"/>
      <c r="G99" s="99">
        <v>4.1000000000000003E-3</v>
      </c>
      <c r="H99" s="311">
        <f>H96</f>
        <v>2882.6000000000004</v>
      </c>
      <c r="I99" s="246">
        <f t="shared" ref="I99:I109" si="14">H99*G99</f>
        <v>11.818660000000003</v>
      </c>
      <c r="J99" s="29"/>
      <c r="K99" s="99">
        <v>4.1000000000000003E-3</v>
      </c>
      <c r="L99" s="311">
        <f>L96</f>
        <v>2882.6000000000004</v>
      </c>
      <c r="M99" s="246">
        <f t="shared" ref="M99:M109" si="15">L99*K99</f>
        <v>11.818660000000003</v>
      </c>
      <c r="N99" s="29"/>
      <c r="O99" s="233">
        <f t="shared" si="10"/>
        <v>0</v>
      </c>
      <c r="P99" s="234">
        <f t="shared" si="11"/>
        <v>0</v>
      </c>
    </row>
    <row r="100" spans="2:17" x14ac:dyDescent="0.45">
      <c r="B100" s="386" t="s">
        <v>62</v>
      </c>
      <c r="C100" s="228"/>
      <c r="D100" s="229" t="s">
        <v>22</v>
      </c>
      <c r="E100" s="228"/>
      <c r="F100" s="29"/>
      <c r="G100" s="99">
        <v>5.9999999999999995E-4</v>
      </c>
      <c r="H100" s="311">
        <f>H96</f>
        <v>2882.6000000000004</v>
      </c>
      <c r="I100" s="246">
        <f t="shared" si="14"/>
        <v>1.72956</v>
      </c>
      <c r="J100" s="29"/>
      <c r="K100" s="99">
        <v>5.9999999999999995E-4</v>
      </c>
      <c r="L100" s="311">
        <f>L96</f>
        <v>2882.6000000000004</v>
      </c>
      <c r="M100" s="246">
        <f t="shared" si="15"/>
        <v>1.72956</v>
      </c>
      <c r="N100" s="29"/>
      <c r="O100" s="233">
        <f t="shared" si="10"/>
        <v>0</v>
      </c>
      <c r="P100" s="234">
        <f t="shared" si="11"/>
        <v>0</v>
      </c>
    </row>
    <row r="101" spans="2:17" x14ac:dyDescent="0.45">
      <c r="B101" s="386" t="s">
        <v>33</v>
      </c>
      <c r="C101" s="228"/>
      <c r="D101" s="229" t="s">
        <v>22</v>
      </c>
      <c r="E101" s="228"/>
      <c r="F101" s="29"/>
      <c r="G101" s="99">
        <v>5.9999999999999995E-4</v>
      </c>
      <c r="H101" s="311">
        <f>+H96</f>
        <v>2882.6000000000004</v>
      </c>
      <c r="I101" s="246">
        <f t="shared" si="14"/>
        <v>1.72956</v>
      </c>
      <c r="J101" s="29"/>
      <c r="K101" s="99">
        <v>5.9999999999999995E-4</v>
      </c>
      <c r="L101" s="311">
        <f>+L96</f>
        <v>2882.6000000000004</v>
      </c>
      <c r="M101" s="246">
        <f t="shared" si="15"/>
        <v>1.72956</v>
      </c>
      <c r="N101" s="29"/>
      <c r="O101" s="233">
        <f t="shared" si="10"/>
        <v>0</v>
      </c>
      <c r="P101" s="234">
        <f t="shared" si="11"/>
        <v>0</v>
      </c>
    </row>
    <row r="102" spans="2:17" x14ac:dyDescent="0.45">
      <c r="B102" s="247" t="s">
        <v>63</v>
      </c>
      <c r="C102" s="228"/>
      <c r="D102" s="229" t="s">
        <v>19</v>
      </c>
      <c r="E102" s="228"/>
      <c r="F102" s="29"/>
      <c r="G102" s="100">
        <v>0.25</v>
      </c>
      <c r="H102" s="311">
        <v>1</v>
      </c>
      <c r="I102" s="246">
        <f t="shared" si="14"/>
        <v>0.25</v>
      </c>
      <c r="J102" s="29"/>
      <c r="K102" s="100">
        <v>0.25</v>
      </c>
      <c r="L102" s="311">
        <v>1</v>
      </c>
      <c r="M102" s="246">
        <f t="shared" si="15"/>
        <v>0.25</v>
      </c>
      <c r="N102" s="29"/>
      <c r="O102" s="233">
        <f t="shared" si="10"/>
        <v>0</v>
      </c>
      <c r="P102" s="234">
        <f t="shared" si="11"/>
        <v>0</v>
      </c>
    </row>
    <row r="103" spans="2:17" s="22" customFormat="1" x14ac:dyDescent="0.45">
      <c r="B103" s="64" t="s">
        <v>35</v>
      </c>
      <c r="C103" s="52"/>
      <c r="D103" s="53" t="s">
        <v>22</v>
      </c>
      <c r="E103" s="52"/>
      <c r="F103" s="23"/>
      <c r="G103" s="99">
        <v>9.8000000000000004E-2</v>
      </c>
      <c r="H103" s="82">
        <f>$G$75*$D$124</f>
        <v>1792</v>
      </c>
      <c r="I103" s="62">
        <f t="shared" si="14"/>
        <v>175.61600000000001</v>
      </c>
      <c r="J103" s="57"/>
      <c r="K103" s="99">
        <v>9.8000000000000004E-2</v>
      </c>
      <c r="L103" s="82">
        <f>$G$75*$D$124</f>
        <v>1792</v>
      </c>
      <c r="M103" s="62">
        <f t="shared" si="15"/>
        <v>175.61600000000001</v>
      </c>
      <c r="N103" s="57"/>
      <c r="O103" s="58">
        <f t="shared" si="10"/>
        <v>0</v>
      </c>
      <c r="P103" s="59">
        <f t="shared" si="11"/>
        <v>0</v>
      </c>
      <c r="Q103" s="57"/>
    </row>
    <row r="104" spans="2:17" s="22" customFormat="1" x14ac:dyDescent="0.45">
      <c r="B104" s="64" t="s">
        <v>36</v>
      </c>
      <c r="C104" s="52"/>
      <c r="D104" s="53" t="s">
        <v>22</v>
      </c>
      <c r="E104" s="52"/>
      <c r="F104" s="23"/>
      <c r="G104" s="99">
        <v>0.157</v>
      </c>
      <c r="H104" s="82">
        <f>$G$75*$D$125</f>
        <v>504</v>
      </c>
      <c r="I104" s="62">
        <f t="shared" si="14"/>
        <v>79.128</v>
      </c>
      <c r="J104" s="57"/>
      <c r="K104" s="99">
        <v>0.157</v>
      </c>
      <c r="L104" s="82">
        <f>$G$75*$D$125</f>
        <v>504</v>
      </c>
      <c r="M104" s="62">
        <f t="shared" si="15"/>
        <v>79.128</v>
      </c>
      <c r="N104" s="57"/>
      <c r="O104" s="58">
        <f t="shared" si="10"/>
        <v>0</v>
      </c>
      <c r="P104" s="59">
        <f t="shared" si="11"/>
        <v>0</v>
      </c>
      <c r="Q104" s="57"/>
    </row>
    <row r="105" spans="2:17" s="22" customFormat="1" x14ac:dyDescent="0.45">
      <c r="B105" s="64" t="s">
        <v>37</v>
      </c>
      <c r="C105" s="52"/>
      <c r="D105" s="53" t="s">
        <v>22</v>
      </c>
      <c r="E105" s="52"/>
      <c r="F105" s="23"/>
      <c r="G105" s="99">
        <v>0.20300000000000001</v>
      </c>
      <c r="H105" s="82">
        <f>$G$75*$D$126</f>
        <v>504</v>
      </c>
      <c r="I105" s="62">
        <f t="shared" si="14"/>
        <v>102.31200000000001</v>
      </c>
      <c r="J105" s="57"/>
      <c r="K105" s="99">
        <v>0.20300000000000001</v>
      </c>
      <c r="L105" s="82">
        <f>$G$75*$D$126</f>
        <v>504</v>
      </c>
      <c r="M105" s="62">
        <f t="shared" si="15"/>
        <v>102.31200000000001</v>
      </c>
      <c r="N105" s="57"/>
      <c r="O105" s="58">
        <f t="shared" si="10"/>
        <v>0</v>
      </c>
      <c r="P105" s="59">
        <f t="shared" si="11"/>
        <v>0</v>
      </c>
      <c r="Q105" s="57"/>
    </row>
    <row r="106" spans="2:17" s="22" customFormat="1" x14ac:dyDescent="0.45">
      <c r="B106" s="64" t="s">
        <v>38</v>
      </c>
      <c r="C106" s="52"/>
      <c r="D106" s="53" t="s">
        <v>22</v>
      </c>
      <c r="E106" s="52"/>
      <c r="F106" s="23"/>
      <c r="G106" s="99">
        <v>0.12</v>
      </c>
      <c r="H106" s="82">
        <f>IF(AND($N$1=1, $G$75&gt;=750), 750, IF(AND($N$1=1, AND($G$75&lt;750, $G$75&gt;=0)), $G$75, IF(AND($N$1=2, $G$75&gt;=1000), 1000, IF(AND($N$1=2, AND($G$75&lt;1000, $G$75&gt;=0)), $G$75))))</f>
        <v>750</v>
      </c>
      <c r="I106" s="62">
        <f t="shared" si="14"/>
        <v>90</v>
      </c>
      <c r="J106" s="57"/>
      <c r="K106" s="99">
        <v>0.12</v>
      </c>
      <c r="L106" s="82">
        <f>IF(AND($N$1=1, $G$75&gt;=750), 750, IF(AND($N$1=1, AND($G$75&lt;750, $G$75&gt;=0)), $G$75, IF(AND($N$1=2, $G$75&gt;=1000), 1000, IF(AND($N$1=2, AND($G$75&lt;1000, $G$75&gt;=0)), $G$75))))</f>
        <v>750</v>
      </c>
      <c r="M106" s="62">
        <f t="shared" si="15"/>
        <v>90</v>
      </c>
      <c r="N106" s="57"/>
      <c r="O106" s="58">
        <f t="shared" si="10"/>
        <v>0</v>
      </c>
      <c r="P106" s="59">
        <f t="shared" si="11"/>
        <v>0</v>
      </c>
      <c r="Q106" s="57"/>
    </row>
    <row r="107" spans="2:17" s="22" customFormat="1" x14ac:dyDescent="0.45">
      <c r="B107" s="64" t="s">
        <v>39</v>
      </c>
      <c r="C107" s="52"/>
      <c r="D107" s="53" t="s">
        <v>22</v>
      </c>
      <c r="E107" s="52"/>
      <c r="F107" s="23"/>
      <c r="G107" s="99">
        <v>0.14199999999999999</v>
      </c>
      <c r="H107" s="82">
        <f>IF(AND($N$1=1, $G$75&gt;=750), $G$75-750, IF(AND($N$1=1, AND($G$75&lt;750, $G$75&gt;=0)), 0, IF(AND($N$1=2, $G$75&gt;=1000), $G$75-1000, IF(AND($N$1=2, AND($G$75&lt;1000, $G$75&gt;=0)), 0))))</f>
        <v>2050</v>
      </c>
      <c r="I107" s="62">
        <f t="shared" si="14"/>
        <v>291.09999999999997</v>
      </c>
      <c r="J107" s="57"/>
      <c r="K107" s="99">
        <v>0.14199999999999999</v>
      </c>
      <c r="L107" s="82">
        <f>IF(AND($N$1=1, $G$75&gt;=750), $G$75-750, IF(AND($N$1=1, AND($G$75&lt;750, $G$75&gt;=0)), 0, IF(AND($N$1=2, $G$75&gt;=1000), $G$75-1000, IF(AND($N$1=2, AND($G$75&lt;1000, $G$75&gt;=0)), 0))))</f>
        <v>2050</v>
      </c>
      <c r="M107" s="62">
        <f t="shared" si="15"/>
        <v>291.09999999999997</v>
      </c>
      <c r="N107" s="57"/>
      <c r="O107" s="58">
        <f t="shared" si="10"/>
        <v>0</v>
      </c>
      <c r="P107" s="59">
        <f t="shared" si="11"/>
        <v>0</v>
      </c>
      <c r="Q107" s="57"/>
    </row>
    <row r="108" spans="2:17" s="22" customFormat="1" ht="14.1" customHeight="1" x14ac:dyDescent="0.45">
      <c r="B108" s="64" t="s">
        <v>40</v>
      </c>
      <c r="C108" s="52"/>
      <c r="D108" s="53" t="s">
        <v>22</v>
      </c>
      <c r="E108" s="52"/>
      <c r="F108" s="23"/>
      <c r="G108" s="99">
        <v>0.1197</v>
      </c>
      <c r="H108" s="82"/>
      <c r="I108" s="62">
        <f t="shared" si="14"/>
        <v>0</v>
      </c>
      <c r="J108" s="57"/>
      <c r="K108" s="99">
        <v>0.1197</v>
      </c>
      <c r="L108" s="82"/>
      <c r="M108" s="62">
        <f t="shared" si="15"/>
        <v>0</v>
      </c>
      <c r="N108" s="57"/>
      <c r="O108" s="58">
        <f t="shared" si="10"/>
        <v>0</v>
      </c>
      <c r="P108" s="59" t="str">
        <f t="shared" si="11"/>
        <v/>
      </c>
      <c r="Q108" s="57"/>
    </row>
    <row r="109" spans="2:17" s="22" customFormat="1" ht="14.65" thickBot="1" x14ac:dyDescent="0.5">
      <c r="B109" s="64" t="s">
        <v>41</v>
      </c>
      <c r="C109" s="52"/>
      <c r="D109" s="53" t="s">
        <v>22</v>
      </c>
      <c r="E109" s="52"/>
      <c r="F109" s="23"/>
      <c r="G109" s="99">
        <f>G108</f>
        <v>0.1197</v>
      </c>
      <c r="H109" s="82"/>
      <c r="I109" s="62">
        <f t="shared" si="14"/>
        <v>0</v>
      </c>
      <c r="J109" s="57"/>
      <c r="K109" s="99">
        <f>K108</f>
        <v>0.1197</v>
      </c>
      <c r="L109" s="82"/>
      <c r="M109" s="62">
        <f t="shared" si="15"/>
        <v>0</v>
      </c>
      <c r="N109" s="57"/>
      <c r="O109" s="58">
        <f t="shared" si="10"/>
        <v>0</v>
      </c>
      <c r="P109" s="59" t="str">
        <f t="shared" si="11"/>
        <v/>
      </c>
      <c r="Q109" s="57"/>
    </row>
    <row r="110" spans="2:17" ht="14.65" thickBot="1" x14ac:dyDescent="0.5">
      <c r="B110" s="264"/>
      <c r="C110" s="265"/>
      <c r="D110" s="266"/>
      <c r="E110" s="265"/>
      <c r="F110" s="267"/>
      <c r="G110" s="268"/>
      <c r="H110" s="269"/>
      <c r="I110" s="270"/>
      <c r="J110" s="267"/>
      <c r="K110" s="268"/>
      <c r="L110" s="269"/>
      <c r="M110" s="270"/>
      <c r="N110" s="267"/>
      <c r="O110" s="271">
        <f t="shared" si="10"/>
        <v>0</v>
      </c>
      <c r="P110" s="272" t="str">
        <f t="shared" si="11"/>
        <v/>
      </c>
    </row>
    <row r="111" spans="2:17" x14ac:dyDescent="0.45">
      <c r="B111" s="273" t="s">
        <v>42</v>
      </c>
      <c r="C111" s="228"/>
      <c r="D111" s="274"/>
      <c r="E111" s="228"/>
      <c r="F111" s="275"/>
      <c r="G111" s="276"/>
      <c r="H111" s="276"/>
      <c r="I111" s="277">
        <f>SUM(I99:I105,I98)</f>
        <v>616.99061800000015</v>
      </c>
      <c r="J111" s="278"/>
      <c r="K111" s="276"/>
      <c r="L111" s="276"/>
      <c r="M111" s="277">
        <f>SUM(M99:M105,M98)</f>
        <v>619.96035400000005</v>
      </c>
      <c r="N111" s="278"/>
      <c r="O111" s="279">
        <f t="shared" si="10"/>
        <v>2.969735999999898</v>
      </c>
      <c r="P111" s="280">
        <f t="shared" si="11"/>
        <v>4.8132595753666669E-3</v>
      </c>
    </row>
    <row r="112" spans="2:17" x14ac:dyDescent="0.45">
      <c r="B112" s="273" t="s">
        <v>43</v>
      </c>
      <c r="C112" s="228"/>
      <c r="D112" s="274"/>
      <c r="E112" s="228"/>
      <c r="F112" s="275"/>
      <c r="G112" s="121">
        <v>-0.23499999999999999</v>
      </c>
      <c r="H112" s="282"/>
      <c r="I112" s="233">
        <f>+I111*G112</f>
        <v>-144.99279523000004</v>
      </c>
      <c r="J112" s="278"/>
      <c r="K112" s="121">
        <v>-0.23499999999999999</v>
      </c>
      <c r="L112" s="282"/>
      <c r="M112" s="233">
        <f>+M111*K112</f>
        <v>-145.69068319000002</v>
      </c>
      <c r="N112" s="278"/>
      <c r="O112" s="233">
        <f t="shared" si="10"/>
        <v>-0.69788795999997433</v>
      </c>
      <c r="P112" s="234">
        <f t="shared" si="11"/>
        <v>4.8132595753666548E-3</v>
      </c>
    </row>
    <row r="113" spans="1:38" x14ac:dyDescent="0.45">
      <c r="B113" s="228" t="s">
        <v>44</v>
      </c>
      <c r="C113" s="228"/>
      <c r="D113" s="274"/>
      <c r="E113" s="228"/>
      <c r="F113" s="284"/>
      <c r="G113" s="285">
        <v>0.13</v>
      </c>
      <c r="H113" s="284"/>
      <c r="I113" s="233">
        <f>I111*G113</f>
        <v>80.208780340000018</v>
      </c>
      <c r="J113" s="29"/>
      <c r="K113" s="285">
        <v>0.13</v>
      </c>
      <c r="L113" s="284"/>
      <c r="M113" s="233">
        <f>M111*K113</f>
        <v>80.594846020000006</v>
      </c>
      <c r="N113" s="29"/>
      <c r="O113" s="233">
        <f t="shared" si="10"/>
        <v>0.38606567999998731</v>
      </c>
      <c r="P113" s="234">
        <f t="shared" si="11"/>
        <v>4.8132595753666739E-3</v>
      </c>
    </row>
    <row r="114" spans="1:38" ht="14.65" thickBot="1" x14ac:dyDescent="0.5">
      <c r="B114" s="479" t="s">
        <v>45</v>
      </c>
      <c r="C114" s="479"/>
      <c r="D114" s="479"/>
      <c r="E114" s="286"/>
      <c r="F114" s="287"/>
      <c r="G114" s="287"/>
      <c r="H114" s="287"/>
      <c r="I114" s="288">
        <f>SUM(I111:I113)</f>
        <v>552.20660311000006</v>
      </c>
      <c r="J114" s="289"/>
      <c r="K114" s="287"/>
      <c r="L114" s="287"/>
      <c r="M114" s="288">
        <f>SUM(M111:M113)</f>
        <v>554.86451683000007</v>
      </c>
      <c r="N114" s="289"/>
      <c r="O114" s="332">
        <f t="shared" si="10"/>
        <v>2.6579137200000105</v>
      </c>
      <c r="P114" s="333">
        <f t="shared" si="11"/>
        <v>4.8132595753668517E-3</v>
      </c>
    </row>
    <row r="115" spans="1:38" ht="14.65" thickBot="1" x14ac:dyDescent="0.5">
      <c r="A115" s="292"/>
      <c r="B115" s="334"/>
      <c r="C115" s="335"/>
      <c r="D115" s="336"/>
      <c r="E115" s="335"/>
      <c r="F115" s="337"/>
      <c r="G115" s="268"/>
      <c r="H115" s="338"/>
      <c r="I115" s="339"/>
      <c r="J115" s="337"/>
      <c r="K115" s="268"/>
      <c r="L115" s="338"/>
      <c r="M115" s="339"/>
      <c r="N115" s="337"/>
      <c r="O115" s="340">
        <f t="shared" si="10"/>
        <v>0</v>
      </c>
      <c r="P115" s="272" t="str">
        <f t="shared" si="11"/>
        <v/>
      </c>
    </row>
    <row r="116" spans="1:38" x14ac:dyDescent="0.45">
      <c r="A116" s="292"/>
      <c r="B116" s="342" t="s">
        <v>64</v>
      </c>
      <c r="C116" s="342"/>
      <c r="D116" s="343"/>
      <c r="E116" s="342"/>
      <c r="F116" s="348"/>
      <c r="G116" s="350"/>
      <c r="H116" s="350"/>
      <c r="I116" s="387">
        <f>SUM(I106:I107,I98,I99:I102)</f>
        <v>641.03461800000002</v>
      </c>
      <c r="J116" s="352"/>
      <c r="K116" s="350"/>
      <c r="L116" s="350"/>
      <c r="M116" s="387">
        <f>SUM(M106:M107,M98,M99:M102)</f>
        <v>644.00435400000003</v>
      </c>
      <c r="N116" s="352"/>
      <c r="O116" s="233">
        <f t="shared" si="10"/>
        <v>2.9697360000000117</v>
      </c>
      <c r="P116" s="234">
        <f t="shared" si="11"/>
        <v>4.6327232829725456E-3</v>
      </c>
    </row>
    <row r="117" spans="1:38" x14ac:dyDescent="0.45">
      <c r="A117" s="292"/>
      <c r="B117" s="228" t="s">
        <v>43</v>
      </c>
      <c r="C117" s="228"/>
      <c r="D117" s="274"/>
      <c r="E117" s="228"/>
      <c r="F117" s="284"/>
      <c r="G117" s="121">
        <v>-0.23499999999999999</v>
      </c>
      <c r="H117" s="282"/>
      <c r="I117" s="233">
        <f>+I116*G117</f>
        <v>-150.64313522999998</v>
      </c>
      <c r="J117" s="29"/>
      <c r="K117" s="121">
        <v>-0.23499999999999999</v>
      </c>
      <c r="L117" s="282"/>
      <c r="M117" s="233">
        <f>+M116*K117</f>
        <v>-151.34102318999999</v>
      </c>
      <c r="N117" s="29"/>
      <c r="O117" s="233">
        <f t="shared" si="10"/>
        <v>-0.69788796000000275</v>
      </c>
      <c r="P117" s="234">
        <f t="shared" si="11"/>
        <v>4.6327232829725465E-3</v>
      </c>
    </row>
    <row r="118" spans="1:38" x14ac:dyDescent="0.45">
      <c r="A118" s="292"/>
      <c r="B118" s="342" t="s">
        <v>44</v>
      </c>
      <c r="C118" s="342"/>
      <c r="D118" s="343"/>
      <c r="E118" s="342"/>
      <c r="F118" s="348"/>
      <c r="G118" s="349">
        <v>0.13</v>
      </c>
      <c r="H118" s="350"/>
      <c r="I118" s="351">
        <f>I116*G118</f>
        <v>83.334500340000005</v>
      </c>
      <c r="J118" s="352"/>
      <c r="K118" s="349">
        <v>0.13</v>
      </c>
      <c r="L118" s="350"/>
      <c r="M118" s="351">
        <f>M116*K118</f>
        <v>83.720566020000007</v>
      </c>
      <c r="N118" s="352"/>
      <c r="O118" s="233">
        <f t="shared" si="10"/>
        <v>0.38606568000000152</v>
      </c>
      <c r="P118" s="234">
        <f t="shared" si="11"/>
        <v>4.6327232829725456E-3</v>
      </c>
    </row>
    <row r="119" spans="1:38" s="390" customFormat="1" ht="14.65" thickBot="1" x14ac:dyDescent="0.5">
      <c r="A119" s="388"/>
      <c r="B119" s="481" t="s">
        <v>65</v>
      </c>
      <c r="C119" s="481"/>
      <c r="D119" s="481"/>
      <c r="E119" s="389"/>
      <c r="F119" s="287"/>
      <c r="G119" s="287"/>
      <c r="H119" s="287"/>
      <c r="I119" s="354">
        <f>SUM(I116:I118)</f>
        <v>573.72598311000002</v>
      </c>
      <c r="J119" s="289"/>
      <c r="K119" s="287"/>
      <c r="L119" s="287"/>
      <c r="M119" s="354">
        <f>SUM(M116:M118)</f>
        <v>576.38389683000003</v>
      </c>
      <c r="N119" s="289"/>
      <c r="O119" s="290">
        <f t="shared" si="10"/>
        <v>2.6579137200000105</v>
      </c>
      <c r="P119" s="291">
        <f t="shared" si="11"/>
        <v>4.6327232829725456E-3</v>
      </c>
    </row>
    <row r="120" spans="1:38" ht="14.65" thickBot="1" x14ac:dyDescent="0.5">
      <c r="A120" s="292"/>
      <c r="B120" s="334"/>
      <c r="C120" s="335"/>
      <c r="D120" s="336"/>
      <c r="E120" s="335"/>
      <c r="F120" s="355"/>
      <c r="G120" s="356"/>
      <c r="H120" s="357"/>
      <c r="I120" s="358"/>
      <c r="J120" s="337"/>
      <c r="K120" s="356"/>
      <c r="L120" s="357"/>
      <c r="M120" s="358"/>
      <c r="N120" s="337"/>
      <c r="O120" s="340">
        <f t="shared" si="10"/>
        <v>0</v>
      </c>
      <c r="P120" s="272" t="str">
        <f t="shared" si="11"/>
        <v/>
      </c>
    </row>
    <row r="121" spans="1:38" x14ac:dyDescent="0.45">
      <c r="I121" s="221"/>
      <c r="M121" s="221"/>
    </row>
    <row r="122" spans="1:38" x14ac:dyDescent="0.45">
      <c r="B122" s="219" t="s">
        <v>47</v>
      </c>
      <c r="G122" s="144">
        <v>2.9499999999999998E-2</v>
      </c>
      <c r="K122" s="144">
        <v>2.9499999999999998E-2</v>
      </c>
    </row>
    <row r="123" spans="1:38" s="22" customFormat="1" x14ac:dyDescent="0.45">
      <c r="D123" s="2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</row>
    <row r="124" spans="1:38" s="22" customFormat="1" x14ac:dyDescent="0.45">
      <c r="D124" s="192">
        <v>0.64</v>
      </c>
      <c r="E124" s="193" t="s">
        <v>35</v>
      </c>
      <c r="F124" s="194"/>
      <c r="G124" s="195"/>
      <c r="H124" s="37"/>
      <c r="I124" s="37"/>
      <c r="J124" s="37"/>
      <c r="K124" s="23"/>
      <c r="L124" s="23"/>
      <c r="M124" s="23"/>
      <c r="N124" s="23"/>
      <c r="O124" s="23"/>
      <c r="P124" s="23"/>
      <c r="Q124" s="37"/>
      <c r="R124" s="23"/>
      <c r="S124" s="23"/>
      <c r="T124" s="23"/>
      <c r="U124" s="23"/>
      <c r="V124" s="23"/>
      <c r="W124" s="23"/>
      <c r="X124" s="37"/>
      <c r="Y124" s="37"/>
      <c r="Z124" s="23"/>
      <c r="AA124" s="23"/>
      <c r="AB124" s="23"/>
      <c r="AC124" s="23"/>
      <c r="AD124" s="23"/>
      <c r="AE124" s="23"/>
      <c r="AF124" s="37"/>
      <c r="AG124" s="23"/>
      <c r="AH124" s="23"/>
      <c r="AI124" s="23"/>
      <c r="AJ124" s="23"/>
      <c r="AK124" s="23"/>
      <c r="AL124" s="23"/>
    </row>
    <row r="125" spans="1:38" s="22" customFormat="1" x14ac:dyDescent="0.45">
      <c r="D125" s="192">
        <v>0.18</v>
      </c>
      <c r="E125" s="193" t="s">
        <v>36</v>
      </c>
      <c r="F125" s="194"/>
      <c r="G125" s="195"/>
      <c r="H125" s="37"/>
      <c r="I125" s="37"/>
      <c r="J125" s="37"/>
      <c r="K125" s="23"/>
      <c r="L125" s="23"/>
      <c r="M125" s="23"/>
      <c r="N125" s="23"/>
      <c r="O125" s="23"/>
      <c r="P125" s="23"/>
      <c r="Q125" s="37"/>
      <c r="R125" s="23"/>
      <c r="S125" s="23"/>
      <c r="T125" s="23"/>
      <c r="U125" s="23"/>
      <c r="V125" s="23"/>
      <c r="W125" s="23"/>
      <c r="X125" s="37"/>
      <c r="Y125" s="37"/>
      <c r="Z125" s="23"/>
      <c r="AA125" s="23"/>
      <c r="AB125" s="23"/>
      <c r="AC125" s="23"/>
      <c r="AD125" s="23"/>
      <c r="AE125" s="23"/>
      <c r="AF125" s="37"/>
      <c r="AG125" s="23"/>
      <c r="AH125" s="23"/>
      <c r="AI125" s="23"/>
      <c r="AJ125" s="23"/>
      <c r="AK125" s="23"/>
      <c r="AL125" s="23"/>
    </row>
    <row r="126" spans="1:38" s="22" customFormat="1" x14ac:dyDescent="0.45">
      <c r="D126" s="192">
        <v>0.18</v>
      </c>
      <c r="E126" s="193" t="s">
        <v>37</v>
      </c>
      <c r="F126" s="194"/>
      <c r="G126" s="195"/>
      <c r="H126" s="37"/>
      <c r="I126" s="37"/>
      <c r="J126" s="37"/>
      <c r="K126" s="23"/>
      <c r="L126" s="23"/>
      <c r="M126" s="23"/>
      <c r="N126" s="23"/>
      <c r="O126" s="23"/>
      <c r="P126" s="23"/>
      <c r="Q126" s="37"/>
      <c r="R126" s="23"/>
      <c r="S126" s="23"/>
      <c r="T126" s="23"/>
      <c r="U126" s="23"/>
      <c r="V126" s="23"/>
      <c r="W126" s="23"/>
      <c r="X126" s="37"/>
      <c r="Y126" s="37"/>
      <c r="Z126" s="23"/>
      <c r="AA126" s="23"/>
      <c r="AB126" s="23"/>
      <c r="AC126" s="23"/>
      <c r="AD126" s="23"/>
      <c r="AE126" s="23"/>
      <c r="AF126" s="37"/>
      <c r="AG126" s="23"/>
      <c r="AH126" s="23"/>
      <c r="AI126" s="23"/>
      <c r="AJ126" s="23"/>
      <c r="AK126" s="23"/>
      <c r="AL126" s="23"/>
    </row>
    <row r="127" spans="1:38" x14ac:dyDescent="0.45">
      <c r="G127" s="22"/>
      <c r="H127" s="22"/>
      <c r="I127" s="22"/>
      <c r="J127" s="60"/>
      <c r="K127" s="60"/>
      <c r="L127" s="60"/>
      <c r="M127" s="60"/>
      <c r="Q127" s="60"/>
      <c r="R127" s="60"/>
      <c r="S127" s="60"/>
      <c r="T127" s="60"/>
      <c r="X127" s="60"/>
      <c r="Y127" s="60"/>
      <c r="Z127" s="60"/>
      <c r="AA127" s="60"/>
      <c r="AB127" s="60"/>
      <c r="AF127" s="60"/>
      <c r="AG127" s="60"/>
      <c r="AH127" s="60"/>
      <c r="AI127" s="60"/>
    </row>
    <row r="128" spans="1:38" x14ac:dyDescent="0.45">
      <c r="G128" s="22"/>
      <c r="H128" s="22"/>
      <c r="I128" s="22"/>
      <c r="J128" s="60"/>
      <c r="K128" s="60"/>
      <c r="L128" s="60"/>
      <c r="M128" s="60"/>
      <c r="Q128" s="60"/>
      <c r="R128" s="60"/>
      <c r="S128" s="60"/>
      <c r="T128" s="60"/>
      <c r="X128" s="60"/>
      <c r="Y128" s="60"/>
      <c r="Z128" s="60"/>
      <c r="AA128" s="60"/>
      <c r="AB128" s="60"/>
      <c r="AF128" s="60"/>
      <c r="AG128" s="60"/>
      <c r="AH128" s="60"/>
      <c r="AI128" s="60"/>
    </row>
    <row r="129" spans="7:35" x14ac:dyDescent="0.45">
      <c r="G129" s="22"/>
      <c r="H129" s="22"/>
      <c r="I129" s="22"/>
      <c r="J129" s="60"/>
      <c r="K129" s="60"/>
      <c r="L129" s="60"/>
      <c r="M129" s="60"/>
      <c r="Q129" s="60"/>
      <c r="R129" s="60"/>
      <c r="S129" s="60"/>
      <c r="T129" s="60"/>
      <c r="X129" s="60"/>
      <c r="Y129" s="60"/>
      <c r="Z129" s="60"/>
      <c r="AA129" s="60"/>
      <c r="AB129" s="60"/>
      <c r="AF129" s="60"/>
      <c r="AG129" s="60"/>
      <c r="AH129" s="60"/>
      <c r="AI129" s="60"/>
    </row>
    <row r="130" spans="7:35" x14ac:dyDescent="0.45">
      <c r="G130" s="22"/>
      <c r="H130" s="22"/>
      <c r="I130" s="22"/>
      <c r="J130" s="60"/>
      <c r="K130" s="60"/>
      <c r="L130" s="60"/>
      <c r="M130" s="60"/>
      <c r="Q130" s="60"/>
      <c r="R130" s="60"/>
      <c r="S130" s="60"/>
      <c r="T130" s="60"/>
      <c r="X130" s="60"/>
      <c r="Y130" s="60"/>
      <c r="Z130" s="60"/>
      <c r="AA130" s="60"/>
      <c r="AB130" s="60"/>
      <c r="AF130" s="60"/>
      <c r="AG130" s="60"/>
      <c r="AH130" s="60"/>
      <c r="AI130" s="60"/>
    </row>
    <row r="131" spans="7:35" x14ac:dyDescent="0.45">
      <c r="G131" s="22"/>
      <c r="H131" s="22"/>
      <c r="I131" s="22"/>
      <c r="J131" s="60"/>
      <c r="K131" s="60"/>
      <c r="L131" s="60"/>
      <c r="M131" s="60"/>
      <c r="Q131" s="60"/>
      <c r="R131" s="60"/>
      <c r="S131" s="60"/>
      <c r="T131" s="60"/>
      <c r="X131" s="60"/>
      <c r="Y131" s="60"/>
      <c r="Z131" s="60"/>
      <c r="AA131" s="60"/>
      <c r="AB131" s="60"/>
      <c r="AF131" s="60"/>
      <c r="AG131" s="60"/>
      <c r="AH131" s="60"/>
      <c r="AI131" s="60"/>
    </row>
    <row r="132" spans="7:35" x14ac:dyDescent="0.45">
      <c r="G132" s="22"/>
      <c r="H132" s="22"/>
      <c r="I132" s="22"/>
      <c r="J132" s="60"/>
      <c r="K132" s="60"/>
      <c r="L132" s="60"/>
      <c r="M132" s="60"/>
      <c r="Q132" s="60"/>
      <c r="R132" s="60"/>
      <c r="S132" s="60"/>
      <c r="T132" s="60"/>
      <c r="X132" s="60"/>
      <c r="Y132" s="60"/>
      <c r="Z132" s="60"/>
      <c r="AA132" s="60"/>
      <c r="AB132" s="60"/>
      <c r="AF132" s="60"/>
      <c r="AG132" s="60"/>
      <c r="AH132" s="60"/>
      <c r="AI132" s="60"/>
    </row>
    <row r="133" spans="7:35" x14ac:dyDescent="0.45">
      <c r="G133" s="22"/>
      <c r="H133" s="22"/>
      <c r="I133" s="22"/>
      <c r="J133" s="60"/>
      <c r="K133" s="60"/>
      <c r="L133" s="60"/>
      <c r="M133" s="60"/>
      <c r="Q133" s="60"/>
      <c r="R133" s="60"/>
      <c r="S133" s="60"/>
      <c r="T133" s="60"/>
      <c r="X133" s="60"/>
      <c r="Y133" s="60"/>
      <c r="Z133" s="60"/>
      <c r="AA133" s="60"/>
      <c r="AB133" s="60"/>
      <c r="AF133" s="60"/>
      <c r="AG133" s="60"/>
      <c r="AH133" s="60"/>
      <c r="AI133" s="60"/>
    </row>
    <row r="134" spans="7:35" x14ac:dyDescent="0.45">
      <c r="G134" s="22"/>
      <c r="H134" s="22"/>
      <c r="I134" s="22"/>
      <c r="J134" s="60"/>
      <c r="K134" s="60"/>
      <c r="L134" s="60"/>
      <c r="M134" s="60"/>
      <c r="Q134" s="60"/>
      <c r="R134" s="60"/>
      <c r="S134" s="60"/>
      <c r="T134" s="60"/>
      <c r="X134" s="60"/>
      <c r="Y134" s="60"/>
      <c r="Z134" s="60"/>
      <c r="AA134" s="60"/>
      <c r="AB134" s="60"/>
      <c r="AF134" s="60"/>
      <c r="AG134" s="60"/>
      <c r="AH134" s="60"/>
      <c r="AI134" s="60"/>
    </row>
    <row r="135" spans="7:35" x14ac:dyDescent="0.45">
      <c r="G135" s="22"/>
      <c r="H135" s="22"/>
      <c r="I135" s="22"/>
      <c r="J135" s="60"/>
      <c r="K135" s="60"/>
      <c r="L135" s="60"/>
      <c r="M135" s="60"/>
      <c r="Q135" s="60"/>
      <c r="R135" s="60"/>
      <c r="S135" s="60"/>
      <c r="T135" s="60"/>
      <c r="X135" s="60"/>
      <c r="Y135" s="60"/>
      <c r="Z135" s="60"/>
      <c r="AA135" s="60"/>
      <c r="AB135" s="60"/>
      <c r="AF135" s="60"/>
      <c r="AG135" s="60"/>
      <c r="AH135" s="60"/>
      <c r="AI135" s="60"/>
    </row>
    <row r="136" spans="7:35" x14ac:dyDescent="0.45">
      <c r="G136" s="22"/>
      <c r="H136" s="22"/>
      <c r="I136" s="22"/>
      <c r="J136" s="60"/>
      <c r="K136" s="60"/>
      <c r="L136" s="60"/>
      <c r="M136" s="60"/>
      <c r="Q136" s="60"/>
      <c r="R136" s="60"/>
      <c r="S136" s="60"/>
      <c r="T136" s="60"/>
      <c r="X136" s="60"/>
      <c r="Y136" s="60"/>
      <c r="Z136" s="60"/>
      <c r="AA136" s="60"/>
      <c r="AB136" s="60"/>
      <c r="AF136" s="60"/>
      <c r="AG136" s="60"/>
      <c r="AH136" s="60"/>
      <c r="AI136" s="60"/>
    </row>
    <row r="137" spans="7:35" x14ac:dyDescent="0.45">
      <c r="G137" s="22"/>
      <c r="H137" s="22"/>
      <c r="I137" s="22"/>
      <c r="J137" s="60"/>
      <c r="K137" s="60"/>
      <c r="L137" s="60"/>
      <c r="M137" s="60"/>
      <c r="Q137" s="60"/>
      <c r="R137" s="60"/>
      <c r="S137" s="60"/>
      <c r="T137" s="60"/>
      <c r="X137" s="60"/>
      <c r="Y137" s="60"/>
      <c r="Z137" s="60"/>
      <c r="AA137" s="60"/>
      <c r="AB137" s="60"/>
      <c r="AF137" s="60"/>
      <c r="AG137" s="60"/>
      <c r="AH137" s="60"/>
      <c r="AI137" s="60"/>
    </row>
    <row r="138" spans="7:35" x14ac:dyDescent="0.45">
      <c r="G138" s="22"/>
      <c r="H138" s="22"/>
      <c r="I138" s="22"/>
      <c r="J138" s="60"/>
      <c r="K138" s="60"/>
      <c r="L138" s="60"/>
      <c r="M138" s="60"/>
      <c r="Q138" s="60"/>
      <c r="R138" s="60"/>
      <c r="S138" s="60"/>
      <c r="T138" s="60"/>
      <c r="X138" s="60"/>
      <c r="Y138" s="60"/>
      <c r="Z138" s="60"/>
      <c r="AA138" s="60"/>
      <c r="AB138" s="60"/>
      <c r="AF138" s="60"/>
      <c r="AG138" s="60"/>
      <c r="AH138" s="60"/>
      <c r="AI138" s="60"/>
    </row>
    <row r="139" spans="7:35" x14ac:dyDescent="0.45">
      <c r="G139" s="22"/>
      <c r="H139" s="22"/>
      <c r="I139" s="22"/>
      <c r="J139" s="60"/>
      <c r="K139" s="60"/>
      <c r="L139" s="60"/>
      <c r="M139" s="60"/>
      <c r="Q139" s="60"/>
      <c r="R139" s="60"/>
      <c r="S139" s="60"/>
      <c r="T139" s="60"/>
      <c r="X139" s="60"/>
      <c r="Y139" s="60"/>
      <c r="Z139" s="60"/>
      <c r="AA139" s="60"/>
      <c r="AB139" s="60"/>
      <c r="AF139" s="60"/>
      <c r="AG139" s="60"/>
      <c r="AH139" s="60"/>
      <c r="AI139" s="60"/>
    </row>
    <row r="140" spans="7:35" x14ac:dyDescent="0.45">
      <c r="G140" s="22"/>
      <c r="H140" s="22"/>
      <c r="I140" s="22"/>
      <c r="J140" s="60"/>
      <c r="K140" s="60"/>
      <c r="L140" s="60"/>
      <c r="M140" s="60"/>
      <c r="Q140" s="60"/>
      <c r="R140" s="60"/>
      <c r="S140" s="60"/>
      <c r="T140" s="60"/>
      <c r="X140" s="60"/>
      <c r="Y140" s="60"/>
      <c r="Z140" s="60"/>
      <c r="AA140" s="60"/>
      <c r="AB140" s="60"/>
      <c r="AF140" s="60"/>
      <c r="AG140" s="60"/>
      <c r="AH140" s="60"/>
      <c r="AI140" s="60"/>
    </row>
    <row r="141" spans="7:35" x14ac:dyDescent="0.45">
      <c r="G141" s="22"/>
      <c r="H141" s="22"/>
      <c r="I141" s="22"/>
      <c r="J141" s="60"/>
      <c r="K141" s="60"/>
      <c r="L141" s="60"/>
      <c r="M141" s="60"/>
      <c r="Q141" s="60"/>
      <c r="R141" s="60"/>
      <c r="S141" s="60"/>
      <c r="T141" s="60"/>
      <c r="X141" s="60"/>
      <c r="Y141" s="60"/>
      <c r="Z141" s="60"/>
      <c r="AA141" s="60"/>
      <c r="AB141" s="60"/>
      <c r="AF141" s="60"/>
      <c r="AG141" s="60"/>
      <c r="AH141" s="60"/>
      <c r="AI141" s="60"/>
    </row>
    <row r="142" spans="7:35" x14ac:dyDescent="0.45">
      <c r="G142" s="22"/>
      <c r="H142" s="22"/>
      <c r="I142" s="22"/>
      <c r="J142" s="60"/>
      <c r="K142" s="60"/>
      <c r="L142" s="60"/>
      <c r="M142" s="60"/>
      <c r="Q142" s="60"/>
      <c r="R142" s="60"/>
      <c r="S142" s="60"/>
      <c r="T142" s="60"/>
      <c r="X142" s="60"/>
      <c r="Y142" s="60"/>
      <c r="Z142" s="60"/>
      <c r="AA142" s="60"/>
      <c r="AB142" s="60"/>
      <c r="AF142" s="60"/>
      <c r="AG142" s="60"/>
      <c r="AH142" s="60"/>
      <c r="AI142" s="60"/>
    </row>
    <row r="143" spans="7:35" x14ac:dyDescent="0.45">
      <c r="G143" s="22"/>
      <c r="H143" s="22"/>
      <c r="I143" s="22"/>
      <c r="J143" s="60"/>
      <c r="K143" s="60"/>
      <c r="L143" s="60"/>
      <c r="M143" s="60"/>
      <c r="Q143" s="60"/>
      <c r="R143" s="60"/>
      <c r="S143" s="60"/>
      <c r="T143" s="60"/>
      <c r="X143" s="60"/>
      <c r="Y143" s="60"/>
      <c r="Z143" s="60"/>
      <c r="AA143" s="60"/>
      <c r="AB143" s="60"/>
      <c r="AF143" s="60"/>
      <c r="AG143" s="60"/>
      <c r="AH143" s="60"/>
      <c r="AI143" s="60"/>
    </row>
    <row r="144" spans="7:35" x14ac:dyDescent="0.45">
      <c r="G144" s="22"/>
      <c r="H144" s="22"/>
      <c r="I144" s="22"/>
      <c r="J144" s="60"/>
      <c r="K144" s="60"/>
      <c r="L144" s="60"/>
      <c r="M144" s="60"/>
      <c r="Q144" s="60"/>
      <c r="R144" s="60"/>
      <c r="S144" s="60"/>
      <c r="T144" s="60"/>
      <c r="X144" s="60"/>
      <c r="Y144" s="60"/>
      <c r="Z144" s="60"/>
      <c r="AA144" s="60"/>
      <c r="AB144" s="60"/>
      <c r="AF144" s="60"/>
      <c r="AG144" s="60"/>
      <c r="AH144" s="60"/>
      <c r="AI144" s="60"/>
    </row>
    <row r="145" spans="7:35" x14ac:dyDescent="0.45">
      <c r="G145" s="22"/>
      <c r="H145" s="22"/>
      <c r="I145" s="22"/>
      <c r="J145" s="60"/>
      <c r="K145" s="60"/>
      <c r="L145" s="60"/>
      <c r="M145" s="60"/>
      <c r="Q145" s="60"/>
      <c r="R145" s="60"/>
      <c r="S145" s="60"/>
      <c r="T145" s="60"/>
      <c r="X145" s="60"/>
      <c r="Y145" s="60"/>
      <c r="Z145" s="60"/>
      <c r="AA145" s="60"/>
      <c r="AB145" s="60"/>
      <c r="AF145" s="60"/>
      <c r="AG145" s="60"/>
      <c r="AH145" s="60"/>
      <c r="AI145" s="60"/>
    </row>
    <row r="146" spans="7:35" x14ac:dyDescent="0.45">
      <c r="G146" s="22"/>
      <c r="H146" s="22"/>
      <c r="I146" s="22"/>
      <c r="J146" s="60"/>
      <c r="K146" s="60"/>
      <c r="L146" s="60"/>
      <c r="M146" s="60"/>
      <c r="Q146" s="60"/>
      <c r="R146" s="60"/>
      <c r="S146" s="60"/>
      <c r="T146" s="60"/>
      <c r="X146" s="60"/>
      <c r="Y146" s="60"/>
      <c r="Z146" s="60"/>
      <c r="AA146" s="60"/>
      <c r="AB146" s="60"/>
      <c r="AF146" s="60"/>
      <c r="AG146" s="60"/>
      <c r="AH146" s="60"/>
      <c r="AI146" s="60"/>
    </row>
    <row r="147" spans="7:35" x14ac:dyDescent="0.45">
      <c r="G147" s="22"/>
      <c r="H147" s="22"/>
      <c r="I147" s="22"/>
      <c r="J147" s="60"/>
      <c r="K147" s="60"/>
      <c r="L147" s="60"/>
      <c r="M147" s="60"/>
      <c r="Q147" s="60"/>
      <c r="R147" s="60"/>
      <c r="S147" s="60"/>
      <c r="T147" s="60"/>
      <c r="X147" s="60"/>
      <c r="Y147" s="60"/>
      <c r="Z147" s="60"/>
      <c r="AA147" s="60"/>
      <c r="AB147" s="60"/>
      <c r="AF147" s="60"/>
      <c r="AG147" s="60"/>
      <c r="AH147" s="60"/>
      <c r="AI147" s="60"/>
    </row>
    <row r="148" spans="7:35" x14ac:dyDescent="0.45">
      <c r="G148" s="22"/>
      <c r="H148" s="22"/>
      <c r="I148" s="22"/>
      <c r="J148" s="60"/>
      <c r="K148" s="60"/>
      <c r="L148" s="60"/>
      <c r="M148" s="60"/>
      <c r="Q148" s="60"/>
      <c r="R148" s="60"/>
      <c r="S148" s="60"/>
      <c r="T148" s="60"/>
      <c r="X148" s="60"/>
      <c r="Y148" s="60"/>
      <c r="Z148" s="60"/>
      <c r="AA148" s="60"/>
      <c r="AB148" s="60"/>
      <c r="AF148" s="60"/>
      <c r="AG148" s="60"/>
      <c r="AH148" s="60"/>
      <c r="AI148" s="60"/>
    </row>
    <row r="149" spans="7:35" x14ac:dyDescent="0.45">
      <c r="G149" s="22"/>
      <c r="H149" s="22"/>
      <c r="I149" s="22"/>
      <c r="J149" s="60"/>
      <c r="K149" s="60"/>
      <c r="L149" s="60"/>
      <c r="M149" s="60"/>
      <c r="Q149" s="60"/>
      <c r="R149" s="60"/>
      <c r="S149" s="60"/>
      <c r="T149" s="60"/>
      <c r="X149" s="60"/>
      <c r="Y149" s="60"/>
      <c r="Z149" s="60"/>
      <c r="AA149" s="60"/>
      <c r="AB149" s="60"/>
      <c r="AF149" s="60"/>
      <c r="AG149" s="60"/>
      <c r="AH149" s="60"/>
      <c r="AI149" s="60"/>
    </row>
    <row r="150" spans="7:35" x14ac:dyDescent="0.45">
      <c r="G150" s="22"/>
      <c r="H150" s="22"/>
      <c r="I150" s="22"/>
      <c r="J150" s="60"/>
      <c r="K150" s="60"/>
      <c r="L150" s="60"/>
      <c r="M150" s="60"/>
      <c r="Q150" s="60"/>
      <c r="R150" s="60"/>
      <c r="S150" s="60"/>
      <c r="T150" s="60"/>
      <c r="X150" s="60"/>
      <c r="Y150" s="60"/>
      <c r="Z150" s="60"/>
      <c r="AA150" s="60"/>
      <c r="AB150" s="60"/>
      <c r="AF150" s="60"/>
      <c r="AG150" s="60"/>
      <c r="AH150" s="60"/>
      <c r="AI150" s="60"/>
    </row>
    <row r="151" spans="7:35" x14ac:dyDescent="0.45">
      <c r="G151" s="22"/>
      <c r="H151" s="22"/>
      <c r="I151" s="22"/>
      <c r="J151" s="60"/>
      <c r="K151" s="60"/>
      <c r="L151" s="60"/>
      <c r="M151" s="60"/>
      <c r="Q151" s="60"/>
      <c r="R151" s="60"/>
      <c r="S151" s="60"/>
      <c r="T151" s="60"/>
      <c r="X151" s="60"/>
      <c r="Y151" s="60"/>
      <c r="Z151" s="60"/>
      <c r="AA151" s="60"/>
      <c r="AB151" s="60"/>
      <c r="AF151" s="60"/>
      <c r="AG151" s="60"/>
      <c r="AH151" s="60"/>
      <c r="AI151" s="60"/>
    </row>
    <row r="152" spans="7:35" x14ac:dyDescent="0.45">
      <c r="G152" s="22"/>
      <c r="H152" s="22"/>
      <c r="I152" s="22"/>
      <c r="J152" s="60"/>
      <c r="K152" s="60"/>
      <c r="L152" s="60"/>
      <c r="M152" s="60"/>
      <c r="Q152" s="60"/>
      <c r="R152" s="60"/>
      <c r="S152" s="60"/>
      <c r="T152" s="60"/>
      <c r="X152" s="60"/>
      <c r="Y152" s="60"/>
      <c r="Z152" s="60"/>
      <c r="AA152" s="60"/>
      <c r="AB152" s="60"/>
      <c r="AF152" s="60"/>
      <c r="AG152" s="60"/>
      <c r="AH152" s="60"/>
      <c r="AI152" s="60"/>
    </row>
    <row r="153" spans="7:35" x14ac:dyDescent="0.45">
      <c r="G153" s="22"/>
      <c r="H153" s="22"/>
      <c r="I153" s="22"/>
      <c r="J153" s="60"/>
      <c r="K153" s="60"/>
      <c r="L153" s="60"/>
      <c r="M153" s="60"/>
      <c r="Q153" s="60"/>
      <c r="R153" s="60"/>
      <c r="S153" s="60"/>
      <c r="T153" s="60"/>
      <c r="X153" s="60"/>
      <c r="Y153" s="60"/>
      <c r="Z153" s="60"/>
      <c r="AA153" s="60"/>
      <c r="AB153" s="60"/>
      <c r="AF153" s="60"/>
      <c r="AG153" s="60"/>
      <c r="AH153" s="60"/>
      <c r="AI153" s="60"/>
    </row>
    <row r="154" spans="7:35" x14ac:dyDescent="0.45">
      <c r="G154" s="22"/>
      <c r="H154" s="22"/>
      <c r="I154" s="22"/>
      <c r="J154" s="60"/>
      <c r="K154" s="60"/>
      <c r="L154" s="60"/>
      <c r="M154" s="60"/>
      <c r="Q154" s="60"/>
      <c r="R154" s="60"/>
      <c r="S154" s="60"/>
      <c r="T154" s="60"/>
      <c r="X154" s="60"/>
      <c r="Y154" s="60"/>
      <c r="Z154" s="60"/>
      <c r="AA154" s="60"/>
      <c r="AB154" s="60"/>
      <c r="AF154" s="60"/>
      <c r="AG154" s="60"/>
      <c r="AH154" s="60"/>
      <c r="AI154" s="60"/>
    </row>
    <row r="155" spans="7:35" x14ac:dyDescent="0.45">
      <c r="G155" s="22"/>
      <c r="H155" s="22"/>
      <c r="I155" s="22"/>
      <c r="J155" s="60"/>
      <c r="K155" s="60"/>
      <c r="L155" s="60"/>
      <c r="M155" s="60"/>
      <c r="Q155" s="60"/>
      <c r="R155" s="60"/>
      <c r="S155" s="60"/>
      <c r="T155" s="60"/>
      <c r="X155" s="60"/>
      <c r="Y155" s="60"/>
      <c r="Z155" s="60"/>
      <c r="AA155" s="60"/>
      <c r="AB155" s="60"/>
      <c r="AF155" s="60"/>
      <c r="AG155" s="60"/>
      <c r="AH155" s="60"/>
      <c r="AI155" s="60"/>
    </row>
    <row r="156" spans="7:35" x14ac:dyDescent="0.45">
      <c r="G156" s="22"/>
      <c r="H156" s="22"/>
      <c r="I156" s="22"/>
      <c r="J156" s="60"/>
      <c r="K156" s="60"/>
      <c r="L156" s="60"/>
      <c r="M156" s="60"/>
      <c r="Q156" s="60"/>
      <c r="R156" s="60"/>
      <c r="S156" s="60"/>
      <c r="T156" s="60"/>
      <c r="X156" s="60"/>
      <c r="Y156" s="60"/>
      <c r="Z156" s="60"/>
      <c r="AA156" s="60"/>
      <c r="AB156" s="60"/>
      <c r="AF156" s="60"/>
      <c r="AG156" s="60"/>
      <c r="AH156" s="60"/>
      <c r="AI156" s="60"/>
    </row>
    <row r="157" spans="7:35" x14ac:dyDescent="0.45">
      <c r="G157" s="22"/>
      <c r="H157" s="22"/>
      <c r="I157" s="22"/>
      <c r="J157" s="60"/>
      <c r="K157" s="60"/>
      <c r="L157" s="60"/>
      <c r="M157" s="60"/>
      <c r="Q157" s="60"/>
      <c r="R157" s="60"/>
      <c r="S157" s="60"/>
      <c r="T157" s="60"/>
      <c r="X157" s="60"/>
      <c r="Y157" s="60"/>
      <c r="Z157" s="60"/>
      <c r="AA157" s="60"/>
      <c r="AB157" s="60"/>
      <c r="AF157" s="60"/>
      <c r="AG157" s="60"/>
      <c r="AH157" s="60"/>
      <c r="AI157" s="60"/>
    </row>
    <row r="158" spans="7:35" x14ac:dyDescent="0.45">
      <c r="G158" s="22"/>
      <c r="H158" s="22"/>
      <c r="I158" s="22"/>
      <c r="J158" s="60"/>
      <c r="K158" s="60"/>
      <c r="L158" s="60"/>
      <c r="M158" s="60"/>
      <c r="Q158" s="60"/>
      <c r="R158" s="60"/>
      <c r="S158" s="60"/>
      <c r="T158" s="60"/>
      <c r="X158" s="60"/>
      <c r="Y158" s="60"/>
      <c r="Z158" s="60"/>
      <c r="AA158" s="60"/>
      <c r="AB158" s="60"/>
      <c r="AF158" s="60"/>
      <c r="AG158" s="60"/>
      <c r="AH158" s="60"/>
      <c r="AI158" s="60"/>
    </row>
    <row r="159" spans="7:35" x14ac:dyDescent="0.45">
      <c r="G159" s="22"/>
      <c r="H159" s="22"/>
      <c r="I159" s="22"/>
      <c r="J159" s="60"/>
      <c r="K159" s="60"/>
      <c r="L159" s="60"/>
      <c r="M159" s="60"/>
      <c r="Q159" s="60"/>
      <c r="R159" s="60"/>
      <c r="S159" s="60"/>
      <c r="T159" s="60"/>
      <c r="X159" s="60"/>
      <c r="Y159" s="60"/>
      <c r="Z159" s="60"/>
      <c r="AA159" s="60"/>
      <c r="AB159" s="60"/>
      <c r="AF159" s="60"/>
      <c r="AG159" s="60"/>
      <c r="AH159" s="60"/>
      <c r="AI159" s="60"/>
    </row>
    <row r="160" spans="7:35" x14ac:dyDescent="0.45">
      <c r="G160" s="22"/>
      <c r="H160" s="22"/>
      <c r="I160" s="22"/>
      <c r="J160" s="60"/>
      <c r="K160" s="60"/>
      <c r="L160" s="60"/>
      <c r="M160" s="60"/>
      <c r="Q160" s="60"/>
      <c r="R160" s="60"/>
      <c r="S160" s="60"/>
      <c r="T160" s="60"/>
      <c r="X160" s="60"/>
      <c r="Y160" s="60"/>
      <c r="Z160" s="60"/>
      <c r="AA160" s="60"/>
      <c r="AB160" s="60"/>
      <c r="AF160" s="60"/>
      <c r="AG160" s="60"/>
      <c r="AH160" s="60"/>
      <c r="AI160" s="60"/>
    </row>
    <row r="161" spans="7:35" x14ac:dyDescent="0.45">
      <c r="G161" s="22"/>
      <c r="H161" s="22"/>
      <c r="I161" s="22"/>
      <c r="J161" s="60"/>
      <c r="K161" s="60"/>
      <c r="L161" s="60"/>
      <c r="M161" s="60"/>
      <c r="Q161" s="60"/>
      <c r="R161" s="60"/>
      <c r="S161" s="60"/>
      <c r="T161" s="60"/>
      <c r="X161" s="60"/>
      <c r="Y161" s="60"/>
      <c r="Z161" s="60"/>
      <c r="AA161" s="60"/>
      <c r="AB161" s="60"/>
      <c r="AF161" s="60"/>
      <c r="AG161" s="60"/>
      <c r="AH161" s="60"/>
      <c r="AI161" s="60"/>
    </row>
    <row r="162" spans="7:35" x14ac:dyDescent="0.45">
      <c r="G162" s="22"/>
      <c r="H162" s="22"/>
      <c r="I162" s="22"/>
      <c r="J162" s="60"/>
      <c r="K162" s="60"/>
      <c r="L162" s="60"/>
      <c r="M162" s="60"/>
      <c r="Q162" s="60"/>
      <c r="R162" s="60"/>
      <c r="S162" s="60"/>
      <c r="T162" s="60"/>
      <c r="X162" s="60"/>
      <c r="Y162" s="60"/>
      <c r="Z162" s="60"/>
      <c r="AA162" s="60"/>
      <c r="AB162" s="60"/>
      <c r="AF162" s="60"/>
      <c r="AG162" s="60"/>
      <c r="AH162" s="60"/>
      <c r="AI162" s="60"/>
    </row>
    <row r="163" spans="7:35" x14ac:dyDescent="0.45">
      <c r="G163" s="22"/>
      <c r="H163" s="22"/>
      <c r="I163" s="22"/>
      <c r="J163" s="60"/>
      <c r="K163" s="60"/>
      <c r="L163" s="60"/>
      <c r="M163" s="60"/>
      <c r="Q163" s="60"/>
      <c r="R163" s="60"/>
      <c r="S163" s="60"/>
      <c r="T163" s="60"/>
      <c r="X163" s="60"/>
      <c r="Y163" s="60"/>
      <c r="Z163" s="60"/>
      <c r="AA163" s="60"/>
      <c r="AB163" s="60"/>
      <c r="AF163" s="60"/>
      <c r="AG163" s="60"/>
      <c r="AH163" s="60"/>
      <c r="AI163" s="60"/>
    </row>
    <row r="164" spans="7:35" x14ac:dyDescent="0.45">
      <c r="G164" s="22"/>
      <c r="H164" s="22"/>
      <c r="I164" s="22"/>
      <c r="J164" s="60"/>
      <c r="K164" s="60"/>
      <c r="L164" s="60"/>
      <c r="M164" s="60"/>
      <c r="Q164" s="60"/>
      <c r="R164" s="60"/>
      <c r="S164" s="60"/>
      <c r="T164" s="60"/>
      <c r="X164" s="60"/>
      <c r="Y164" s="60"/>
      <c r="Z164" s="60"/>
      <c r="AA164" s="60"/>
      <c r="AB164" s="60"/>
      <c r="AF164" s="60"/>
      <c r="AG164" s="60"/>
      <c r="AH164" s="60"/>
      <c r="AI164" s="60"/>
    </row>
    <row r="165" spans="7:35" x14ac:dyDescent="0.45">
      <c r="G165" s="22"/>
      <c r="H165" s="22"/>
      <c r="I165" s="22"/>
      <c r="J165" s="60"/>
      <c r="K165" s="60"/>
      <c r="L165" s="60"/>
      <c r="M165" s="60"/>
      <c r="Q165" s="60"/>
      <c r="R165" s="60"/>
      <c r="S165" s="60"/>
      <c r="T165" s="60"/>
      <c r="X165" s="60"/>
      <c r="Y165" s="60"/>
      <c r="Z165" s="60"/>
      <c r="AA165" s="60"/>
      <c r="AB165" s="60"/>
      <c r="AF165" s="60"/>
      <c r="AG165" s="60"/>
      <c r="AH165" s="60"/>
      <c r="AI165" s="60"/>
    </row>
    <row r="166" spans="7:35" x14ac:dyDescent="0.45">
      <c r="G166" s="22"/>
      <c r="H166" s="22"/>
      <c r="I166" s="22"/>
      <c r="J166" s="60"/>
      <c r="K166" s="60"/>
      <c r="L166" s="60"/>
      <c r="M166" s="60"/>
      <c r="Q166" s="60"/>
      <c r="R166" s="60"/>
      <c r="S166" s="60"/>
      <c r="T166" s="60"/>
      <c r="X166" s="60"/>
      <c r="Y166" s="60"/>
      <c r="Z166" s="60"/>
      <c r="AA166" s="60"/>
      <c r="AB166" s="60"/>
      <c r="AF166" s="60"/>
      <c r="AG166" s="60"/>
      <c r="AH166" s="60"/>
      <c r="AI166" s="60"/>
    </row>
    <row r="167" spans="7:35" x14ac:dyDescent="0.45">
      <c r="G167" s="22"/>
      <c r="H167" s="22"/>
      <c r="I167" s="22"/>
      <c r="J167" s="60"/>
      <c r="K167" s="60"/>
      <c r="L167" s="60"/>
      <c r="M167" s="60"/>
      <c r="Q167" s="60"/>
      <c r="R167" s="60"/>
      <c r="S167" s="60"/>
      <c r="T167" s="60"/>
      <c r="X167" s="60"/>
      <c r="Y167" s="60"/>
      <c r="Z167" s="60"/>
      <c r="AA167" s="60"/>
      <c r="AB167" s="60"/>
      <c r="AF167" s="60"/>
      <c r="AG167" s="60"/>
      <c r="AH167" s="60"/>
      <c r="AI167" s="60"/>
    </row>
    <row r="168" spans="7:35" x14ac:dyDescent="0.45">
      <c r="G168" s="22"/>
      <c r="H168" s="22"/>
      <c r="I168" s="22"/>
      <c r="J168" s="60"/>
      <c r="K168" s="60"/>
      <c r="L168" s="60"/>
      <c r="M168" s="60"/>
      <c r="Q168" s="60"/>
      <c r="R168" s="60"/>
      <c r="S168" s="60"/>
      <c r="T168" s="60"/>
      <c r="X168" s="60"/>
      <c r="Y168" s="60"/>
      <c r="Z168" s="60"/>
      <c r="AA168" s="60"/>
      <c r="AB168" s="60"/>
      <c r="AF168" s="60"/>
      <c r="AG168" s="60"/>
      <c r="AH168" s="60"/>
      <c r="AI168" s="60"/>
    </row>
    <row r="169" spans="7:35" x14ac:dyDescent="0.45">
      <c r="G169" s="22"/>
      <c r="H169" s="22"/>
      <c r="I169" s="22"/>
      <c r="J169" s="60"/>
      <c r="K169" s="60"/>
      <c r="L169" s="60"/>
      <c r="M169" s="60"/>
      <c r="Q169" s="60"/>
      <c r="R169" s="60"/>
      <c r="S169" s="60"/>
      <c r="T169" s="60"/>
      <c r="X169" s="60"/>
      <c r="Y169" s="60"/>
      <c r="Z169" s="60"/>
      <c r="AA169" s="60"/>
      <c r="AB169" s="60"/>
      <c r="AF169" s="60"/>
      <c r="AG169" s="60"/>
      <c r="AH169" s="60"/>
      <c r="AI169" s="60"/>
    </row>
    <row r="170" spans="7:35" x14ac:dyDescent="0.45">
      <c r="G170" s="22"/>
      <c r="H170" s="22"/>
      <c r="I170" s="22"/>
      <c r="J170" s="60"/>
      <c r="K170" s="60"/>
      <c r="L170" s="60"/>
      <c r="M170" s="60"/>
      <c r="Q170" s="60"/>
      <c r="R170" s="60"/>
      <c r="S170" s="60"/>
      <c r="T170" s="60"/>
      <c r="X170" s="60"/>
      <c r="Y170" s="60"/>
      <c r="Z170" s="60"/>
      <c r="AA170" s="60"/>
      <c r="AB170" s="60"/>
      <c r="AF170" s="60"/>
      <c r="AG170" s="60"/>
      <c r="AH170" s="60"/>
      <c r="AI170" s="60"/>
    </row>
    <row r="171" spans="7:35" x14ac:dyDescent="0.45">
      <c r="G171" s="22"/>
      <c r="H171" s="22"/>
      <c r="I171" s="22"/>
      <c r="J171" s="60"/>
      <c r="K171" s="60"/>
      <c r="L171" s="60"/>
      <c r="M171" s="60"/>
      <c r="Q171" s="60"/>
      <c r="R171" s="60"/>
      <c r="S171" s="60"/>
      <c r="T171" s="60"/>
      <c r="X171" s="60"/>
      <c r="Y171" s="60"/>
      <c r="Z171" s="60"/>
      <c r="AA171" s="60"/>
      <c r="AB171" s="60"/>
      <c r="AF171" s="60"/>
      <c r="AG171" s="60"/>
      <c r="AH171" s="60"/>
      <c r="AI171" s="60"/>
    </row>
    <row r="172" spans="7:35" x14ac:dyDescent="0.45">
      <c r="G172" s="22"/>
      <c r="H172" s="22"/>
      <c r="I172" s="22"/>
      <c r="J172" s="60"/>
      <c r="K172" s="60"/>
      <c r="L172" s="60"/>
      <c r="M172" s="60"/>
      <c r="Q172" s="60"/>
      <c r="R172" s="60"/>
      <c r="S172" s="60"/>
      <c r="T172" s="60"/>
      <c r="X172" s="60"/>
      <c r="Y172" s="60"/>
      <c r="Z172" s="60"/>
      <c r="AA172" s="60"/>
      <c r="AB172" s="60"/>
      <c r="AF172" s="60"/>
      <c r="AG172" s="60"/>
      <c r="AH172" s="60"/>
      <c r="AI172" s="60"/>
    </row>
    <row r="173" spans="7:35" x14ac:dyDescent="0.45">
      <c r="G173" s="22"/>
      <c r="H173" s="22"/>
      <c r="I173" s="22"/>
      <c r="J173" s="60"/>
      <c r="K173" s="60"/>
      <c r="L173" s="60"/>
      <c r="M173" s="60"/>
      <c r="Q173" s="60"/>
      <c r="R173" s="60"/>
      <c r="S173" s="60"/>
      <c r="T173" s="60"/>
      <c r="X173" s="60"/>
      <c r="Y173" s="60"/>
      <c r="Z173" s="60"/>
      <c r="AA173" s="60"/>
      <c r="AB173" s="60"/>
      <c r="AF173" s="60"/>
      <c r="AG173" s="60"/>
      <c r="AH173" s="60"/>
      <c r="AI173" s="60"/>
    </row>
    <row r="174" spans="7:35" x14ac:dyDescent="0.45">
      <c r="G174" s="22"/>
      <c r="H174" s="22"/>
      <c r="I174" s="22"/>
      <c r="J174" s="60"/>
      <c r="K174" s="60"/>
      <c r="L174" s="60"/>
      <c r="M174" s="60"/>
      <c r="Q174" s="60"/>
      <c r="R174" s="60"/>
      <c r="S174" s="60"/>
      <c r="T174" s="60"/>
      <c r="X174" s="60"/>
      <c r="Y174" s="60"/>
      <c r="Z174" s="60"/>
      <c r="AA174" s="60"/>
      <c r="AB174" s="60"/>
      <c r="AF174" s="60"/>
      <c r="AG174" s="60"/>
      <c r="AH174" s="60"/>
      <c r="AI174" s="60"/>
    </row>
    <row r="175" spans="7:35" x14ac:dyDescent="0.45">
      <c r="G175" s="22"/>
      <c r="H175" s="22"/>
      <c r="I175" s="22"/>
      <c r="J175" s="60"/>
      <c r="K175" s="60"/>
      <c r="L175" s="60"/>
      <c r="M175" s="60"/>
      <c r="Q175" s="60"/>
      <c r="R175" s="60"/>
      <c r="S175" s="60"/>
      <c r="T175" s="60"/>
      <c r="X175" s="60"/>
      <c r="Y175" s="60"/>
      <c r="Z175" s="60"/>
      <c r="AA175" s="60"/>
      <c r="AB175" s="60"/>
      <c r="AF175" s="60"/>
      <c r="AG175" s="60"/>
      <c r="AH175" s="60"/>
      <c r="AI175" s="60"/>
    </row>
    <row r="176" spans="7:35" x14ac:dyDescent="0.45">
      <c r="G176" s="22"/>
      <c r="H176" s="22"/>
      <c r="I176" s="22"/>
      <c r="J176" s="60"/>
      <c r="K176" s="60"/>
      <c r="L176" s="60"/>
      <c r="M176" s="60"/>
      <c r="Q176" s="60"/>
      <c r="R176" s="60"/>
      <c r="S176" s="60"/>
      <c r="T176" s="60"/>
      <c r="X176" s="60"/>
      <c r="Y176" s="60"/>
      <c r="Z176" s="60"/>
      <c r="AA176" s="60"/>
      <c r="AB176" s="60"/>
      <c r="AF176" s="60"/>
      <c r="AG176" s="60"/>
      <c r="AH176" s="60"/>
      <c r="AI176" s="60"/>
    </row>
    <row r="177" spans="7:35" x14ac:dyDescent="0.45">
      <c r="G177" s="22"/>
      <c r="H177" s="22"/>
      <c r="I177" s="22"/>
      <c r="J177" s="60"/>
      <c r="K177" s="60"/>
      <c r="L177" s="60"/>
      <c r="M177" s="60"/>
      <c r="Q177" s="60"/>
      <c r="R177" s="60"/>
      <c r="S177" s="60"/>
      <c r="T177" s="60"/>
      <c r="X177" s="60"/>
      <c r="Y177" s="60"/>
      <c r="Z177" s="60"/>
      <c r="AA177" s="60"/>
      <c r="AB177" s="60"/>
      <c r="AF177" s="60"/>
      <c r="AG177" s="60"/>
      <c r="AH177" s="60"/>
      <c r="AI177" s="60"/>
    </row>
    <row r="178" spans="7:35" x14ac:dyDescent="0.45">
      <c r="G178" s="22"/>
      <c r="H178" s="22"/>
      <c r="I178" s="22"/>
      <c r="J178" s="60"/>
      <c r="K178" s="60"/>
      <c r="L178" s="60"/>
      <c r="M178" s="60"/>
      <c r="Q178" s="60"/>
      <c r="R178" s="60"/>
      <c r="S178" s="60"/>
      <c r="T178" s="60"/>
      <c r="X178" s="60"/>
      <c r="Y178" s="60"/>
      <c r="Z178" s="60"/>
      <c r="AA178" s="60"/>
      <c r="AB178" s="60"/>
      <c r="AF178" s="60"/>
      <c r="AG178" s="60"/>
      <c r="AH178" s="60"/>
      <c r="AI178" s="60"/>
    </row>
    <row r="179" spans="7:35" x14ac:dyDescent="0.45">
      <c r="G179" s="22"/>
      <c r="H179" s="22"/>
      <c r="I179" s="22"/>
      <c r="J179" s="60"/>
      <c r="K179" s="60"/>
      <c r="L179" s="60"/>
      <c r="M179" s="60"/>
      <c r="Q179" s="60"/>
      <c r="R179" s="60"/>
      <c r="S179" s="60"/>
      <c r="T179" s="60"/>
      <c r="X179" s="60"/>
      <c r="Y179" s="60"/>
      <c r="Z179" s="60"/>
      <c r="AA179" s="60"/>
      <c r="AB179" s="60"/>
      <c r="AF179" s="60"/>
      <c r="AG179" s="60"/>
      <c r="AH179" s="60"/>
      <c r="AI179" s="60"/>
    </row>
    <row r="180" spans="7:35" x14ac:dyDescent="0.45">
      <c r="G180" s="22"/>
      <c r="H180" s="22"/>
      <c r="I180" s="22"/>
      <c r="J180" s="60"/>
      <c r="K180" s="60"/>
      <c r="L180" s="60"/>
      <c r="M180" s="60"/>
      <c r="Q180" s="60"/>
      <c r="R180" s="60"/>
      <c r="S180" s="60"/>
      <c r="T180" s="60"/>
      <c r="X180" s="60"/>
      <c r="Y180" s="60"/>
      <c r="Z180" s="60"/>
      <c r="AA180" s="60"/>
      <c r="AB180" s="60"/>
      <c r="AF180" s="60"/>
      <c r="AG180" s="60"/>
      <c r="AH180" s="60"/>
      <c r="AI180" s="60"/>
    </row>
    <row r="181" spans="7:35" x14ac:dyDescent="0.45">
      <c r="G181" s="22"/>
      <c r="H181" s="22"/>
      <c r="I181" s="22"/>
      <c r="J181" s="60"/>
      <c r="K181" s="60"/>
      <c r="L181" s="60"/>
      <c r="M181" s="60"/>
      <c r="Q181" s="60"/>
      <c r="R181" s="60"/>
      <c r="S181" s="60"/>
      <c r="T181" s="60"/>
      <c r="X181" s="60"/>
      <c r="Y181" s="60"/>
      <c r="Z181" s="60"/>
      <c r="AA181" s="60"/>
      <c r="AB181" s="60"/>
      <c r="AF181" s="60"/>
      <c r="AG181" s="60"/>
      <c r="AH181" s="60"/>
      <c r="AI181" s="60"/>
    </row>
    <row r="182" spans="7:35" x14ac:dyDescent="0.45">
      <c r="G182" s="22"/>
      <c r="H182" s="22"/>
      <c r="I182" s="22"/>
      <c r="J182" s="60"/>
      <c r="K182" s="60"/>
      <c r="L182" s="60"/>
      <c r="M182" s="60"/>
      <c r="Q182" s="60"/>
      <c r="R182" s="60"/>
      <c r="S182" s="60"/>
      <c r="T182" s="60"/>
      <c r="X182" s="60"/>
      <c r="Y182" s="60"/>
      <c r="Z182" s="60"/>
      <c r="AA182" s="60"/>
      <c r="AB182" s="60"/>
      <c r="AF182" s="60"/>
      <c r="AG182" s="60"/>
      <c r="AH182" s="60"/>
      <c r="AI182" s="60"/>
    </row>
    <row r="183" spans="7:35" x14ac:dyDescent="0.45">
      <c r="G183" s="22"/>
      <c r="H183" s="22"/>
      <c r="I183" s="22"/>
      <c r="J183" s="60"/>
      <c r="K183" s="60"/>
      <c r="L183" s="60"/>
      <c r="M183" s="60"/>
      <c r="Q183" s="60"/>
      <c r="R183" s="60"/>
      <c r="S183" s="60"/>
      <c r="T183" s="60"/>
      <c r="X183" s="60"/>
      <c r="Y183" s="60"/>
      <c r="Z183" s="60"/>
      <c r="AA183" s="60"/>
      <c r="AB183" s="60"/>
      <c r="AF183" s="60"/>
      <c r="AG183" s="60"/>
      <c r="AH183" s="60"/>
      <c r="AI183" s="60"/>
    </row>
    <row r="184" spans="7:35" x14ac:dyDescent="0.45">
      <c r="G184" s="22"/>
      <c r="H184" s="22"/>
      <c r="I184" s="22"/>
      <c r="J184" s="60"/>
      <c r="K184" s="60"/>
      <c r="L184" s="60"/>
      <c r="M184" s="60"/>
      <c r="Q184" s="60"/>
      <c r="R184" s="60"/>
      <c r="S184" s="60"/>
      <c r="T184" s="60"/>
      <c r="X184" s="60"/>
      <c r="Y184" s="60"/>
      <c r="Z184" s="60"/>
      <c r="AA184" s="60"/>
      <c r="AB184" s="60"/>
      <c r="AF184" s="60"/>
      <c r="AG184" s="60"/>
      <c r="AH184" s="60"/>
      <c r="AI184" s="60"/>
    </row>
    <row r="185" spans="7:35" x14ac:dyDescent="0.45">
      <c r="G185" s="22"/>
      <c r="H185" s="22"/>
      <c r="I185" s="22"/>
      <c r="J185" s="60"/>
      <c r="K185" s="60"/>
      <c r="L185" s="60"/>
      <c r="M185" s="60"/>
      <c r="Q185" s="60"/>
      <c r="R185" s="60"/>
      <c r="S185" s="60"/>
      <c r="T185" s="60"/>
      <c r="X185" s="60"/>
      <c r="Y185" s="60"/>
      <c r="Z185" s="60"/>
      <c r="AA185" s="60"/>
      <c r="AB185" s="60"/>
      <c r="AF185" s="60"/>
      <c r="AG185" s="60"/>
      <c r="AH185" s="60"/>
      <c r="AI185" s="60"/>
    </row>
    <row r="186" spans="7:35" x14ac:dyDescent="0.45">
      <c r="G186" s="22"/>
      <c r="H186" s="22"/>
      <c r="I186" s="22"/>
      <c r="J186" s="60"/>
      <c r="K186" s="60"/>
      <c r="L186" s="60"/>
      <c r="M186" s="60"/>
      <c r="Q186" s="60"/>
      <c r="R186" s="60"/>
      <c r="S186" s="60"/>
      <c r="T186" s="60"/>
      <c r="X186" s="60"/>
      <c r="Y186" s="60"/>
      <c r="Z186" s="60"/>
      <c r="AA186" s="60"/>
      <c r="AB186" s="60"/>
      <c r="AF186" s="60"/>
      <c r="AG186" s="60"/>
      <c r="AH186" s="60"/>
      <c r="AI186" s="60"/>
    </row>
    <row r="187" spans="7:35" x14ac:dyDescent="0.45">
      <c r="G187" s="22"/>
      <c r="H187" s="22"/>
      <c r="I187" s="22"/>
      <c r="J187" s="60"/>
      <c r="K187" s="60"/>
      <c r="L187" s="60"/>
      <c r="M187" s="60"/>
      <c r="Q187" s="60"/>
      <c r="R187" s="60"/>
      <c r="S187" s="60"/>
      <c r="T187" s="60"/>
      <c r="X187" s="60"/>
      <c r="Y187" s="60"/>
      <c r="Z187" s="60"/>
      <c r="AA187" s="60"/>
      <c r="AB187" s="60"/>
      <c r="AF187" s="60"/>
      <c r="AG187" s="60"/>
      <c r="AH187" s="60"/>
      <c r="AI187" s="60"/>
    </row>
    <row r="188" spans="7:35" x14ac:dyDescent="0.45">
      <c r="G188" s="22"/>
      <c r="H188" s="22"/>
      <c r="I188" s="22"/>
      <c r="J188" s="60"/>
      <c r="K188" s="60"/>
      <c r="L188" s="60"/>
      <c r="M188" s="60"/>
      <c r="Q188" s="60"/>
      <c r="R188" s="60"/>
      <c r="S188" s="60"/>
      <c r="T188" s="60"/>
      <c r="X188" s="60"/>
      <c r="Y188" s="60"/>
      <c r="Z188" s="60"/>
      <c r="AA188" s="60"/>
      <c r="AB188" s="60"/>
      <c r="AF188" s="60"/>
      <c r="AG188" s="60"/>
      <c r="AH188" s="60"/>
      <c r="AI188" s="60"/>
    </row>
    <row r="189" spans="7:35" x14ac:dyDescent="0.45">
      <c r="G189" s="22"/>
      <c r="H189" s="22"/>
      <c r="I189" s="22"/>
      <c r="J189" s="60"/>
      <c r="K189" s="60"/>
      <c r="L189" s="60"/>
      <c r="M189" s="60"/>
      <c r="Q189" s="60"/>
      <c r="R189" s="60"/>
      <c r="S189" s="60"/>
      <c r="T189" s="60"/>
      <c r="X189" s="60"/>
      <c r="Y189" s="60"/>
      <c r="Z189" s="60"/>
      <c r="AA189" s="60"/>
      <c r="AB189" s="60"/>
      <c r="AF189" s="60"/>
      <c r="AG189" s="60"/>
      <c r="AH189" s="60"/>
      <c r="AI189" s="60"/>
    </row>
    <row r="190" spans="7:35" x14ac:dyDescent="0.45">
      <c r="G190" s="22"/>
      <c r="H190" s="22"/>
      <c r="I190" s="22"/>
      <c r="J190" s="60"/>
      <c r="K190" s="60"/>
      <c r="L190" s="60"/>
      <c r="M190" s="60"/>
      <c r="Q190" s="60"/>
      <c r="R190" s="60"/>
      <c r="S190" s="60"/>
      <c r="T190" s="60"/>
      <c r="X190" s="60"/>
      <c r="Y190" s="60"/>
      <c r="Z190" s="60"/>
      <c r="AA190" s="60"/>
      <c r="AB190" s="60"/>
      <c r="AF190" s="60"/>
      <c r="AG190" s="60"/>
      <c r="AH190" s="60"/>
      <c r="AI190" s="60"/>
    </row>
    <row r="191" spans="7:35" x14ac:dyDescent="0.45">
      <c r="G191" s="22"/>
      <c r="H191" s="22"/>
      <c r="I191" s="22"/>
      <c r="J191" s="60"/>
      <c r="K191" s="60"/>
      <c r="L191" s="60"/>
      <c r="M191" s="60"/>
      <c r="Q191" s="60"/>
      <c r="R191" s="60"/>
      <c r="S191" s="60"/>
      <c r="T191" s="60"/>
      <c r="X191" s="60"/>
      <c r="Y191" s="60"/>
      <c r="Z191" s="60"/>
      <c r="AA191" s="60"/>
      <c r="AB191" s="60"/>
      <c r="AF191" s="60"/>
      <c r="AG191" s="60"/>
      <c r="AH191" s="60"/>
      <c r="AI191" s="60"/>
    </row>
    <row r="192" spans="7:35" x14ac:dyDescent="0.45">
      <c r="G192" s="22"/>
      <c r="H192" s="22"/>
      <c r="I192" s="22"/>
      <c r="J192" s="60"/>
      <c r="K192" s="60"/>
      <c r="L192" s="60"/>
      <c r="M192" s="60"/>
      <c r="Q192" s="60"/>
      <c r="R192" s="60"/>
      <c r="S192" s="60"/>
      <c r="T192" s="60"/>
      <c r="X192" s="60"/>
      <c r="Y192" s="60"/>
      <c r="Z192" s="60"/>
      <c r="AA192" s="60"/>
      <c r="AB192" s="60"/>
      <c r="AF192" s="60"/>
      <c r="AG192" s="60"/>
      <c r="AH192" s="60"/>
      <c r="AI192" s="60"/>
    </row>
    <row r="193" spans="7:35" x14ac:dyDescent="0.45">
      <c r="G193" s="22"/>
      <c r="H193" s="22"/>
      <c r="I193" s="22"/>
      <c r="J193" s="60"/>
      <c r="K193" s="60"/>
      <c r="L193" s="60"/>
      <c r="M193" s="60"/>
      <c r="Q193" s="60"/>
      <c r="R193" s="60"/>
      <c r="S193" s="60"/>
      <c r="T193" s="60"/>
      <c r="X193" s="60"/>
      <c r="Y193" s="60"/>
      <c r="Z193" s="60"/>
      <c r="AA193" s="60"/>
      <c r="AB193" s="60"/>
      <c r="AF193" s="60"/>
      <c r="AG193" s="60"/>
      <c r="AH193" s="60"/>
      <c r="AI193" s="60"/>
    </row>
    <row r="194" spans="7:35" x14ac:dyDescent="0.45">
      <c r="G194" s="22"/>
      <c r="H194" s="22"/>
      <c r="I194" s="22"/>
      <c r="J194" s="60"/>
      <c r="K194" s="60"/>
      <c r="L194" s="60"/>
      <c r="M194" s="60"/>
      <c r="Q194" s="60"/>
      <c r="R194" s="60"/>
      <c r="S194" s="60"/>
      <c r="T194" s="60"/>
      <c r="X194" s="60"/>
      <c r="Y194" s="60"/>
      <c r="Z194" s="60"/>
      <c r="AA194" s="60"/>
      <c r="AB194" s="60"/>
      <c r="AF194" s="60"/>
      <c r="AG194" s="60"/>
      <c r="AH194" s="60"/>
      <c r="AI194" s="60"/>
    </row>
    <row r="195" spans="7:35" x14ac:dyDescent="0.45">
      <c r="G195" s="22"/>
      <c r="H195" s="22"/>
      <c r="I195" s="22"/>
      <c r="J195" s="60"/>
      <c r="K195" s="60"/>
      <c r="L195" s="60"/>
      <c r="M195" s="60"/>
      <c r="Q195" s="60"/>
      <c r="R195" s="60"/>
      <c r="S195" s="60"/>
      <c r="T195" s="60"/>
      <c r="X195" s="60"/>
      <c r="Y195" s="60"/>
      <c r="Z195" s="60"/>
      <c r="AA195" s="60"/>
      <c r="AB195" s="60"/>
      <c r="AF195" s="60"/>
      <c r="AG195" s="60"/>
      <c r="AH195" s="60"/>
      <c r="AI195" s="60"/>
    </row>
    <row r="196" spans="7:35" x14ac:dyDescent="0.45">
      <c r="G196" s="22"/>
      <c r="H196" s="22"/>
      <c r="I196" s="22"/>
      <c r="J196" s="60"/>
      <c r="K196" s="60"/>
      <c r="L196" s="60"/>
      <c r="M196" s="60"/>
      <c r="Q196" s="60"/>
      <c r="R196" s="60"/>
      <c r="S196" s="60"/>
      <c r="T196" s="60"/>
      <c r="X196" s="60"/>
      <c r="Y196" s="60"/>
      <c r="Z196" s="60"/>
      <c r="AA196" s="60"/>
      <c r="AB196" s="60"/>
      <c r="AF196" s="60"/>
      <c r="AG196" s="60"/>
      <c r="AH196" s="60"/>
      <c r="AI196" s="60"/>
    </row>
    <row r="197" spans="7:35" x14ac:dyDescent="0.45">
      <c r="G197" s="22"/>
      <c r="H197" s="22"/>
      <c r="I197" s="22"/>
      <c r="J197" s="60"/>
      <c r="K197" s="60"/>
      <c r="L197" s="60"/>
      <c r="M197" s="60"/>
      <c r="Q197" s="60"/>
      <c r="R197" s="60"/>
      <c r="S197" s="60"/>
      <c r="T197" s="60"/>
      <c r="X197" s="60"/>
      <c r="Y197" s="60"/>
      <c r="Z197" s="60"/>
      <c r="AA197" s="60"/>
      <c r="AB197" s="60"/>
      <c r="AF197" s="60"/>
      <c r="AG197" s="60"/>
      <c r="AH197" s="60"/>
      <c r="AI197" s="60"/>
    </row>
    <row r="198" spans="7:35" x14ac:dyDescent="0.45">
      <c r="G198" s="22"/>
      <c r="H198" s="22"/>
      <c r="I198" s="22"/>
      <c r="J198" s="60"/>
      <c r="K198" s="60"/>
      <c r="L198" s="60"/>
      <c r="M198" s="60"/>
      <c r="Q198" s="60"/>
      <c r="R198" s="60"/>
      <c r="S198" s="60"/>
      <c r="T198" s="60"/>
      <c r="X198" s="60"/>
      <c r="Y198" s="60"/>
      <c r="Z198" s="60"/>
      <c r="AA198" s="60"/>
      <c r="AB198" s="60"/>
      <c r="AF198" s="60"/>
      <c r="AG198" s="60"/>
      <c r="AH198" s="60"/>
      <c r="AI198" s="60"/>
    </row>
    <row r="199" spans="7:35" x14ac:dyDescent="0.45">
      <c r="G199" s="22"/>
      <c r="H199" s="22"/>
      <c r="I199" s="22"/>
      <c r="J199" s="60"/>
      <c r="K199" s="60"/>
      <c r="L199" s="60"/>
      <c r="M199" s="60"/>
      <c r="Q199" s="60"/>
      <c r="R199" s="60"/>
      <c r="S199" s="60"/>
      <c r="T199" s="60"/>
      <c r="X199" s="60"/>
      <c r="Y199" s="60"/>
      <c r="Z199" s="60"/>
      <c r="AA199" s="60"/>
      <c r="AB199" s="60"/>
      <c r="AF199" s="60"/>
      <c r="AG199" s="60"/>
      <c r="AH199" s="60"/>
      <c r="AI199" s="60"/>
    </row>
    <row r="200" spans="7:35" x14ac:dyDescent="0.45">
      <c r="G200" s="22"/>
      <c r="H200" s="22"/>
      <c r="I200" s="22"/>
      <c r="J200" s="60"/>
      <c r="K200" s="60"/>
      <c r="L200" s="60"/>
      <c r="M200" s="60"/>
      <c r="Q200" s="60"/>
      <c r="R200" s="60"/>
      <c r="S200" s="60"/>
      <c r="T200" s="60"/>
      <c r="X200" s="60"/>
      <c r="Y200" s="60"/>
      <c r="Z200" s="60"/>
      <c r="AA200" s="60"/>
      <c r="AB200" s="60"/>
      <c r="AF200" s="60"/>
      <c r="AG200" s="60"/>
      <c r="AH200" s="60"/>
      <c r="AI200" s="60"/>
    </row>
    <row r="201" spans="7:35" x14ac:dyDescent="0.45">
      <c r="G201" s="22"/>
      <c r="H201" s="22"/>
      <c r="I201" s="22"/>
      <c r="J201" s="60"/>
      <c r="K201" s="60"/>
      <c r="L201" s="60"/>
      <c r="M201" s="60"/>
      <c r="Q201" s="60"/>
      <c r="R201" s="60"/>
      <c r="S201" s="60"/>
      <c r="T201" s="60"/>
      <c r="X201" s="60"/>
      <c r="Y201" s="60"/>
      <c r="Z201" s="60"/>
      <c r="AA201" s="60"/>
      <c r="AB201" s="60"/>
      <c r="AF201" s="60"/>
      <c r="AG201" s="60"/>
      <c r="AH201" s="60"/>
      <c r="AI201" s="60"/>
    </row>
    <row r="202" spans="7:35" x14ac:dyDescent="0.45">
      <c r="G202" s="22"/>
      <c r="H202" s="22"/>
      <c r="I202" s="22"/>
      <c r="J202" s="60"/>
      <c r="K202" s="60"/>
      <c r="L202" s="60"/>
      <c r="M202" s="60"/>
      <c r="Q202" s="60"/>
      <c r="R202" s="60"/>
      <c r="S202" s="60"/>
      <c r="T202" s="60"/>
      <c r="X202" s="60"/>
      <c r="Y202" s="60"/>
      <c r="Z202" s="60"/>
      <c r="AA202" s="60"/>
      <c r="AB202" s="60"/>
      <c r="AF202" s="60"/>
      <c r="AG202" s="60"/>
      <c r="AH202" s="60"/>
      <c r="AI202" s="60"/>
    </row>
    <row r="203" spans="7:35" x14ac:dyDescent="0.45">
      <c r="G203" s="22"/>
      <c r="H203" s="22"/>
      <c r="I203" s="22"/>
      <c r="J203" s="60"/>
      <c r="K203" s="60"/>
      <c r="L203" s="60"/>
      <c r="M203" s="60"/>
      <c r="Q203" s="60"/>
      <c r="R203" s="60"/>
      <c r="S203" s="60"/>
      <c r="T203" s="60"/>
      <c r="X203" s="60"/>
      <c r="Y203" s="60"/>
      <c r="Z203" s="60"/>
      <c r="AA203" s="60"/>
      <c r="AB203" s="60"/>
      <c r="AF203" s="60"/>
      <c r="AG203" s="60"/>
      <c r="AH203" s="60"/>
      <c r="AI203" s="60"/>
    </row>
    <row r="204" spans="7:35" x14ac:dyDescent="0.45">
      <c r="G204" s="22"/>
      <c r="H204" s="22"/>
      <c r="I204" s="22"/>
      <c r="J204" s="60"/>
      <c r="K204" s="60"/>
      <c r="L204" s="60"/>
      <c r="M204" s="60"/>
      <c r="Q204" s="60"/>
      <c r="R204" s="60"/>
      <c r="S204" s="60"/>
      <c r="T204" s="60"/>
      <c r="X204" s="60"/>
      <c r="Y204" s="60"/>
      <c r="Z204" s="60"/>
      <c r="AA204" s="60"/>
      <c r="AB204" s="60"/>
      <c r="AF204" s="60"/>
      <c r="AG204" s="60"/>
      <c r="AH204" s="60"/>
      <c r="AI204" s="60"/>
    </row>
    <row r="205" spans="7:35" x14ac:dyDescent="0.45">
      <c r="G205" s="22"/>
      <c r="H205" s="22"/>
      <c r="I205" s="22"/>
      <c r="J205" s="60"/>
      <c r="K205" s="60"/>
      <c r="L205" s="60"/>
      <c r="M205" s="60"/>
      <c r="Q205" s="60"/>
      <c r="R205" s="60"/>
      <c r="S205" s="60"/>
      <c r="T205" s="60"/>
      <c r="X205" s="60"/>
      <c r="Y205" s="60"/>
      <c r="Z205" s="60"/>
      <c r="AA205" s="60"/>
      <c r="AB205" s="60"/>
      <c r="AF205" s="60"/>
      <c r="AG205" s="60"/>
      <c r="AH205" s="60"/>
      <c r="AI205" s="60"/>
    </row>
    <row r="206" spans="7:35" x14ac:dyDescent="0.45">
      <c r="G206" s="22"/>
      <c r="H206" s="22"/>
      <c r="I206" s="22"/>
      <c r="J206" s="60"/>
      <c r="K206" s="60"/>
      <c r="L206" s="60"/>
      <c r="M206" s="60"/>
      <c r="Q206" s="60"/>
      <c r="R206" s="60"/>
      <c r="S206" s="60"/>
      <c r="T206" s="60"/>
      <c r="X206" s="60"/>
      <c r="Y206" s="60"/>
      <c r="Z206" s="60"/>
      <c r="AA206" s="60"/>
      <c r="AB206" s="60"/>
      <c r="AF206" s="60"/>
      <c r="AG206" s="60"/>
      <c r="AH206" s="60"/>
      <c r="AI206" s="60"/>
    </row>
    <row r="207" spans="7:35" x14ac:dyDescent="0.45">
      <c r="G207" s="22"/>
      <c r="H207" s="22"/>
      <c r="I207" s="22"/>
      <c r="J207" s="60"/>
      <c r="K207" s="60"/>
      <c r="L207" s="60"/>
      <c r="M207" s="60"/>
      <c r="Q207" s="60"/>
      <c r="R207" s="60"/>
      <c r="S207" s="60"/>
      <c r="T207" s="60"/>
      <c r="X207" s="60"/>
      <c r="Y207" s="60"/>
      <c r="Z207" s="60"/>
      <c r="AA207" s="60"/>
      <c r="AB207" s="60"/>
      <c r="AF207" s="60"/>
      <c r="AG207" s="60"/>
      <c r="AH207" s="60"/>
      <c r="AI207" s="60"/>
    </row>
    <row r="208" spans="7:35" x14ac:dyDescent="0.45">
      <c r="G208" s="22"/>
      <c r="H208" s="22"/>
      <c r="I208" s="22"/>
      <c r="J208" s="60"/>
      <c r="K208" s="60"/>
      <c r="L208" s="60"/>
      <c r="M208" s="60"/>
      <c r="Q208" s="60"/>
      <c r="R208" s="60"/>
      <c r="S208" s="60"/>
      <c r="T208" s="60"/>
      <c r="X208" s="60"/>
      <c r="Y208" s="60"/>
      <c r="Z208" s="60"/>
      <c r="AA208" s="60"/>
      <c r="AB208" s="60"/>
      <c r="AF208" s="60"/>
      <c r="AG208" s="60"/>
      <c r="AH208" s="60"/>
      <c r="AI208" s="60"/>
    </row>
    <row r="209" spans="7:35" x14ac:dyDescent="0.45">
      <c r="G209" s="22"/>
      <c r="H209" s="22"/>
      <c r="I209" s="22"/>
      <c r="J209" s="60"/>
      <c r="K209" s="60"/>
      <c r="L209" s="60"/>
      <c r="M209" s="60"/>
      <c r="Q209" s="60"/>
      <c r="R209" s="60"/>
      <c r="S209" s="60"/>
      <c r="T209" s="60"/>
      <c r="X209" s="60"/>
      <c r="Y209" s="60"/>
      <c r="Z209" s="60"/>
      <c r="AA209" s="60"/>
      <c r="AB209" s="60"/>
      <c r="AF209" s="60"/>
      <c r="AG209" s="60"/>
      <c r="AH209" s="60"/>
      <c r="AI209" s="60"/>
    </row>
    <row r="210" spans="7:35" x14ac:dyDescent="0.45">
      <c r="G210" s="22"/>
      <c r="H210" s="22"/>
      <c r="I210" s="22"/>
      <c r="J210" s="60"/>
      <c r="K210" s="60"/>
      <c r="L210" s="60"/>
      <c r="M210" s="60"/>
      <c r="Q210" s="60"/>
      <c r="R210" s="60"/>
      <c r="S210" s="60"/>
      <c r="T210" s="60"/>
      <c r="X210" s="60"/>
      <c r="Y210" s="60"/>
      <c r="Z210" s="60"/>
      <c r="AA210" s="60"/>
      <c r="AB210" s="60"/>
      <c r="AF210" s="60"/>
      <c r="AG210" s="60"/>
      <c r="AH210" s="60"/>
      <c r="AI210" s="60"/>
    </row>
    <row r="211" spans="7:35" x14ac:dyDescent="0.45">
      <c r="G211" s="22"/>
      <c r="H211" s="22"/>
      <c r="I211" s="22"/>
      <c r="J211" s="60"/>
      <c r="K211" s="60"/>
      <c r="L211" s="60"/>
      <c r="M211" s="60"/>
      <c r="Q211" s="60"/>
      <c r="R211" s="60"/>
      <c r="S211" s="60"/>
      <c r="T211" s="60"/>
      <c r="X211" s="60"/>
      <c r="Y211" s="60"/>
      <c r="Z211" s="60"/>
      <c r="AA211" s="60"/>
      <c r="AB211" s="60"/>
      <c r="AF211" s="60"/>
      <c r="AG211" s="60"/>
      <c r="AH211" s="60"/>
      <c r="AI211" s="60"/>
    </row>
    <row r="212" spans="7:35" x14ac:dyDescent="0.45">
      <c r="G212" s="22"/>
      <c r="H212" s="22"/>
      <c r="I212" s="22"/>
      <c r="J212" s="60"/>
      <c r="K212" s="60"/>
      <c r="L212" s="60"/>
      <c r="M212" s="60"/>
      <c r="Q212" s="60"/>
      <c r="R212" s="60"/>
      <c r="S212" s="60"/>
      <c r="T212" s="60"/>
      <c r="X212" s="60"/>
      <c r="Y212" s="60"/>
      <c r="Z212" s="60"/>
      <c r="AA212" s="60"/>
      <c r="AB212" s="60"/>
      <c r="AF212" s="60"/>
      <c r="AG212" s="60"/>
      <c r="AH212" s="60"/>
      <c r="AI212" s="60"/>
    </row>
    <row r="213" spans="7:35" x14ac:dyDescent="0.45">
      <c r="G213" s="22"/>
      <c r="H213" s="22"/>
      <c r="I213" s="22"/>
      <c r="J213" s="60"/>
      <c r="K213" s="60"/>
      <c r="L213" s="60"/>
      <c r="M213" s="60"/>
      <c r="Q213" s="60"/>
      <c r="R213" s="60"/>
      <c r="S213" s="60"/>
      <c r="T213" s="60"/>
      <c r="X213" s="60"/>
      <c r="Y213" s="60"/>
      <c r="Z213" s="60"/>
      <c r="AA213" s="60"/>
      <c r="AB213" s="60"/>
      <c r="AF213" s="60"/>
      <c r="AG213" s="60"/>
      <c r="AH213" s="60"/>
      <c r="AI213" s="60"/>
    </row>
    <row r="214" spans="7:35" x14ac:dyDescent="0.45">
      <c r="G214" s="22"/>
      <c r="H214" s="22"/>
      <c r="I214" s="22"/>
      <c r="J214" s="60"/>
      <c r="K214" s="60"/>
      <c r="L214" s="60"/>
      <c r="M214" s="60"/>
      <c r="Q214" s="60"/>
      <c r="R214" s="60"/>
      <c r="S214" s="60"/>
      <c r="T214" s="60"/>
      <c r="X214" s="60"/>
      <c r="Y214" s="60"/>
      <c r="Z214" s="60"/>
      <c r="AA214" s="60"/>
      <c r="AB214" s="60"/>
      <c r="AF214" s="60"/>
      <c r="AG214" s="60"/>
      <c r="AH214" s="60"/>
      <c r="AI214" s="60"/>
    </row>
    <row r="215" spans="7:35" x14ac:dyDescent="0.45">
      <c r="G215" s="22"/>
      <c r="H215" s="22"/>
      <c r="I215" s="22"/>
      <c r="J215" s="60"/>
      <c r="K215" s="60"/>
      <c r="L215" s="60"/>
      <c r="M215" s="60"/>
      <c r="Q215" s="60"/>
      <c r="R215" s="60"/>
      <c r="S215" s="60"/>
      <c r="T215" s="60"/>
      <c r="X215" s="60"/>
      <c r="Y215" s="60"/>
      <c r="Z215" s="60"/>
      <c r="AA215" s="60"/>
      <c r="AB215" s="60"/>
      <c r="AF215" s="60"/>
      <c r="AG215" s="60"/>
      <c r="AH215" s="60"/>
      <c r="AI215" s="60"/>
    </row>
    <row r="216" spans="7:35" x14ac:dyDescent="0.45">
      <c r="G216" s="22"/>
      <c r="H216" s="22"/>
      <c r="I216" s="22"/>
      <c r="J216" s="60"/>
      <c r="K216" s="60"/>
      <c r="L216" s="60"/>
      <c r="M216" s="60"/>
      <c r="Q216" s="60"/>
      <c r="R216" s="60"/>
      <c r="S216" s="60"/>
      <c r="T216" s="60"/>
      <c r="X216" s="60"/>
      <c r="Y216" s="60"/>
      <c r="Z216" s="60"/>
      <c r="AA216" s="60"/>
      <c r="AB216" s="60"/>
      <c r="AF216" s="60"/>
      <c r="AG216" s="60"/>
      <c r="AH216" s="60"/>
      <c r="AI216" s="60"/>
    </row>
    <row r="217" spans="7:35" x14ac:dyDescent="0.45">
      <c r="G217" s="22"/>
      <c r="H217" s="22"/>
      <c r="I217" s="22"/>
      <c r="J217" s="60"/>
      <c r="K217" s="60"/>
      <c r="L217" s="60"/>
      <c r="M217" s="60"/>
      <c r="Q217" s="60"/>
      <c r="R217" s="60"/>
      <c r="S217" s="60"/>
      <c r="T217" s="60"/>
      <c r="X217" s="60"/>
      <c r="Y217" s="60"/>
      <c r="Z217" s="60"/>
      <c r="AA217" s="60"/>
      <c r="AB217" s="60"/>
      <c r="AF217" s="60"/>
      <c r="AG217" s="60"/>
      <c r="AH217" s="60"/>
      <c r="AI217" s="60"/>
    </row>
    <row r="218" spans="7:35" x14ac:dyDescent="0.45">
      <c r="G218" s="22"/>
      <c r="H218" s="22"/>
      <c r="I218" s="22"/>
      <c r="J218" s="60"/>
      <c r="K218" s="60"/>
      <c r="L218" s="60"/>
      <c r="M218" s="60"/>
      <c r="Q218" s="60"/>
      <c r="R218" s="60"/>
      <c r="S218" s="60"/>
      <c r="T218" s="60"/>
      <c r="X218" s="60"/>
      <c r="Y218" s="60"/>
      <c r="Z218" s="60"/>
      <c r="AA218" s="60"/>
      <c r="AB218" s="60"/>
      <c r="AF218" s="60"/>
      <c r="AG218" s="60"/>
      <c r="AH218" s="60"/>
      <c r="AI218" s="60"/>
    </row>
    <row r="219" spans="7:35" x14ac:dyDescent="0.45">
      <c r="G219" s="22"/>
      <c r="H219" s="22"/>
      <c r="I219" s="22"/>
      <c r="J219" s="60"/>
      <c r="K219" s="60"/>
      <c r="L219" s="60"/>
      <c r="M219" s="60"/>
      <c r="Q219" s="60"/>
      <c r="R219" s="60"/>
      <c r="S219" s="60"/>
      <c r="T219" s="60"/>
      <c r="X219" s="60"/>
      <c r="Y219" s="60"/>
      <c r="Z219" s="60"/>
      <c r="AA219" s="60"/>
      <c r="AB219" s="60"/>
      <c r="AF219" s="60"/>
      <c r="AG219" s="60"/>
      <c r="AH219" s="60"/>
      <c r="AI219" s="60"/>
    </row>
    <row r="220" spans="7:35" x14ac:dyDescent="0.45">
      <c r="G220" s="22"/>
      <c r="H220" s="22"/>
      <c r="I220" s="22"/>
      <c r="J220" s="60"/>
      <c r="K220" s="60"/>
      <c r="L220" s="60"/>
      <c r="M220" s="60"/>
      <c r="Q220" s="60"/>
      <c r="R220" s="60"/>
      <c r="S220" s="60"/>
      <c r="T220" s="60"/>
      <c r="X220" s="60"/>
      <c r="Y220" s="60"/>
      <c r="Z220" s="60"/>
      <c r="AA220" s="60"/>
      <c r="AB220" s="60"/>
      <c r="AF220" s="60"/>
      <c r="AG220" s="60"/>
      <c r="AH220" s="60"/>
      <c r="AI220" s="60"/>
    </row>
    <row r="221" spans="7:35" x14ac:dyDescent="0.45">
      <c r="G221" s="22"/>
      <c r="H221" s="22"/>
      <c r="I221" s="22"/>
      <c r="J221" s="60"/>
      <c r="K221" s="60"/>
      <c r="L221" s="60"/>
      <c r="M221" s="60"/>
      <c r="Q221" s="60"/>
      <c r="R221" s="60"/>
      <c r="S221" s="60"/>
      <c r="T221" s="60"/>
      <c r="X221" s="60"/>
      <c r="Y221" s="60"/>
      <c r="Z221" s="60"/>
      <c r="AA221" s="60"/>
      <c r="AB221" s="60"/>
      <c r="AF221" s="60"/>
      <c r="AG221" s="60"/>
      <c r="AH221" s="60"/>
      <c r="AI221" s="60"/>
    </row>
    <row r="222" spans="7:35" x14ac:dyDescent="0.45">
      <c r="G222" s="22"/>
      <c r="H222" s="22"/>
      <c r="I222" s="22"/>
      <c r="J222" s="60"/>
      <c r="K222" s="60"/>
      <c r="L222" s="60"/>
      <c r="M222" s="60"/>
      <c r="Q222" s="60"/>
      <c r="R222" s="60"/>
      <c r="S222" s="60"/>
      <c r="T222" s="60"/>
      <c r="X222" s="60"/>
      <c r="Y222" s="60"/>
      <c r="Z222" s="60"/>
      <c r="AA222" s="60"/>
      <c r="AB222" s="60"/>
      <c r="AF222" s="60"/>
      <c r="AG222" s="60"/>
      <c r="AH222" s="60"/>
      <c r="AI222" s="60"/>
    </row>
    <row r="223" spans="7:35" x14ac:dyDescent="0.45">
      <c r="G223" s="22"/>
      <c r="H223" s="22"/>
      <c r="I223" s="22"/>
      <c r="J223" s="60"/>
      <c r="K223" s="60"/>
      <c r="L223" s="60"/>
      <c r="M223" s="60"/>
      <c r="Q223" s="60"/>
      <c r="R223" s="60"/>
      <c r="S223" s="60"/>
      <c r="T223" s="60"/>
      <c r="X223" s="60"/>
      <c r="Y223" s="60"/>
      <c r="Z223" s="60"/>
      <c r="AA223" s="60"/>
      <c r="AB223" s="60"/>
      <c r="AF223" s="60"/>
      <c r="AG223" s="60"/>
      <c r="AH223" s="60"/>
      <c r="AI223" s="60"/>
    </row>
    <row r="224" spans="7:35" x14ac:dyDescent="0.45">
      <c r="G224" s="22"/>
      <c r="H224" s="22"/>
      <c r="I224" s="22"/>
      <c r="J224" s="60"/>
      <c r="K224" s="60"/>
      <c r="L224" s="60"/>
      <c r="M224" s="60"/>
      <c r="Q224" s="60"/>
      <c r="R224" s="60"/>
      <c r="S224" s="60"/>
      <c r="T224" s="60"/>
      <c r="X224" s="60"/>
      <c r="Y224" s="60"/>
      <c r="Z224" s="60"/>
      <c r="AA224" s="60"/>
      <c r="AB224" s="60"/>
      <c r="AF224" s="60"/>
      <c r="AG224" s="60"/>
      <c r="AH224" s="60"/>
      <c r="AI224" s="60"/>
    </row>
    <row r="225" spans="7:35" x14ac:dyDescent="0.45">
      <c r="G225" s="22"/>
      <c r="H225" s="22"/>
      <c r="I225" s="22"/>
      <c r="J225" s="60"/>
      <c r="K225" s="60"/>
      <c r="L225" s="60"/>
      <c r="M225" s="60"/>
      <c r="Q225" s="60"/>
      <c r="R225" s="60"/>
      <c r="S225" s="60"/>
      <c r="T225" s="60"/>
      <c r="X225" s="60"/>
      <c r="Y225" s="60"/>
      <c r="Z225" s="60"/>
      <c r="AA225" s="60"/>
      <c r="AB225" s="60"/>
      <c r="AF225" s="60"/>
      <c r="AG225" s="60"/>
      <c r="AH225" s="60"/>
      <c r="AI225" s="60"/>
    </row>
    <row r="226" spans="7:35" x14ac:dyDescent="0.45">
      <c r="G226" s="22"/>
      <c r="H226" s="22"/>
      <c r="I226" s="22"/>
      <c r="J226" s="60"/>
      <c r="K226" s="60"/>
      <c r="L226" s="60"/>
      <c r="M226" s="60"/>
      <c r="Q226" s="60"/>
      <c r="R226" s="60"/>
      <c r="S226" s="60"/>
      <c r="T226" s="60"/>
      <c r="X226" s="60"/>
      <c r="Y226" s="60"/>
      <c r="Z226" s="60"/>
      <c r="AA226" s="60"/>
      <c r="AB226" s="60"/>
      <c r="AF226" s="60"/>
      <c r="AG226" s="60"/>
      <c r="AH226" s="60"/>
      <c r="AI226" s="60"/>
    </row>
    <row r="227" spans="7:35" x14ac:dyDescent="0.45">
      <c r="G227" s="22"/>
      <c r="H227" s="22"/>
      <c r="I227" s="22"/>
      <c r="J227" s="60"/>
      <c r="K227" s="60"/>
      <c r="L227" s="60"/>
      <c r="M227" s="60"/>
      <c r="Q227" s="60"/>
      <c r="R227" s="60"/>
      <c r="S227" s="60"/>
      <c r="T227" s="60"/>
      <c r="X227" s="60"/>
      <c r="Y227" s="60"/>
      <c r="Z227" s="60"/>
      <c r="AA227" s="60"/>
      <c r="AB227" s="60"/>
      <c r="AF227" s="60"/>
      <c r="AG227" s="60"/>
      <c r="AH227" s="60"/>
      <c r="AI227" s="60"/>
    </row>
    <row r="228" spans="7:35" x14ac:dyDescent="0.45">
      <c r="G228" s="22"/>
      <c r="H228" s="22"/>
      <c r="I228" s="22"/>
      <c r="J228" s="60"/>
      <c r="K228" s="60"/>
      <c r="L228" s="60"/>
      <c r="M228" s="60"/>
      <c r="Q228" s="60"/>
      <c r="R228" s="60"/>
      <c r="S228" s="60"/>
      <c r="T228" s="60"/>
      <c r="X228" s="60"/>
      <c r="Y228" s="60"/>
      <c r="Z228" s="60"/>
      <c r="AA228" s="60"/>
      <c r="AB228" s="60"/>
      <c r="AF228" s="60"/>
      <c r="AG228" s="60"/>
      <c r="AH228" s="60"/>
      <c r="AI228" s="60"/>
    </row>
    <row r="229" spans="7:35" x14ac:dyDescent="0.45">
      <c r="G229" s="22"/>
      <c r="H229" s="22"/>
      <c r="I229" s="22"/>
      <c r="J229" s="60"/>
      <c r="K229" s="60"/>
      <c r="L229" s="60"/>
      <c r="M229" s="60"/>
      <c r="Q229" s="60"/>
      <c r="R229" s="60"/>
      <c r="S229" s="60"/>
      <c r="T229" s="60"/>
      <c r="X229" s="60"/>
      <c r="Y229" s="60"/>
      <c r="Z229" s="60"/>
      <c r="AA229" s="60"/>
      <c r="AB229" s="60"/>
      <c r="AF229" s="60"/>
      <c r="AG229" s="60"/>
      <c r="AH229" s="60"/>
      <c r="AI229" s="60"/>
    </row>
    <row r="230" spans="7:35" x14ac:dyDescent="0.45">
      <c r="G230" s="22"/>
      <c r="H230" s="22"/>
      <c r="I230" s="22"/>
      <c r="J230" s="60"/>
      <c r="K230" s="60"/>
      <c r="L230" s="60"/>
      <c r="M230" s="60"/>
      <c r="Q230" s="60"/>
      <c r="R230" s="60"/>
      <c r="S230" s="60"/>
      <c r="T230" s="60"/>
      <c r="X230" s="60"/>
      <c r="Y230" s="60"/>
      <c r="Z230" s="60"/>
      <c r="AA230" s="60"/>
      <c r="AB230" s="60"/>
      <c r="AF230" s="60"/>
      <c r="AG230" s="60"/>
      <c r="AH230" s="60"/>
      <c r="AI230" s="60"/>
    </row>
    <row r="231" spans="7:35" x14ac:dyDescent="0.45">
      <c r="G231" s="22"/>
      <c r="H231" s="22"/>
      <c r="I231" s="22"/>
      <c r="J231" s="60"/>
      <c r="K231" s="60"/>
      <c r="L231" s="60"/>
      <c r="M231" s="60"/>
      <c r="Q231" s="60"/>
      <c r="R231" s="60"/>
      <c r="S231" s="60"/>
      <c r="T231" s="60"/>
      <c r="X231" s="60"/>
      <c r="Y231" s="60"/>
      <c r="Z231" s="60"/>
      <c r="AA231" s="60"/>
      <c r="AB231" s="60"/>
      <c r="AF231" s="60"/>
      <c r="AG231" s="60"/>
      <c r="AH231" s="60"/>
      <c r="AI231" s="60"/>
    </row>
    <row r="232" spans="7:35" x14ac:dyDescent="0.45">
      <c r="G232" s="22"/>
      <c r="H232" s="22"/>
      <c r="I232" s="22"/>
      <c r="J232" s="60"/>
      <c r="K232" s="60"/>
      <c r="L232" s="60"/>
      <c r="M232" s="60"/>
      <c r="Q232" s="60"/>
      <c r="R232" s="60"/>
      <c r="S232" s="60"/>
      <c r="T232" s="60"/>
      <c r="X232" s="60"/>
      <c r="Y232" s="60"/>
      <c r="Z232" s="60"/>
      <c r="AA232" s="60"/>
      <c r="AB232" s="60"/>
      <c r="AF232" s="60"/>
      <c r="AG232" s="60"/>
      <c r="AH232" s="60"/>
      <c r="AI232" s="60"/>
    </row>
    <row r="233" spans="7:35" x14ac:dyDescent="0.45">
      <c r="G233" s="22"/>
      <c r="H233" s="22"/>
      <c r="I233" s="22"/>
      <c r="J233" s="60"/>
      <c r="K233" s="60"/>
      <c r="L233" s="60"/>
      <c r="M233" s="60"/>
      <c r="Q233" s="60"/>
      <c r="R233" s="60"/>
      <c r="S233" s="60"/>
      <c r="T233" s="60"/>
      <c r="X233" s="60"/>
      <c r="Y233" s="60"/>
      <c r="Z233" s="60"/>
      <c r="AA233" s="60"/>
      <c r="AB233" s="60"/>
      <c r="AF233" s="60"/>
      <c r="AG233" s="60"/>
      <c r="AH233" s="60"/>
      <c r="AI233" s="60"/>
    </row>
    <row r="234" spans="7:35" x14ac:dyDescent="0.45">
      <c r="G234" s="22"/>
      <c r="H234" s="22"/>
      <c r="I234" s="22"/>
      <c r="J234" s="60"/>
      <c r="K234" s="60"/>
      <c r="L234" s="60"/>
      <c r="M234" s="60"/>
      <c r="Q234" s="60"/>
      <c r="R234" s="60"/>
      <c r="S234" s="60"/>
      <c r="T234" s="60"/>
      <c r="X234" s="60"/>
      <c r="Y234" s="60"/>
      <c r="Z234" s="60"/>
      <c r="AA234" s="60"/>
      <c r="AB234" s="60"/>
      <c r="AF234" s="60"/>
      <c r="AG234" s="60"/>
      <c r="AH234" s="60"/>
      <c r="AI234" s="60"/>
    </row>
    <row r="235" spans="7:35" x14ac:dyDescent="0.45">
      <c r="G235" s="22"/>
      <c r="H235" s="22"/>
      <c r="I235" s="22"/>
      <c r="J235" s="60"/>
      <c r="K235" s="60"/>
      <c r="L235" s="60"/>
      <c r="M235" s="60"/>
      <c r="Q235" s="60"/>
      <c r="R235" s="60"/>
      <c r="S235" s="60"/>
      <c r="T235" s="60"/>
      <c r="X235" s="60"/>
      <c r="Y235" s="60"/>
      <c r="Z235" s="60"/>
      <c r="AA235" s="60"/>
      <c r="AB235" s="60"/>
      <c r="AF235" s="60"/>
      <c r="AG235" s="60"/>
      <c r="AH235" s="60"/>
      <c r="AI235" s="60"/>
    </row>
    <row r="236" spans="7:35" x14ac:dyDescent="0.45">
      <c r="G236" s="22"/>
      <c r="H236" s="22"/>
      <c r="I236" s="22"/>
      <c r="J236" s="60"/>
      <c r="K236" s="60"/>
      <c r="L236" s="60"/>
      <c r="M236" s="60"/>
      <c r="Q236" s="60"/>
      <c r="R236" s="60"/>
      <c r="S236" s="60"/>
      <c r="T236" s="60"/>
      <c r="X236" s="60"/>
      <c r="Y236" s="60"/>
      <c r="Z236" s="60"/>
      <c r="AA236" s="60"/>
      <c r="AB236" s="60"/>
      <c r="AF236" s="60"/>
      <c r="AG236" s="60"/>
      <c r="AH236" s="60"/>
      <c r="AI236" s="60"/>
    </row>
    <row r="237" spans="7:35" x14ac:dyDescent="0.45">
      <c r="G237" s="22"/>
      <c r="H237" s="22"/>
      <c r="I237" s="22"/>
      <c r="J237" s="60"/>
      <c r="K237" s="60"/>
      <c r="L237" s="60"/>
      <c r="M237" s="60"/>
      <c r="Q237" s="60"/>
      <c r="R237" s="60"/>
      <c r="S237" s="60"/>
      <c r="T237" s="60"/>
      <c r="X237" s="60"/>
      <c r="Y237" s="60"/>
      <c r="Z237" s="60"/>
      <c r="AA237" s="60"/>
      <c r="AB237" s="60"/>
      <c r="AF237" s="60"/>
      <c r="AG237" s="60"/>
      <c r="AH237" s="60"/>
      <c r="AI237" s="60"/>
    </row>
    <row r="238" spans="7:35" x14ac:dyDescent="0.45">
      <c r="G238" s="22"/>
      <c r="H238" s="22"/>
      <c r="I238" s="22"/>
      <c r="J238" s="60"/>
      <c r="K238" s="60"/>
      <c r="L238" s="60"/>
      <c r="M238" s="60"/>
      <c r="Q238" s="60"/>
      <c r="R238" s="60"/>
      <c r="S238" s="60"/>
      <c r="T238" s="60"/>
      <c r="X238" s="60"/>
      <c r="Y238" s="60"/>
      <c r="Z238" s="60"/>
      <c r="AA238" s="60"/>
      <c r="AB238" s="60"/>
      <c r="AF238" s="60"/>
      <c r="AG238" s="60"/>
      <c r="AH238" s="60"/>
      <c r="AI238" s="60"/>
    </row>
    <row r="239" spans="7:35" x14ac:dyDescent="0.45">
      <c r="G239" s="22"/>
      <c r="H239" s="22"/>
      <c r="I239" s="22"/>
      <c r="J239" s="60"/>
      <c r="K239" s="60"/>
      <c r="L239" s="60"/>
      <c r="M239" s="60"/>
      <c r="Q239" s="60"/>
      <c r="R239" s="60"/>
      <c r="S239" s="60"/>
      <c r="T239" s="60"/>
      <c r="X239" s="60"/>
      <c r="Y239" s="60"/>
      <c r="Z239" s="60"/>
      <c r="AA239" s="60"/>
      <c r="AB239" s="60"/>
      <c r="AF239" s="60"/>
      <c r="AG239" s="60"/>
      <c r="AH239" s="60"/>
      <c r="AI239" s="60"/>
    </row>
    <row r="240" spans="7:35" x14ac:dyDescent="0.45">
      <c r="G240" s="22"/>
      <c r="H240" s="22"/>
      <c r="I240" s="22"/>
      <c r="J240" s="60"/>
      <c r="K240" s="60"/>
      <c r="L240" s="60"/>
      <c r="M240" s="60"/>
      <c r="Q240" s="60"/>
      <c r="R240" s="60"/>
      <c r="S240" s="60"/>
      <c r="T240" s="60"/>
      <c r="X240" s="60"/>
      <c r="Y240" s="60"/>
      <c r="Z240" s="60"/>
      <c r="AA240" s="60"/>
      <c r="AB240" s="60"/>
      <c r="AF240" s="60"/>
      <c r="AG240" s="60"/>
      <c r="AH240" s="60"/>
      <c r="AI240" s="60"/>
    </row>
    <row r="241" spans="7:35" x14ac:dyDescent="0.45">
      <c r="G241" s="22"/>
      <c r="H241" s="22"/>
      <c r="I241" s="22"/>
      <c r="J241" s="60"/>
      <c r="K241" s="60"/>
      <c r="L241" s="60"/>
      <c r="M241" s="60"/>
      <c r="Q241" s="60"/>
      <c r="R241" s="60"/>
      <c r="S241" s="60"/>
      <c r="T241" s="60"/>
      <c r="X241" s="60"/>
      <c r="Y241" s="60"/>
      <c r="Z241" s="60"/>
      <c r="AA241" s="60"/>
      <c r="AB241" s="60"/>
      <c r="AF241" s="60"/>
      <c r="AG241" s="60"/>
      <c r="AH241" s="60"/>
      <c r="AI241" s="60"/>
    </row>
    <row r="242" spans="7:35" x14ac:dyDescent="0.45">
      <c r="G242" s="22"/>
      <c r="H242" s="22"/>
      <c r="I242" s="22"/>
      <c r="J242" s="60"/>
      <c r="K242" s="60"/>
      <c r="L242" s="60"/>
      <c r="M242" s="60"/>
      <c r="Q242" s="60"/>
      <c r="R242" s="60"/>
      <c r="S242" s="60"/>
      <c r="T242" s="60"/>
      <c r="X242" s="60"/>
      <c r="Y242" s="60"/>
      <c r="Z242" s="60"/>
      <c r="AA242" s="60"/>
      <c r="AB242" s="60"/>
      <c r="AF242" s="60"/>
      <c r="AG242" s="60"/>
      <c r="AH242" s="60"/>
      <c r="AI242" s="60"/>
    </row>
    <row r="243" spans="7:35" x14ac:dyDescent="0.45">
      <c r="G243" s="22"/>
      <c r="H243" s="22"/>
      <c r="I243" s="22"/>
      <c r="J243" s="60"/>
      <c r="K243" s="60"/>
      <c r="L243" s="60"/>
      <c r="M243" s="60"/>
      <c r="Q243" s="60"/>
      <c r="R243" s="60"/>
      <c r="S243" s="60"/>
      <c r="T243" s="60"/>
      <c r="X243" s="60"/>
      <c r="Y243" s="60"/>
      <c r="Z243" s="60"/>
      <c r="AA243" s="60"/>
      <c r="AB243" s="60"/>
      <c r="AF243" s="60"/>
      <c r="AG243" s="60"/>
      <c r="AH243" s="60"/>
      <c r="AI243" s="60"/>
    </row>
    <row r="244" spans="7:35" x14ac:dyDescent="0.45">
      <c r="G244" s="22"/>
      <c r="H244" s="22"/>
      <c r="I244" s="22"/>
      <c r="J244" s="60"/>
      <c r="K244" s="60"/>
      <c r="L244" s="60"/>
      <c r="M244" s="60"/>
      <c r="Q244" s="60"/>
      <c r="R244" s="60"/>
      <c r="S244" s="60"/>
      <c r="T244" s="60"/>
      <c r="X244" s="60"/>
      <c r="Y244" s="60"/>
      <c r="Z244" s="60"/>
      <c r="AA244" s="60"/>
      <c r="AB244" s="60"/>
      <c r="AF244" s="60"/>
      <c r="AG244" s="60"/>
      <c r="AH244" s="60"/>
      <c r="AI244" s="60"/>
    </row>
    <row r="245" spans="7:35" x14ac:dyDescent="0.45">
      <c r="G245" s="22"/>
      <c r="H245" s="22"/>
      <c r="I245" s="22"/>
      <c r="J245" s="60"/>
      <c r="K245" s="60"/>
      <c r="L245" s="60"/>
      <c r="M245" s="60"/>
      <c r="Q245" s="60"/>
      <c r="R245" s="60"/>
      <c r="S245" s="60"/>
      <c r="T245" s="60"/>
      <c r="X245" s="60"/>
      <c r="Y245" s="60"/>
      <c r="Z245" s="60"/>
      <c r="AA245" s="60"/>
      <c r="AB245" s="60"/>
      <c r="AF245" s="60"/>
      <c r="AG245" s="60"/>
      <c r="AH245" s="60"/>
      <c r="AI245" s="60"/>
    </row>
    <row r="246" spans="7:35" x14ac:dyDescent="0.45">
      <c r="G246" s="22"/>
      <c r="H246" s="22"/>
      <c r="I246" s="22"/>
      <c r="J246" s="60"/>
      <c r="K246" s="60"/>
      <c r="L246" s="60"/>
      <c r="M246" s="60"/>
      <c r="Q246" s="60"/>
      <c r="R246" s="60"/>
      <c r="S246" s="60"/>
      <c r="T246" s="60"/>
      <c r="X246" s="60"/>
      <c r="Y246" s="60"/>
      <c r="Z246" s="60"/>
      <c r="AA246" s="60"/>
      <c r="AB246" s="60"/>
      <c r="AF246" s="60"/>
      <c r="AG246" s="60"/>
      <c r="AH246" s="60"/>
      <c r="AI246" s="60"/>
    </row>
    <row r="247" spans="7:35" x14ac:dyDescent="0.45">
      <c r="G247" s="22"/>
      <c r="H247" s="22"/>
      <c r="I247" s="22"/>
      <c r="J247" s="60"/>
      <c r="K247" s="60"/>
      <c r="L247" s="60"/>
      <c r="M247" s="60"/>
      <c r="Q247" s="60"/>
      <c r="R247" s="60"/>
      <c r="S247" s="60"/>
      <c r="T247" s="60"/>
      <c r="X247" s="60"/>
      <c r="Y247" s="60"/>
      <c r="Z247" s="60"/>
      <c r="AA247" s="60"/>
      <c r="AB247" s="60"/>
      <c r="AF247" s="60"/>
      <c r="AG247" s="60"/>
      <c r="AH247" s="60"/>
      <c r="AI247" s="60"/>
    </row>
    <row r="248" spans="7:35" x14ac:dyDescent="0.45">
      <c r="G248" s="22"/>
      <c r="H248" s="22"/>
      <c r="I248" s="22"/>
      <c r="J248" s="60"/>
      <c r="K248" s="60"/>
      <c r="L248" s="60"/>
      <c r="M248" s="60"/>
      <c r="Q248" s="60"/>
      <c r="R248" s="60"/>
      <c r="S248" s="60"/>
      <c r="T248" s="60"/>
      <c r="X248" s="60"/>
      <c r="Y248" s="60"/>
      <c r="Z248" s="60"/>
      <c r="AA248" s="60"/>
      <c r="AB248" s="60"/>
      <c r="AF248" s="60"/>
      <c r="AG248" s="60"/>
      <c r="AH248" s="60"/>
      <c r="AI248" s="60"/>
    </row>
    <row r="249" spans="7:35" x14ac:dyDescent="0.45">
      <c r="G249" s="22"/>
      <c r="H249" s="22"/>
      <c r="I249" s="22"/>
      <c r="J249" s="60"/>
      <c r="K249" s="60"/>
      <c r="L249" s="60"/>
      <c r="M249" s="60"/>
      <c r="Q249" s="60"/>
      <c r="R249" s="60"/>
      <c r="S249" s="60"/>
      <c r="T249" s="60"/>
      <c r="X249" s="60"/>
      <c r="Y249" s="60"/>
      <c r="Z249" s="60"/>
      <c r="AA249" s="60"/>
      <c r="AB249" s="60"/>
      <c r="AF249" s="60"/>
      <c r="AG249" s="60"/>
      <c r="AH249" s="60"/>
      <c r="AI249" s="60"/>
    </row>
    <row r="250" spans="7:35" x14ac:dyDescent="0.45">
      <c r="G250" s="22"/>
      <c r="H250" s="22"/>
      <c r="I250" s="22"/>
      <c r="J250" s="60"/>
      <c r="K250" s="60"/>
      <c r="L250" s="60"/>
      <c r="M250" s="60"/>
      <c r="Q250" s="60"/>
      <c r="R250" s="60"/>
      <c r="S250" s="60"/>
      <c r="T250" s="60"/>
      <c r="X250" s="60"/>
      <c r="Y250" s="60"/>
      <c r="Z250" s="60"/>
      <c r="AA250" s="60"/>
      <c r="AB250" s="60"/>
      <c r="AF250" s="60"/>
      <c r="AG250" s="60"/>
      <c r="AH250" s="60"/>
      <c r="AI250" s="60"/>
    </row>
    <row r="251" spans="7:35" x14ac:dyDescent="0.45">
      <c r="G251" s="22"/>
      <c r="H251" s="22"/>
      <c r="I251" s="22"/>
      <c r="J251" s="60"/>
      <c r="K251" s="60"/>
      <c r="L251" s="60"/>
      <c r="M251" s="60"/>
      <c r="Q251" s="60"/>
      <c r="R251" s="60"/>
      <c r="S251" s="60"/>
      <c r="T251" s="60"/>
      <c r="X251" s="60"/>
      <c r="Y251" s="60"/>
      <c r="Z251" s="60"/>
      <c r="AA251" s="60"/>
      <c r="AB251" s="60"/>
      <c r="AF251" s="60"/>
      <c r="AG251" s="60"/>
      <c r="AH251" s="60"/>
      <c r="AI251" s="60"/>
    </row>
    <row r="252" spans="7:35" x14ac:dyDescent="0.45">
      <c r="G252" s="22"/>
      <c r="H252" s="22"/>
      <c r="I252" s="22"/>
      <c r="J252" s="60"/>
      <c r="K252" s="60"/>
      <c r="L252" s="60"/>
      <c r="M252" s="60"/>
      <c r="Q252" s="60"/>
      <c r="R252" s="60"/>
      <c r="S252" s="60"/>
      <c r="T252" s="60"/>
      <c r="X252" s="60"/>
      <c r="Y252" s="60"/>
      <c r="Z252" s="60"/>
      <c r="AA252" s="60"/>
      <c r="AB252" s="60"/>
      <c r="AF252" s="60"/>
      <c r="AG252" s="60"/>
      <c r="AH252" s="60"/>
      <c r="AI252" s="60"/>
    </row>
    <row r="253" spans="7:35" x14ac:dyDescent="0.45">
      <c r="G253" s="22"/>
      <c r="H253" s="22"/>
      <c r="I253" s="22"/>
      <c r="J253" s="60"/>
      <c r="K253" s="60"/>
      <c r="L253" s="60"/>
      <c r="M253" s="60"/>
      <c r="Q253" s="60"/>
      <c r="R253" s="60"/>
      <c r="S253" s="60"/>
      <c r="T253" s="60"/>
      <c r="X253" s="60"/>
      <c r="Y253" s="60"/>
      <c r="Z253" s="60"/>
      <c r="AA253" s="60"/>
      <c r="AB253" s="60"/>
      <c r="AF253" s="60"/>
      <c r="AG253" s="60"/>
      <c r="AH253" s="60"/>
      <c r="AI253" s="60"/>
    </row>
    <row r="254" spans="7:35" x14ac:dyDescent="0.45">
      <c r="G254" s="22"/>
      <c r="H254" s="22"/>
      <c r="I254" s="22"/>
      <c r="J254" s="60"/>
      <c r="K254" s="60"/>
      <c r="L254" s="60"/>
      <c r="M254" s="60"/>
      <c r="Q254" s="60"/>
      <c r="R254" s="60"/>
      <c r="S254" s="60"/>
      <c r="T254" s="60"/>
      <c r="X254" s="60"/>
      <c r="Y254" s="60"/>
      <c r="Z254" s="60"/>
      <c r="AA254" s="60"/>
      <c r="AB254" s="60"/>
      <c r="AF254" s="60"/>
      <c r="AG254" s="60"/>
      <c r="AH254" s="60"/>
      <c r="AI254" s="60"/>
    </row>
    <row r="255" spans="7:35" x14ac:dyDescent="0.45">
      <c r="G255" s="22"/>
      <c r="H255" s="22"/>
      <c r="I255" s="22"/>
      <c r="J255" s="60"/>
      <c r="K255" s="60"/>
      <c r="L255" s="60"/>
      <c r="M255" s="60"/>
      <c r="Q255" s="60"/>
      <c r="R255" s="60"/>
      <c r="S255" s="60"/>
      <c r="T255" s="60"/>
      <c r="X255" s="60"/>
      <c r="Y255" s="60"/>
      <c r="Z255" s="60"/>
      <c r="AA255" s="60"/>
      <c r="AB255" s="60"/>
      <c r="AF255" s="60"/>
      <c r="AG255" s="60"/>
      <c r="AH255" s="60"/>
      <c r="AI255" s="60"/>
    </row>
    <row r="256" spans="7:35" x14ac:dyDescent="0.45">
      <c r="G256" s="22"/>
      <c r="H256" s="22"/>
      <c r="I256" s="22"/>
      <c r="J256" s="60"/>
      <c r="K256" s="60"/>
      <c r="L256" s="60"/>
      <c r="M256" s="60"/>
      <c r="Q256" s="60"/>
      <c r="R256" s="60"/>
      <c r="S256" s="60"/>
      <c r="T256" s="60"/>
      <c r="X256" s="60"/>
      <c r="Y256" s="60"/>
      <c r="Z256" s="60"/>
      <c r="AA256" s="60"/>
      <c r="AB256" s="60"/>
      <c r="AF256" s="60"/>
      <c r="AG256" s="60"/>
      <c r="AH256" s="60"/>
      <c r="AI256" s="60"/>
    </row>
    <row r="257" spans="7:35" x14ac:dyDescent="0.45">
      <c r="G257" s="22"/>
      <c r="H257" s="22"/>
      <c r="I257" s="22"/>
      <c r="J257" s="60"/>
      <c r="K257" s="60"/>
      <c r="L257" s="60"/>
      <c r="M257" s="60"/>
      <c r="Q257" s="60"/>
      <c r="R257" s="60"/>
      <c r="S257" s="60"/>
      <c r="T257" s="60"/>
      <c r="X257" s="60"/>
      <c r="Y257" s="60"/>
      <c r="Z257" s="60"/>
      <c r="AA257" s="60"/>
      <c r="AB257" s="60"/>
      <c r="AF257" s="60"/>
      <c r="AG257" s="60"/>
      <c r="AH257" s="60"/>
      <c r="AI257" s="60"/>
    </row>
    <row r="258" spans="7:35" x14ac:dyDescent="0.45">
      <c r="G258" s="22"/>
      <c r="H258" s="22"/>
      <c r="I258" s="22"/>
      <c r="J258" s="60"/>
      <c r="K258" s="60"/>
      <c r="L258" s="60"/>
      <c r="M258" s="60"/>
      <c r="Q258" s="60"/>
      <c r="R258" s="60"/>
      <c r="S258" s="60"/>
      <c r="T258" s="60"/>
      <c r="X258" s="60"/>
      <c r="Y258" s="60"/>
      <c r="Z258" s="60"/>
      <c r="AA258" s="60"/>
      <c r="AB258" s="60"/>
      <c r="AF258" s="60"/>
      <c r="AG258" s="60"/>
      <c r="AH258" s="60"/>
      <c r="AI258" s="60"/>
    </row>
  </sheetData>
  <mergeCells count="22">
    <mergeCell ref="B114:D114"/>
    <mergeCell ref="B119:D119"/>
    <mergeCell ref="B67:J67"/>
    <mergeCell ref="B68:J68"/>
    <mergeCell ref="G77:I77"/>
    <mergeCell ref="K77:M77"/>
    <mergeCell ref="O77:P77"/>
    <mergeCell ref="D78:D79"/>
    <mergeCell ref="O78:O79"/>
    <mergeCell ref="P78:P79"/>
    <mergeCell ref="O20:P20"/>
    <mergeCell ref="D21:D22"/>
    <mergeCell ref="O21:O22"/>
    <mergeCell ref="P21:P22"/>
    <mergeCell ref="B57:D57"/>
    <mergeCell ref="B62:D62"/>
    <mergeCell ref="A3:H3"/>
    <mergeCell ref="B10:J10"/>
    <mergeCell ref="B11:J11"/>
    <mergeCell ref="D14:L14"/>
    <mergeCell ref="G20:I20"/>
    <mergeCell ref="K20:M20"/>
  </mergeCells>
  <conditionalFormatting sqref="G124:J126">
    <cfRule type="cellIs" dxfId="99" priority="1" operator="lessThan">
      <formula>0</formula>
    </cfRule>
    <cfRule type="cellIs" dxfId="98" priority="2" operator="greaterThan">
      <formula>0</formula>
    </cfRule>
  </conditionalFormatting>
  <conditionalFormatting sqref="J127:M258">
    <cfRule type="cellIs" dxfId="97" priority="17" operator="lessThan">
      <formula>0</formula>
    </cfRule>
    <cfRule type="cellIs" dxfId="96" priority="18" operator="greaterThan">
      <formula>0</formula>
    </cfRule>
  </conditionalFormatting>
  <conditionalFormatting sqref="Q124:Q126">
    <cfRule type="cellIs" dxfId="95" priority="13" operator="lessThan">
      <formula>0</formula>
    </cfRule>
    <cfRule type="cellIs" dxfId="94" priority="14" operator="greaterThan">
      <formula>0</formula>
    </cfRule>
  </conditionalFormatting>
  <conditionalFormatting sqref="Q127:T258">
    <cfRule type="cellIs" dxfId="93" priority="15" operator="lessThan">
      <formula>0</formula>
    </cfRule>
    <cfRule type="cellIs" dxfId="92" priority="16" operator="greaterThan">
      <formula>0</formula>
    </cfRule>
  </conditionalFormatting>
  <conditionalFormatting sqref="X124:X258">
    <cfRule type="cellIs" dxfId="91" priority="11" operator="lessThan">
      <formula>0</formula>
    </cfRule>
    <cfRule type="cellIs" dxfId="90" priority="12" operator="greaterThan">
      <formula>0</formula>
    </cfRule>
  </conditionalFormatting>
  <conditionalFormatting sqref="Y124:Y126">
    <cfRule type="cellIs" dxfId="89" priority="7" operator="lessThan">
      <formula>0</formula>
    </cfRule>
    <cfRule type="cellIs" dxfId="88" priority="8" operator="greaterThan">
      <formula>0</formula>
    </cfRule>
  </conditionalFormatting>
  <conditionalFormatting sqref="Y127:AB258">
    <cfRule type="cellIs" dxfId="87" priority="9" operator="lessThan">
      <formula>0</formula>
    </cfRule>
    <cfRule type="cellIs" dxfId="86" priority="10" operator="greaterThan">
      <formula>0</formula>
    </cfRule>
  </conditionalFormatting>
  <conditionalFormatting sqref="AF124:AF126">
    <cfRule type="cellIs" dxfId="85" priority="3" operator="lessThan">
      <formula>0</formula>
    </cfRule>
    <cfRule type="cellIs" dxfId="84" priority="4" operator="greaterThan">
      <formula>0</formula>
    </cfRule>
  </conditionalFormatting>
  <conditionalFormatting sqref="AF127:AI258">
    <cfRule type="cellIs" dxfId="83" priority="5" operator="lessThan">
      <formula>0</formula>
    </cfRule>
    <cfRule type="cellIs" dxfId="82" priority="6" operator="greaterThan">
      <formula>0</formula>
    </cfRule>
  </conditionalFormatting>
  <dataValidations count="5">
    <dataValidation type="list" allowBlank="1" showInputMessage="1" showErrorMessage="1" sqref="D23 D80" xr:uid="{22CEF156-89F5-4595-B838-11072696349A}">
      <formula1>"per 30 days, per kWh, per kW, per kVA"</formula1>
    </dataValidation>
    <dataValidation type="list" allowBlank="1" showInputMessage="1" showErrorMessage="1" sqref="D16 D73" xr:uid="{A0FC1C63-9F35-41FC-8C3C-8F693E07A24A}">
      <formula1>"TOU, non-TOU"</formula1>
    </dataValidation>
    <dataValidation type="list" allowBlank="1" showInputMessage="1" showErrorMessage="1" prompt="Select Charge Unit - per 30 days, per kWh, per kW, per kVA." sqref="D39:D40 D42:D52 D96:D97 D99:D109 D24:D31 D33:D37 D81:D88 D90:D94" xr:uid="{C36B7F2F-840A-445D-9907-137E4F633223}">
      <formula1>"per 30 days, per kWh, per kW, per kVA"</formula1>
    </dataValidation>
    <dataValidation type="list" allowBlank="1" showInputMessage="1" showErrorMessage="1" prompt="Select Charge Unit - monthly, per kWh, per kW" sqref="D58 D53 D63 D115 D110 D120" xr:uid="{702C2ED7-55A5-4D0E-A1F7-D7DCEF4892A7}">
      <formula1>"Monthly, per kWh, per kW"</formula1>
    </dataValidation>
    <dataValidation type="list" allowBlank="1" showInputMessage="1" showErrorMessage="1" sqref="E58 E63 E115 E120 E39:E40 E42:E53 E96:E97 E99:E110 E23:E31 E33:E37 E80:E88 E90:E94" xr:uid="{614B7B15-9F6A-4133-9A28-105FD8528B0E}">
      <formula1>#REF!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65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rowBreaks count="1" manualBreakCount="1">
    <brk id="65" max="43" man="1"/>
  </rowBreaks>
  <colBreaks count="1" manualBreakCount="1">
    <brk id="1" min="9" max="15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10</xdr:col>
                    <xdr:colOff>428625</xdr:colOff>
                    <xdr:row>16</xdr:row>
                    <xdr:rowOff>76200</xdr:rowOff>
                  </from>
                  <to>
                    <xdr:col>15</xdr:col>
                    <xdr:colOff>638175</xdr:colOff>
                    <xdr:row>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7</xdr:col>
                    <xdr:colOff>371475</xdr:colOff>
                    <xdr:row>16</xdr:row>
                    <xdr:rowOff>142875</xdr:rowOff>
                  </from>
                  <to>
                    <xdr:col>10</xdr:col>
                    <xdr:colOff>257175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10</xdr:col>
                    <xdr:colOff>295275</xdr:colOff>
                    <xdr:row>73</xdr:row>
                    <xdr:rowOff>104775</xdr:rowOff>
                  </from>
                  <to>
                    <xdr:col>15</xdr:col>
                    <xdr:colOff>523875</xdr:colOff>
                    <xdr:row>75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7</xdr:col>
                    <xdr:colOff>333375</xdr:colOff>
                    <xdr:row>73</xdr:row>
                    <xdr:rowOff>142875</xdr:rowOff>
                  </from>
                  <to>
                    <xdr:col>10</xdr:col>
                    <xdr:colOff>190500</xdr:colOff>
                    <xdr:row>75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72D11-056B-4A07-9762-9553E5ADB2A0}">
  <sheetPr>
    <tabColor theme="7" tint="0.79998168889431442"/>
    <pageSetUpPr fitToPage="1"/>
  </sheetPr>
  <dimension ref="A1:AL129"/>
  <sheetViews>
    <sheetView topLeftCell="A10" zoomScale="110" zoomScaleNormal="110" workbookViewId="0">
      <pane xSplit="4" topLeftCell="E1" activePane="topRight" state="frozen"/>
      <selection sqref="A1:XFD9"/>
      <selection pane="topRight" activeCell="A10" sqref="A10"/>
    </sheetView>
  </sheetViews>
  <sheetFormatPr defaultColWidth="9.265625" defaultRowHeight="14.25" x14ac:dyDescent="0.45"/>
  <cols>
    <col min="1" max="1" width="1.73046875" style="200" customWidth="1"/>
    <col min="2" max="2" width="130.265625" style="200" bestFit="1" customWidth="1"/>
    <col min="3" max="3" width="27.265625" style="200" hidden="1" customWidth="1"/>
    <col min="4" max="4" width="13.3984375" style="208" bestFit="1" customWidth="1"/>
    <col min="5" max="5" width="1.73046875" style="200" customWidth="1"/>
    <col min="6" max="6" width="1.265625" style="200" customWidth="1"/>
    <col min="7" max="9" width="12.1328125" style="200" customWidth="1"/>
    <col min="10" max="10" width="1.265625" style="200" customWidth="1"/>
    <col min="11" max="13" width="12.1328125" style="200" customWidth="1"/>
    <col min="14" max="14" width="1.265625" style="200" customWidth="1"/>
    <col min="15" max="16" width="12.1328125" style="200" customWidth="1"/>
    <col min="17" max="17" width="1" style="200" customWidth="1"/>
    <col min="18" max="20" width="12.1328125" style="200" customWidth="1"/>
    <col min="21" max="21" width="1" style="200" customWidth="1"/>
    <col min="22" max="23" width="12.1328125" style="200" customWidth="1"/>
    <col min="24" max="25" width="1.265625" style="200" customWidth="1"/>
    <col min="26" max="28" width="12.1328125" style="200" customWidth="1"/>
    <col min="29" max="29" width="0.73046875" style="200" customWidth="1"/>
    <col min="30" max="36" width="12.1328125" style="200" customWidth="1"/>
    <col min="37" max="38" width="11.73046875" style="200" customWidth="1"/>
    <col min="39" max="16384" width="9.265625" style="200"/>
  </cols>
  <sheetData>
    <row r="1" spans="1:38" ht="20.25" hidden="1" x14ac:dyDescent="0.45">
      <c r="A1" s="197"/>
      <c r="B1" s="198"/>
      <c r="C1" s="198"/>
      <c r="D1" s="199"/>
      <c r="E1" s="198"/>
      <c r="F1" s="198"/>
      <c r="G1" s="198"/>
      <c r="H1" s="198"/>
      <c r="I1" s="1"/>
      <c r="J1" s="1"/>
      <c r="K1" s="7"/>
      <c r="L1" s="7"/>
      <c r="M1" s="7"/>
      <c r="N1" s="7">
        <v>1</v>
      </c>
      <c r="O1" s="7">
        <v>1</v>
      </c>
      <c r="P1" s="7"/>
      <c r="Q1" s="1"/>
      <c r="R1" s="7"/>
      <c r="S1" s="7"/>
      <c r="T1" s="7"/>
      <c r="U1" s="7">
        <v>1</v>
      </c>
      <c r="V1" s="7">
        <v>1</v>
      </c>
      <c r="W1" s="7"/>
      <c r="X1" s="1"/>
      <c r="Y1" s="1"/>
      <c r="Z1" s="7"/>
      <c r="AA1" s="7"/>
      <c r="AB1" s="7"/>
      <c r="AC1" s="7">
        <v>1</v>
      </c>
      <c r="AD1" s="7">
        <v>1</v>
      </c>
      <c r="AE1" s="7"/>
      <c r="AF1" s="1"/>
      <c r="AG1" s="7"/>
      <c r="AH1" s="7"/>
      <c r="AI1" s="7"/>
      <c r="AJ1" s="7">
        <v>1</v>
      </c>
      <c r="AK1" s="7">
        <v>1</v>
      </c>
      <c r="AL1" s="7"/>
    </row>
    <row r="2" spans="1:38" ht="17.25" hidden="1" x14ac:dyDescent="0.45">
      <c r="A2" s="201"/>
      <c r="B2" s="201"/>
      <c r="C2" s="201"/>
      <c r="D2" s="202"/>
      <c r="E2" s="201"/>
      <c r="F2" s="201"/>
      <c r="G2" s="201"/>
      <c r="H2" s="201"/>
      <c r="I2" s="197"/>
      <c r="J2" s="197"/>
      <c r="Q2" s="197"/>
      <c r="X2" s="197"/>
      <c r="Y2" s="197"/>
      <c r="AF2" s="197"/>
    </row>
    <row r="3" spans="1:38" ht="17.25" hidden="1" x14ac:dyDescent="0.45">
      <c r="A3" s="468"/>
      <c r="B3" s="468"/>
      <c r="C3" s="468"/>
      <c r="D3" s="468"/>
      <c r="E3" s="468"/>
      <c r="F3" s="468"/>
      <c r="G3" s="468"/>
      <c r="H3" s="468"/>
      <c r="I3" s="197"/>
      <c r="J3" s="197"/>
      <c r="Q3" s="197"/>
      <c r="X3" s="197"/>
      <c r="Y3" s="197"/>
      <c r="AF3" s="197"/>
    </row>
    <row r="4" spans="1:38" ht="17.25" hidden="1" x14ac:dyDescent="0.45">
      <c r="A4" s="201"/>
      <c r="B4" s="201"/>
      <c r="C4" s="201"/>
      <c r="D4" s="202"/>
      <c r="E4" s="201"/>
      <c r="F4" s="203"/>
      <c r="G4" s="203"/>
      <c r="H4" s="203"/>
      <c r="I4" s="197"/>
      <c r="J4" s="197"/>
      <c r="Q4" s="197"/>
      <c r="X4" s="197"/>
      <c r="Y4" s="197"/>
      <c r="AF4" s="197"/>
    </row>
    <row r="5" spans="1:38" ht="15.4" hidden="1" x14ac:dyDescent="0.45">
      <c r="A5" s="197"/>
      <c r="B5" s="197"/>
      <c r="C5" s="204"/>
      <c r="D5" s="205"/>
      <c r="E5" s="204"/>
      <c r="F5" s="197"/>
      <c r="G5" s="197"/>
      <c r="H5" s="197"/>
      <c r="I5" s="197"/>
      <c r="J5" s="197"/>
      <c r="Q5" s="197"/>
      <c r="X5" s="197"/>
      <c r="Y5" s="197"/>
      <c r="AF5" s="197"/>
    </row>
    <row r="6" spans="1:38" hidden="1" x14ac:dyDescent="0.45">
      <c r="A6" s="197"/>
      <c r="B6" s="197"/>
      <c r="C6" s="197"/>
      <c r="D6" s="206"/>
      <c r="E6" s="197"/>
      <c r="F6" s="197"/>
      <c r="G6" s="197"/>
      <c r="H6" s="197"/>
      <c r="I6" s="197"/>
      <c r="J6" s="197"/>
      <c r="Q6" s="197"/>
      <c r="X6" s="197"/>
      <c r="Y6" s="197"/>
      <c r="AF6" s="197"/>
    </row>
    <row r="7" spans="1:38" hidden="1" x14ac:dyDescent="0.45">
      <c r="A7" s="197"/>
      <c r="B7" s="197"/>
      <c r="C7" s="197"/>
      <c r="D7" s="206"/>
      <c r="E7" s="197"/>
      <c r="F7" s="197"/>
      <c r="G7" s="197"/>
      <c r="H7" s="197"/>
      <c r="I7" s="197"/>
      <c r="J7" s="197"/>
      <c r="Q7" s="197"/>
      <c r="X7" s="197"/>
      <c r="Y7" s="197"/>
      <c r="AF7" s="197"/>
    </row>
    <row r="8" spans="1:38" hidden="1" x14ac:dyDescent="0.45">
      <c r="A8" s="207"/>
      <c r="B8" s="197"/>
      <c r="C8" s="197"/>
      <c r="D8" s="206"/>
      <c r="E8" s="197"/>
      <c r="F8" s="197"/>
      <c r="G8" s="197"/>
      <c r="H8" s="197"/>
      <c r="I8" s="197"/>
      <c r="J8" s="197"/>
      <c r="Q8" s="197"/>
      <c r="X8" s="197"/>
      <c r="Y8" s="197"/>
      <c r="AF8" s="197"/>
    </row>
    <row r="9" spans="1:38" hidden="1" x14ac:dyDescent="0.45">
      <c r="M9" s="7"/>
      <c r="N9" s="7"/>
      <c r="O9" s="7"/>
      <c r="P9" s="7"/>
      <c r="T9" s="7"/>
      <c r="U9" s="7"/>
      <c r="V9" s="7"/>
      <c r="W9" s="7"/>
      <c r="AB9" s="7"/>
      <c r="AC9" s="7"/>
      <c r="AD9" s="7"/>
      <c r="AE9" s="7"/>
      <c r="AI9" s="7"/>
      <c r="AJ9" s="7"/>
      <c r="AK9" s="7"/>
      <c r="AL9" s="7"/>
    </row>
    <row r="10" spans="1:38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J10" s="467"/>
      <c r="M10" s="7"/>
      <c r="N10" s="7"/>
      <c r="O10" s="7"/>
      <c r="P10" s="7"/>
      <c r="Q10" s="7"/>
      <c r="T10" s="7"/>
      <c r="U10" s="7"/>
      <c r="V10" s="7"/>
      <c r="W10" s="7"/>
      <c r="X10" s="7"/>
      <c r="Y10" s="7"/>
      <c r="AB10" s="7"/>
      <c r="AC10" s="7"/>
      <c r="AD10" s="7"/>
      <c r="AE10" s="7"/>
      <c r="AF10" s="7"/>
      <c r="AI10" s="7"/>
      <c r="AJ10" s="7"/>
      <c r="AK10" s="7"/>
      <c r="AL10" s="7"/>
    </row>
    <row r="11" spans="1:38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J11" s="467"/>
      <c r="M11" s="7"/>
      <c r="N11" s="7"/>
      <c r="O11" s="391">
        <v>0.64</v>
      </c>
      <c r="P11" s="392" t="s">
        <v>35</v>
      </c>
      <c r="Q11" s="391"/>
      <c r="T11" s="7"/>
      <c r="U11" s="7"/>
      <c r="V11" s="391">
        <v>0.64</v>
      </c>
      <c r="W11" s="392" t="s">
        <v>35</v>
      </c>
      <c r="X11" s="391"/>
      <c r="Y11" s="391"/>
      <c r="AB11" s="7"/>
      <c r="AC11" s="7"/>
      <c r="AD11" s="391">
        <v>0.64</v>
      </c>
      <c r="AE11" s="392" t="s">
        <v>35</v>
      </c>
      <c r="AF11" s="391"/>
      <c r="AI11" s="7"/>
      <c r="AJ11" s="7"/>
      <c r="AK11" s="391">
        <v>0.64</v>
      </c>
      <c r="AL11" s="392" t="s">
        <v>35</v>
      </c>
    </row>
    <row r="12" spans="1:38" x14ac:dyDescent="0.45">
      <c r="M12" s="7"/>
      <c r="N12" s="7"/>
      <c r="O12" s="391">
        <v>0.18</v>
      </c>
      <c r="P12" s="392" t="s">
        <v>36</v>
      </c>
      <c r="T12" s="7"/>
      <c r="U12" s="7"/>
      <c r="V12" s="391">
        <v>0.18</v>
      </c>
      <c r="W12" s="392" t="s">
        <v>36</v>
      </c>
      <c r="AB12" s="7"/>
      <c r="AC12" s="7"/>
      <c r="AD12" s="391">
        <v>0.18</v>
      </c>
      <c r="AE12" s="392" t="s">
        <v>36</v>
      </c>
      <c r="AI12" s="7"/>
      <c r="AJ12" s="7"/>
      <c r="AK12" s="391">
        <v>0.18</v>
      </c>
      <c r="AL12" s="392" t="s">
        <v>36</v>
      </c>
    </row>
    <row r="13" spans="1:38" x14ac:dyDescent="0.45">
      <c r="M13" s="7"/>
      <c r="N13" s="7"/>
      <c r="O13" s="391">
        <v>0.18</v>
      </c>
      <c r="P13" s="393" t="s">
        <v>37</v>
      </c>
      <c r="T13" s="7"/>
      <c r="U13" s="7"/>
      <c r="V13" s="391">
        <v>0.18</v>
      </c>
      <c r="W13" s="393" t="s">
        <v>37</v>
      </c>
      <c r="AB13" s="7"/>
      <c r="AC13" s="7"/>
      <c r="AD13" s="391">
        <v>0.18</v>
      </c>
      <c r="AE13" s="393" t="s">
        <v>37</v>
      </c>
      <c r="AI13" s="7"/>
      <c r="AJ13" s="7"/>
      <c r="AK13" s="391">
        <v>0.18</v>
      </c>
      <c r="AL13" s="393" t="s">
        <v>37</v>
      </c>
    </row>
    <row r="14" spans="1:38" ht="15" x14ac:dyDescent="0.45">
      <c r="B14" s="209" t="s">
        <v>2</v>
      </c>
      <c r="D14" s="469" t="s">
        <v>66</v>
      </c>
      <c r="E14" s="469"/>
      <c r="F14" s="469"/>
      <c r="G14" s="469"/>
      <c r="H14" s="469"/>
      <c r="I14" s="469"/>
      <c r="J14" s="469"/>
      <c r="M14" s="7"/>
      <c r="N14" s="7"/>
      <c r="O14" s="7"/>
      <c r="P14" s="7"/>
      <c r="Q14" s="7"/>
      <c r="T14" s="7"/>
      <c r="U14" s="7"/>
      <c r="V14" s="7"/>
      <c r="W14" s="7"/>
      <c r="X14" s="7"/>
      <c r="Y14" s="7"/>
      <c r="AB14" s="7"/>
      <c r="AC14" s="7"/>
      <c r="AD14" s="7"/>
      <c r="AE14" s="7"/>
      <c r="AF14" s="7"/>
      <c r="AI14" s="7"/>
      <c r="AJ14" s="7"/>
      <c r="AK14" s="7"/>
      <c r="AL14" s="7"/>
    </row>
    <row r="15" spans="1:38" ht="15.4" x14ac:dyDescent="0.45">
      <c r="B15" s="211"/>
      <c r="D15" s="212"/>
      <c r="E15" s="212"/>
      <c r="F15" s="212"/>
      <c r="G15" s="212"/>
      <c r="H15" s="212"/>
      <c r="I15" s="212"/>
      <c r="J15" s="212"/>
      <c r="M15" s="212"/>
      <c r="Q15" s="212"/>
      <c r="T15" s="212"/>
      <c r="X15" s="212"/>
      <c r="Y15" s="212"/>
      <c r="AB15" s="212"/>
      <c r="AF15" s="212"/>
      <c r="AI15" s="212"/>
    </row>
    <row r="16" spans="1:38" ht="15.4" x14ac:dyDescent="0.45">
      <c r="B16" s="209" t="s">
        <v>4</v>
      </c>
      <c r="D16" s="213" t="s">
        <v>49</v>
      </c>
      <c r="E16" s="212"/>
      <c r="F16" s="212"/>
      <c r="G16" s="394" t="s">
        <v>67</v>
      </c>
      <c r="H16" s="212"/>
      <c r="I16" s="214"/>
      <c r="J16" s="212"/>
      <c r="K16" s="215"/>
      <c r="M16" s="214"/>
      <c r="O16" s="25"/>
      <c r="P16" s="216"/>
      <c r="Q16" s="212"/>
      <c r="R16" s="215"/>
      <c r="T16" s="214"/>
      <c r="V16" s="25"/>
      <c r="W16" s="216"/>
      <c r="X16" s="212"/>
      <c r="Y16" s="212"/>
      <c r="Z16" s="215"/>
      <c r="AB16" s="214"/>
      <c r="AD16" s="25"/>
      <c r="AE16" s="216"/>
      <c r="AF16" s="212"/>
      <c r="AG16" s="215"/>
      <c r="AI16" s="214"/>
      <c r="AK16" s="25"/>
      <c r="AL16" s="216"/>
    </row>
    <row r="17" spans="2:35" ht="15.4" x14ac:dyDescent="0.45">
      <c r="B17" s="211"/>
      <c r="D17" s="212"/>
      <c r="E17" s="212"/>
      <c r="F17" s="212"/>
      <c r="G17" s="395">
        <v>180</v>
      </c>
      <c r="H17" s="396" t="s">
        <v>68</v>
      </c>
      <c r="I17" s="212"/>
      <c r="J17" s="212"/>
      <c r="P17" s="221"/>
      <c r="Q17" s="212"/>
      <c r="W17" s="221"/>
      <c r="X17" s="212"/>
      <c r="Y17" s="212"/>
      <c r="AE17" s="221"/>
      <c r="AF17" s="212"/>
    </row>
    <row r="18" spans="2:35" x14ac:dyDescent="0.45">
      <c r="B18" s="217"/>
      <c r="D18" s="218"/>
      <c r="E18" s="219"/>
      <c r="G18" s="395">
        <v>200</v>
      </c>
      <c r="H18" s="219" t="s">
        <v>69</v>
      </c>
    </row>
    <row r="19" spans="2:35" x14ac:dyDescent="0.45">
      <c r="B19" s="397"/>
      <c r="D19" s="218" t="s">
        <v>6</v>
      </c>
      <c r="G19" s="398">
        <v>79000</v>
      </c>
      <c r="H19" s="396" t="s">
        <v>7</v>
      </c>
      <c r="I19" s="221"/>
      <c r="M19" s="221"/>
      <c r="T19" s="221"/>
      <c r="AB19" s="221"/>
      <c r="AI19" s="221"/>
    </row>
    <row r="20" spans="2:35" s="22" customFormat="1" x14ac:dyDescent="0.45">
      <c r="B20" s="40"/>
      <c r="D20" s="45"/>
      <c r="E20" s="42"/>
      <c r="G20" s="470" t="s">
        <v>8</v>
      </c>
      <c r="H20" s="471"/>
      <c r="I20" s="472"/>
      <c r="K20" s="470" t="s">
        <v>9</v>
      </c>
      <c r="L20" s="471"/>
      <c r="M20" s="472"/>
      <c r="O20" s="470" t="s">
        <v>10</v>
      </c>
      <c r="P20" s="472"/>
    </row>
    <row r="21" spans="2:35" ht="15" customHeight="1" x14ac:dyDescent="0.45">
      <c r="B21" s="222"/>
      <c r="D21" s="473" t="s">
        <v>11</v>
      </c>
      <c r="E21" s="218"/>
      <c r="G21" s="223" t="s">
        <v>12</v>
      </c>
      <c r="H21" s="224" t="s">
        <v>13</v>
      </c>
      <c r="I21" s="225" t="s">
        <v>14</v>
      </c>
      <c r="K21" s="223" t="s">
        <v>12</v>
      </c>
      <c r="L21" s="224" t="s">
        <v>13</v>
      </c>
      <c r="M21" s="225" t="s">
        <v>14</v>
      </c>
      <c r="O21" s="475" t="s">
        <v>15</v>
      </c>
      <c r="P21" s="477" t="s">
        <v>16</v>
      </c>
    </row>
    <row r="22" spans="2:35" x14ac:dyDescent="0.45">
      <c r="B22" s="222"/>
      <c r="D22" s="474"/>
      <c r="E22" s="218"/>
      <c r="G22" s="226" t="s">
        <v>17</v>
      </c>
      <c r="H22" s="227"/>
      <c r="I22" s="227" t="s">
        <v>17</v>
      </c>
      <c r="K22" s="226" t="s">
        <v>17</v>
      </c>
      <c r="L22" s="227"/>
      <c r="M22" s="227" t="s">
        <v>17</v>
      </c>
      <c r="O22" s="476"/>
      <c r="P22" s="478"/>
    </row>
    <row r="23" spans="2:35" s="22" customFormat="1" x14ac:dyDescent="0.45">
      <c r="B23" s="51" t="s">
        <v>18</v>
      </c>
      <c r="C23" s="52"/>
      <c r="D23" s="53" t="s">
        <v>19</v>
      </c>
      <c r="E23" s="52"/>
      <c r="F23" s="23"/>
      <c r="G23" s="54">
        <v>64.3</v>
      </c>
      <c r="H23" s="55">
        <v>1</v>
      </c>
      <c r="I23" s="56">
        <f t="shared" ref="I23:I32" si="0">H23*G23</f>
        <v>64.3</v>
      </c>
      <c r="J23" s="57"/>
      <c r="K23" s="54">
        <v>66.59</v>
      </c>
      <c r="L23" s="55">
        <v>1</v>
      </c>
      <c r="M23" s="56">
        <f t="shared" ref="M23:M32" si="1">L23*K23</f>
        <v>66.59</v>
      </c>
      <c r="N23" s="57"/>
      <c r="O23" s="58">
        <f t="shared" ref="O23:O63" si="2">M23-I23</f>
        <v>2.2900000000000063</v>
      </c>
      <c r="P23" s="59">
        <f t="shared" ref="P23:P63" si="3">IF(OR(I23=0,M23=0),"",(O23/I23))</f>
        <v>3.561430793157086E-2</v>
      </c>
      <c r="Q23" s="57"/>
    </row>
    <row r="24" spans="2:35" x14ac:dyDescent="0.45">
      <c r="B24" s="61" t="s">
        <v>90</v>
      </c>
      <c r="C24" s="228"/>
      <c r="D24" s="229" t="s">
        <v>70</v>
      </c>
      <c r="E24" s="228"/>
      <c r="F24" s="29"/>
      <c r="G24" s="399">
        <v>6.3E-3</v>
      </c>
      <c r="H24" s="311">
        <f t="shared" ref="H24:H32" si="4">$G$18</f>
        <v>200</v>
      </c>
      <c r="I24" s="232">
        <f t="shared" si="0"/>
        <v>1.26</v>
      </c>
      <c r="J24" s="29"/>
      <c r="K24" s="399">
        <v>6.3E-3</v>
      </c>
      <c r="L24" s="311">
        <f t="shared" ref="L24:L32" si="5">$G$18</f>
        <v>200</v>
      </c>
      <c r="M24" s="232">
        <f t="shared" si="1"/>
        <v>1.26</v>
      </c>
      <c r="N24" s="29"/>
      <c r="O24" s="58">
        <f t="shared" si="2"/>
        <v>0</v>
      </c>
      <c r="P24" s="59">
        <f t="shared" si="3"/>
        <v>0</v>
      </c>
    </row>
    <row r="25" spans="2:35" x14ac:dyDescent="0.45">
      <c r="B25" s="247" t="s">
        <v>96</v>
      </c>
      <c r="C25" s="228"/>
      <c r="D25" s="229" t="s">
        <v>70</v>
      </c>
      <c r="E25" s="228"/>
      <c r="F25" s="29"/>
      <c r="G25" s="399">
        <v>-4.7199999999999999E-2</v>
      </c>
      <c r="H25" s="311">
        <f t="shared" si="4"/>
        <v>200</v>
      </c>
      <c r="I25" s="232">
        <f t="shared" si="0"/>
        <v>-9.44</v>
      </c>
      <c r="J25" s="29"/>
      <c r="K25" s="399">
        <v>-4.7199999999999999E-2</v>
      </c>
      <c r="L25" s="311">
        <f t="shared" si="5"/>
        <v>200</v>
      </c>
      <c r="M25" s="232">
        <f t="shared" si="1"/>
        <v>-9.44</v>
      </c>
      <c r="N25" s="29"/>
      <c r="O25" s="58">
        <f t="shared" si="2"/>
        <v>0</v>
      </c>
      <c r="P25" s="59">
        <f t="shared" si="3"/>
        <v>0</v>
      </c>
    </row>
    <row r="26" spans="2:35" x14ac:dyDescent="0.45">
      <c r="B26" s="61" t="s">
        <v>91</v>
      </c>
      <c r="C26" s="228"/>
      <c r="D26" s="229" t="s">
        <v>70</v>
      </c>
      <c r="E26" s="228"/>
      <c r="F26" s="29"/>
      <c r="G26" s="399">
        <v>0</v>
      </c>
      <c r="H26" s="311">
        <f t="shared" si="4"/>
        <v>200</v>
      </c>
      <c r="I26" s="232">
        <f t="shared" si="0"/>
        <v>0</v>
      </c>
      <c r="J26" s="29"/>
      <c r="K26" s="399">
        <v>3.49E-2</v>
      </c>
      <c r="L26" s="311">
        <f t="shared" si="5"/>
        <v>200</v>
      </c>
      <c r="M26" s="232">
        <f t="shared" si="1"/>
        <v>6.98</v>
      </c>
      <c r="N26" s="29"/>
      <c r="O26" s="58">
        <f t="shared" si="2"/>
        <v>6.98</v>
      </c>
      <c r="P26" s="59" t="str">
        <f t="shared" si="3"/>
        <v/>
      </c>
    </row>
    <row r="27" spans="2:35" x14ac:dyDescent="0.45">
      <c r="B27" s="61" t="s">
        <v>92</v>
      </c>
      <c r="C27" s="228"/>
      <c r="D27" s="229" t="s">
        <v>70</v>
      </c>
      <c r="E27" s="228"/>
      <c r="F27" s="29"/>
      <c r="G27" s="399">
        <v>-5.1999999999999998E-3</v>
      </c>
      <c r="H27" s="311">
        <f t="shared" si="4"/>
        <v>200</v>
      </c>
      <c r="I27" s="232">
        <f t="shared" si="0"/>
        <v>-1.04</v>
      </c>
      <c r="J27" s="29"/>
      <c r="K27" s="399">
        <v>-5.1999999999999998E-3</v>
      </c>
      <c r="L27" s="311">
        <f t="shared" si="5"/>
        <v>200</v>
      </c>
      <c r="M27" s="232">
        <f t="shared" si="1"/>
        <v>-1.04</v>
      </c>
      <c r="N27" s="29"/>
      <c r="O27" s="58">
        <f t="shared" si="2"/>
        <v>0</v>
      </c>
      <c r="P27" s="59">
        <f t="shared" si="3"/>
        <v>0</v>
      </c>
    </row>
    <row r="28" spans="2:35" x14ac:dyDescent="0.45">
      <c r="B28" s="64" t="s">
        <v>93</v>
      </c>
      <c r="C28" s="228"/>
      <c r="D28" s="229" t="s">
        <v>70</v>
      </c>
      <c r="E28" s="228"/>
      <c r="F28" s="29"/>
      <c r="G28" s="399">
        <v>-0.30059999999999998</v>
      </c>
      <c r="H28" s="311">
        <f t="shared" si="4"/>
        <v>200</v>
      </c>
      <c r="I28" s="232">
        <f t="shared" si="0"/>
        <v>-60.12</v>
      </c>
      <c r="J28" s="29"/>
      <c r="K28" s="399">
        <v>0</v>
      </c>
      <c r="L28" s="311">
        <f t="shared" si="5"/>
        <v>200</v>
      </c>
      <c r="M28" s="232">
        <f t="shared" si="1"/>
        <v>0</v>
      </c>
      <c r="N28" s="29"/>
      <c r="O28" s="58">
        <f t="shared" si="2"/>
        <v>60.12</v>
      </c>
      <c r="P28" s="59" t="str">
        <f t="shared" si="3"/>
        <v/>
      </c>
    </row>
    <row r="29" spans="2:35" x14ac:dyDescent="0.45">
      <c r="B29" s="64" t="s">
        <v>94</v>
      </c>
      <c r="C29" s="228"/>
      <c r="D29" s="229" t="s">
        <v>70</v>
      </c>
      <c r="E29" s="228"/>
      <c r="F29" s="29"/>
      <c r="G29" s="399">
        <v>-7.2599999999999998E-2</v>
      </c>
      <c r="H29" s="311">
        <f t="shared" si="4"/>
        <v>200</v>
      </c>
      <c r="I29" s="232">
        <f t="shared" si="0"/>
        <v>-14.52</v>
      </c>
      <c r="J29" s="29"/>
      <c r="K29" s="399">
        <v>-7.2599999999999998E-2</v>
      </c>
      <c r="L29" s="311">
        <f t="shared" si="5"/>
        <v>200</v>
      </c>
      <c r="M29" s="232">
        <f t="shared" si="1"/>
        <v>-14.52</v>
      </c>
      <c r="N29" s="29"/>
      <c r="O29" s="58">
        <f t="shared" si="2"/>
        <v>0</v>
      </c>
      <c r="P29" s="59">
        <f t="shared" si="3"/>
        <v>0</v>
      </c>
    </row>
    <row r="30" spans="2:35" x14ac:dyDescent="0.45">
      <c r="B30" s="65" t="s">
        <v>95</v>
      </c>
      <c r="C30" s="228"/>
      <c r="D30" s="229" t="s">
        <v>70</v>
      </c>
      <c r="E30" s="228"/>
      <c r="F30" s="29"/>
      <c r="G30" s="399">
        <v>-0.2109</v>
      </c>
      <c r="H30" s="311">
        <f t="shared" si="4"/>
        <v>200</v>
      </c>
      <c r="I30" s="232">
        <f t="shared" si="0"/>
        <v>-42.18</v>
      </c>
      <c r="J30" s="29"/>
      <c r="K30" s="399">
        <v>-0.2109</v>
      </c>
      <c r="L30" s="311">
        <f t="shared" si="5"/>
        <v>200</v>
      </c>
      <c r="M30" s="232">
        <f t="shared" si="1"/>
        <v>-42.18</v>
      </c>
      <c r="N30" s="29"/>
      <c r="O30" s="58">
        <f t="shared" si="2"/>
        <v>0</v>
      </c>
      <c r="P30" s="59">
        <f t="shared" si="3"/>
        <v>0</v>
      </c>
    </row>
    <row r="31" spans="2:35" x14ac:dyDescent="0.45">
      <c r="B31" s="66" t="s">
        <v>102</v>
      </c>
      <c r="C31" s="228"/>
      <c r="D31" s="229" t="s">
        <v>70</v>
      </c>
      <c r="E31" s="228"/>
      <c r="F31" s="29"/>
      <c r="G31" s="399">
        <v>0</v>
      </c>
      <c r="H31" s="311">
        <f t="shared" si="4"/>
        <v>200</v>
      </c>
      <c r="I31" s="232">
        <f t="shared" si="0"/>
        <v>0</v>
      </c>
      <c r="J31" s="29"/>
      <c r="K31" s="399">
        <v>-0.24329999999999999</v>
      </c>
      <c r="L31" s="311">
        <f t="shared" si="5"/>
        <v>200</v>
      </c>
      <c r="M31" s="232">
        <f t="shared" si="1"/>
        <v>-48.66</v>
      </c>
      <c r="N31" s="29"/>
      <c r="O31" s="233">
        <f t="shared" si="2"/>
        <v>-48.66</v>
      </c>
      <c r="P31" s="234" t="str">
        <f t="shared" si="3"/>
        <v/>
      </c>
    </row>
    <row r="32" spans="2:35" x14ac:dyDescent="0.45">
      <c r="B32" s="247" t="s">
        <v>60</v>
      </c>
      <c r="C32" s="228"/>
      <c r="D32" s="229" t="s">
        <v>70</v>
      </c>
      <c r="E32" s="228"/>
      <c r="F32" s="29"/>
      <c r="G32" s="99">
        <v>10.516999999999999</v>
      </c>
      <c r="H32" s="311">
        <f t="shared" si="4"/>
        <v>200</v>
      </c>
      <c r="I32" s="232">
        <f t="shared" si="0"/>
        <v>2103.4</v>
      </c>
      <c r="J32" s="29"/>
      <c r="K32" s="99">
        <v>10.883599999999999</v>
      </c>
      <c r="L32" s="311">
        <f t="shared" si="5"/>
        <v>200</v>
      </c>
      <c r="M32" s="232">
        <f t="shared" si="1"/>
        <v>2176.7199999999998</v>
      </c>
      <c r="N32" s="29"/>
      <c r="O32" s="58">
        <f t="shared" si="2"/>
        <v>73.319999999999709</v>
      </c>
      <c r="P32" s="59">
        <f t="shared" si="3"/>
        <v>3.4857849196538795E-2</v>
      </c>
    </row>
    <row r="33" spans="2:17" x14ac:dyDescent="0.45">
      <c r="B33" s="312" t="s">
        <v>20</v>
      </c>
      <c r="C33" s="367"/>
      <c r="D33" s="368"/>
      <c r="E33" s="367"/>
      <c r="F33" s="369"/>
      <c r="G33" s="370"/>
      <c r="H33" s="371"/>
      <c r="I33" s="372">
        <f>SUM(I23:I32)</f>
        <v>2041.66</v>
      </c>
      <c r="J33" s="369"/>
      <c r="K33" s="370"/>
      <c r="L33" s="371"/>
      <c r="M33" s="372">
        <f>SUM(M23:M32)</f>
        <v>2135.71</v>
      </c>
      <c r="N33" s="369"/>
      <c r="O33" s="373">
        <f t="shared" si="2"/>
        <v>94.049999999999955</v>
      </c>
      <c r="P33" s="374">
        <f t="shared" si="3"/>
        <v>4.6065456540266232E-2</v>
      </c>
    </row>
    <row r="34" spans="2:17" ht="15.75" customHeight="1" x14ac:dyDescent="0.45">
      <c r="B34" s="64" t="s">
        <v>21</v>
      </c>
      <c r="C34" s="29"/>
      <c r="D34" s="229" t="s">
        <v>22</v>
      </c>
      <c r="E34" s="29"/>
      <c r="F34" s="29"/>
      <c r="G34" s="244">
        <f>G53</f>
        <v>0.1197</v>
      </c>
      <c r="H34" s="245">
        <f>$G$19*(1+G66)-$G$19</f>
        <v>2330.5</v>
      </c>
      <c r="I34" s="246">
        <f>H34*G34</f>
        <v>278.96084999999999</v>
      </c>
      <c r="J34" s="29"/>
      <c r="K34" s="244">
        <f>K53</f>
        <v>0.1197</v>
      </c>
      <c r="L34" s="245">
        <f>$G$19*(1+K66)-$G$19</f>
        <v>2330.5</v>
      </c>
      <c r="M34" s="246">
        <f>L34*K34</f>
        <v>278.96084999999999</v>
      </c>
      <c r="N34" s="29"/>
      <c r="O34" s="233">
        <f t="shared" si="2"/>
        <v>0</v>
      </c>
      <c r="P34" s="234">
        <f t="shared" si="3"/>
        <v>0</v>
      </c>
    </row>
    <row r="35" spans="2:17" s="22" customFormat="1" ht="15.75" customHeight="1" x14ac:dyDescent="0.45">
      <c r="B35" s="78" t="str">
        <f>+RESIDENTIAL!$B$33</f>
        <v>Rate Rider for Disposition of Deferral/Variance Accounts - effective until December 31, 2027</v>
      </c>
      <c r="C35" s="52"/>
      <c r="D35" s="53" t="s">
        <v>70</v>
      </c>
      <c r="E35" s="52"/>
      <c r="F35" s="23"/>
      <c r="G35" s="400">
        <v>0.4088</v>
      </c>
      <c r="H35" s="80">
        <f>$G$18</f>
        <v>200</v>
      </c>
      <c r="I35" s="62">
        <f>H35*G35</f>
        <v>81.760000000000005</v>
      </c>
      <c r="J35" s="57"/>
      <c r="K35" s="400">
        <v>1.1299999999999999E-2</v>
      </c>
      <c r="L35" s="80">
        <f>$G$18</f>
        <v>200</v>
      </c>
      <c r="M35" s="62">
        <f>L35*K35</f>
        <v>2.2599999999999998</v>
      </c>
      <c r="N35" s="57"/>
      <c r="O35" s="58">
        <f t="shared" si="2"/>
        <v>-79.5</v>
      </c>
      <c r="P35" s="234">
        <f t="shared" si="3"/>
        <v>-0.97235812133072397</v>
      </c>
      <c r="Q35" s="57"/>
    </row>
    <row r="36" spans="2:17" s="22" customFormat="1" ht="15.75" customHeight="1" x14ac:dyDescent="0.45">
      <c r="B36" s="78" t="s">
        <v>101</v>
      </c>
      <c r="C36" s="52"/>
      <c r="D36" s="53" t="s">
        <v>70</v>
      </c>
      <c r="E36" s="52"/>
      <c r="F36" s="23"/>
      <c r="G36" s="400">
        <v>9.4100000000000003E-2</v>
      </c>
      <c r="H36" s="80">
        <f>$G$18</f>
        <v>200</v>
      </c>
      <c r="I36" s="62">
        <f>H36*G36</f>
        <v>18.82</v>
      </c>
      <c r="J36" s="57"/>
      <c r="K36" s="400">
        <v>-0.41649999999999998</v>
      </c>
      <c r="L36" s="80">
        <f>$G$18</f>
        <v>200</v>
      </c>
      <c r="M36" s="62">
        <f>L36*K36</f>
        <v>-83.3</v>
      </c>
      <c r="N36" s="57"/>
      <c r="O36" s="58">
        <f t="shared" si="2"/>
        <v>-102.12</v>
      </c>
      <c r="P36" s="234">
        <f t="shared" si="3"/>
        <v>-5.4261424017003188</v>
      </c>
      <c r="Q36" s="57"/>
    </row>
    <row r="37" spans="2:17" s="22" customFormat="1" ht="15.75" customHeight="1" x14ac:dyDescent="0.45">
      <c r="B37" s="78" t="str">
        <f>+RESIDENTIAL!$B$34</f>
        <v>Rate Rider for Disposition of Capacity Based Recovery Account - Applicable only for Class B Customers - effective until December 31, 2027</v>
      </c>
      <c r="C37" s="52"/>
      <c r="D37" s="53" t="s">
        <v>70</v>
      </c>
      <c r="E37" s="52"/>
      <c r="F37" s="23"/>
      <c r="G37" s="400">
        <v>0.18920000000000001</v>
      </c>
      <c r="H37" s="80">
        <f>$G$18</f>
        <v>200</v>
      </c>
      <c r="I37" s="62">
        <f>H37*G37</f>
        <v>37.840000000000003</v>
      </c>
      <c r="J37" s="57"/>
      <c r="K37" s="400">
        <v>0.2069</v>
      </c>
      <c r="L37" s="80">
        <f>$G$18</f>
        <v>200</v>
      </c>
      <c r="M37" s="62">
        <f>L37*K37</f>
        <v>41.38</v>
      </c>
      <c r="N37" s="57"/>
      <c r="O37" s="58">
        <f t="shared" si="2"/>
        <v>3.5399999999999991</v>
      </c>
      <c r="P37" s="234">
        <f t="shared" si="3"/>
        <v>9.3551797040169096E-2</v>
      </c>
      <c r="Q37" s="57"/>
    </row>
    <row r="38" spans="2:17" s="22" customFormat="1" ht="15.75" customHeight="1" x14ac:dyDescent="0.45">
      <c r="B38" s="78" t="str">
        <f>+RESIDENTIAL!$B$35</f>
        <v>Rate Rider for Disposition of Global Adjustment Account - Applicable only for Non-RPP Customers - effective until December 31, 2027</v>
      </c>
      <c r="C38" s="52"/>
      <c r="D38" s="53" t="s">
        <v>22</v>
      </c>
      <c r="E38" s="52"/>
      <c r="F38" s="23"/>
      <c r="G38" s="81">
        <v>5.0800000000000003E-3</v>
      </c>
      <c r="H38" s="80">
        <f>+$G$19</f>
        <v>79000</v>
      </c>
      <c r="I38" s="62">
        <f>H38*G38</f>
        <v>401.32000000000005</v>
      </c>
      <c r="J38" s="57"/>
      <c r="K38" s="401">
        <v>-5.9500000000000004E-3</v>
      </c>
      <c r="L38" s="80">
        <f>+$G$19</f>
        <v>79000</v>
      </c>
      <c r="M38" s="62">
        <f>L38*K38</f>
        <v>-470.05</v>
      </c>
      <c r="N38" s="57"/>
      <c r="O38" s="58">
        <f t="shared" si="2"/>
        <v>-871.37000000000012</v>
      </c>
      <c r="P38" s="234">
        <f t="shared" si="3"/>
        <v>-2.1712598425196852</v>
      </c>
      <c r="Q38" s="57"/>
    </row>
    <row r="39" spans="2:17" x14ac:dyDescent="0.45">
      <c r="B39" s="377" t="s">
        <v>27</v>
      </c>
      <c r="C39" s="378"/>
      <c r="D39" s="379"/>
      <c r="E39" s="378"/>
      <c r="F39" s="369"/>
      <c r="G39" s="380"/>
      <c r="H39" s="381"/>
      <c r="I39" s="382">
        <f>SUM(I34:I38)+I33</f>
        <v>2860.36085</v>
      </c>
      <c r="J39" s="369"/>
      <c r="K39" s="380"/>
      <c r="L39" s="381"/>
      <c r="M39" s="382">
        <f>SUM(M34:M38)+M33</f>
        <v>1904.9608499999999</v>
      </c>
      <c r="N39" s="369"/>
      <c r="O39" s="373">
        <f t="shared" si="2"/>
        <v>-955.40000000000009</v>
      </c>
      <c r="P39" s="374">
        <f t="shared" si="3"/>
        <v>-0.33401380109086587</v>
      </c>
    </row>
    <row r="40" spans="2:17" x14ac:dyDescent="0.45">
      <c r="B40" s="255" t="s">
        <v>28</v>
      </c>
      <c r="C40" s="29"/>
      <c r="D40" s="229" t="s">
        <v>71</v>
      </c>
      <c r="E40" s="29"/>
      <c r="F40" s="29"/>
      <c r="G40" s="99">
        <v>4.4306000000000001</v>
      </c>
      <c r="H40" s="256">
        <f>+$G$17</f>
        <v>180</v>
      </c>
      <c r="I40" s="246">
        <f>H40*G40</f>
        <v>797.50800000000004</v>
      </c>
      <c r="J40" s="29"/>
      <c r="K40" s="99">
        <v>4.5129000000000001</v>
      </c>
      <c r="L40" s="256">
        <f>+$G$17</f>
        <v>180</v>
      </c>
      <c r="M40" s="246">
        <f>L40*K40</f>
        <v>812.322</v>
      </c>
      <c r="N40" s="29"/>
      <c r="O40" s="233">
        <f t="shared" si="2"/>
        <v>14.813999999999965</v>
      </c>
      <c r="P40" s="234">
        <f t="shared" si="3"/>
        <v>1.8575362253419356E-2</v>
      </c>
    </row>
    <row r="41" spans="2:17" x14ac:dyDescent="0.45">
      <c r="B41" s="257" t="s">
        <v>29</v>
      </c>
      <c r="C41" s="29"/>
      <c r="D41" s="229" t="s">
        <v>71</v>
      </c>
      <c r="E41" s="29"/>
      <c r="F41" s="29"/>
      <c r="G41" s="99">
        <v>2.8938000000000001</v>
      </c>
      <c r="H41" s="256">
        <f>+$G$17</f>
        <v>180</v>
      </c>
      <c r="I41" s="246">
        <f>H41*G41</f>
        <v>520.88400000000001</v>
      </c>
      <c r="J41" s="29"/>
      <c r="K41" s="99">
        <v>2.9371</v>
      </c>
      <c r="L41" s="256">
        <f>+$G$17</f>
        <v>180</v>
      </c>
      <c r="M41" s="246">
        <f>L41*K41</f>
        <v>528.678</v>
      </c>
      <c r="N41" s="29"/>
      <c r="O41" s="233">
        <f t="shared" si="2"/>
        <v>7.7939999999999827</v>
      </c>
      <c r="P41" s="234">
        <f t="shared" si="3"/>
        <v>1.4963024396986628E-2</v>
      </c>
    </row>
    <row r="42" spans="2:17" x14ac:dyDescent="0.45">
      <c r="B42" s="377" t="s">
        <v>30</v>
      </c>
      <c r="C42" s="367"/>
      <c r="D42" s="383"/>
      <c r="E42" s="367"/>
      <c r="F42" s="384"/>
      <c r="G42" s="402"/>
      <c r="H42" s="403"/>
      <c r="I42" s="382">
        <f>SUM(I39:I41)</f>
        <v>4178.7528499999999</v>
      </c>
      <c r="J42" s="384"/>
      <c r="K42" s="402"/>
      <c r="L42" s="403"/>
      <c r="M42" s="382">
        <f>SUM(M39:M41)</f>
        <v>3245.9608499999999</v>
      </c>
      <c r="N42" s="384"/>
      <c r="O42" s="373">
        <f t="shared" si="2"/>
        <v>-932.79199999999992</v>
      </c>
      <c r="P42" s="374">
        <f t="shared" si="3"/>
        <v>-0.22322258182845151</v>
      </c>
    </row>
    <row r="43" spans="2:17" x14ac:dyDescent="0.45">
      <c r="B43" s="247" t="s">
        <v>61</v>
      </c>
      <c r="C43" s="228"/>
      <c r="D43" s="229" t="s">
        <v>22</v>
      </c>
      <c r="E43" s="228"/>
      <c r="F43" s="29"/>
      <c r="G43" s="99">
        <v>4.1000000000000003E-3</v>
      </c>
      <c r="H43" s="311">
        <f>+$G$19*(1+G66)</f>
        <v>81330.5</v>
      </c>
      <c r="I43" s="232">
        <f t="shared" ref="I43:I53" si="6">H43*G43</f>
        <v>333.45505000000003</v>
      </c>
      <c r="J43" s="29"/>
      <c r="K43" s="99">
        <v>4.1000000000000003E-3</v>
      </c>
      <c r="L43" s="311">
        <f>+$G$19*(1+K66)</f>
        <v>81330.5</v>
      </c>
      <c r="M43" s="232">
        <f t="shared" ref="M43:M53" si="7">L43*K43</f>
        <v>333.45505000000003</v>
      </c>
      <c r="N43" s="29"/>
      <c r="O43" s="233">
        <f t="shared" si="2"/>
        <v>0</v>
      </c>
      <c r="P43" s="234">
        <f t="shared" si="3"/>
        <v>0</v>
      </c>
    </row>
    <row r="44" spans="2:17" x14ac:dyDescent="0.45">
      <c r="B44" s="247" t="s">
        <v>62</v>
      </c>
      <c r="C44" s="228"/>
      <c r="D44" s="229" t="s">
        <v>22</v>
      </c>
      <c r="E44" s="228"/>
      <c r="F44" s="29"/>
      <c r="G44" s="99">
        <v>5.9999999999999995E-4</v>
      </c>
      <c r="H44" s="311">
        <f>+H43</f>
        <v>81330.5</v>
      </c>
      <c r="I44" s="232">
        <f t="shared" si="6"/>
        <v>48.798299999999998</v>
      </c>
      <c r="J44" s="29"/>
      <c r="K44" s="99">
        <v>5.9999999999999995E-4</v>
      </c>
      <c r="L44" s="311">
        <f>+L43</f>
        <v>81330.5</v>
      </c>
      <c r="M44" s="232">
        <f t="shared" si="7"/>
        <v>48.798299999999998</v>
      </c>
      <c r="N44" s="29"/>
      <c r="O44" s="233">
        <f t="shared" si="2"/>
        <v>0</v>
      </c>
      <c r="P44" s="234">
        <f t="shared" si="3"/>
        <v>0</v>
      </c>
    </row>
    <row r="45" spans="2:17" x14ac:dyDescent="0.45">
      <c r="B45" s="228" t="s">
        <v>33</v>
      </c>
      <c r="C45" s="228"/>
      <c r="D45" s="229" t="s">
        <v>22</v>
      </c>
      <c r="E45" s="228"/>
      <c r="F45" s="29"/>
      <c r="G45" s="99">
        <v>5.9999999999999995E-4</v>
      </c>
      <c r="H45" s="311">
        <f>+H43</f>
        <v>81330.5</v>
      </c>
      <c r="I45" s="232">
        <f t="shared" si="6"/>
        <v>48.798299999999998</v>
      </c>
      <c r="J45" s="29"/>
      <c r="K45" s="99">
        <v>5.9999999999999995E-4</v>
      </c>
      <c r="L45" s="311">
        <f>+L43</f>
        <v>81330.5</v>
      </c>
      <c r="M45" s="232">
        <f t="shared" si="7"/>
        <v>48.798299999999998</v>
      </c>
      <c r="N45" s="29"/>
      <c r="O45" s="233">
        <f t="shared" si="2"/>
        <v>0</v>
      </c>
      <c r="P45" s="234">
        <f t="shared" si="3"/>
        <v>0</v>
      </c>
    </row>
    <row r="46" spans="2:17" x14ac:dyDescent="0.45">
      <c r="B46" s="228" t="s">
        <v>63</v>
      </c>
      <c r="C46" s="228"/>
      <c r="D46" s="229" t="s">
        <v>19</v>
      </c>
      <c r="E46" s="228"/>
      <c r="F46" s="29"/>
      <c r="G46" s="100">
        <v>0.25</v>
      </c>
      <c r="H46" s="231">
        <v>1</v>
      </c>
      <c r="I46" s="246">
        <f t="shared" si="6"/>
        <v>0.25</v>
      </c>
      <c r="J46" s="29"/>
      <c r="K46" s="100">
        <v>0.25</v>
      </c>
      <c r="L46" s="231">
        <v>1</v>
      </c>
      <c r="M46" s="246">
        <f t="shared" si="7"/>
        <v>0.25</v>
      </c>
      <c r="N46" s="29"/>
      <c r="O46" s="233">
        <f t="shared" si="2"/>
        <v>0</v>
      </c>
      <c r="P46" s="234">
        <f t="shared" si="3"/>
        <v>0</v>
      </c>
    </row>
    <row r="47" spans="2:17" s="22" customFormat="1" x14ac:dyDescent="0.45">
      <c r="B47" s="52" t="s">
        <v>35</v>
      </c>
      <c r="C47" s="52"/>
      <c r="D47" s="53" t="s">
        <v>22</v>
      </c>
      <c r="E47" s="52"/>
      <c r="F47" s="23"/>
      <c r="G47" s="99">
        <v>9.8000000000000004E-2</v>
      </c>
      <c r="H47" s="82">
        <f>$D$69*$G$19</f>
        <v>50560</v>
      </c>
      <c r="I47" s="246">
        <f t="shared" si="6"/>
        <v>4954.88</v>
      </c>
      <c r="J47" s="57"/>
      <c r="K47" s="99">
        <v>9.8000000000000004E-2</v>
      </c>
      <c r="L47" s="82">
        <f>$D$69*$G$19</f>
        <v>50560</v>
      </c>
      <c r="M47" s="246">
        <f t="shared" si="7"/>
        <v>4954.88</v>
      </c>
      <c r="N47" s="57"/>
      <c r="O47" s="233">
        <f t="shared" si="2"/>
        <v>0</v>
      </c>
      <c r="P47" s="234">
        <f t="shared" si="3"/>
        <v>0</v>
      </c>
      <c r="Q47" s="57"/>
    </row>
    <row r="48" spans="2:17" s="22" customFormat="1" x14ac:dyDescent="0.45">
      <c r="B48" s="52" t="s">
        <v>36</v>
      </c>
      <c r="C48" s="52"/>
      <c r="D48" s="53" t="s">
        <v>22</v>
      </c>
      <c r="E48" s="52"/>
      <c r="F48" s="23"/>
      <c r="G48" s="99">
        <v>0.157</v>
      </c>
      <c r="H48" s="82">
        <f>$D$70*$G$19</f>
        <v>14220</v>
      </c>
      <c r="I48" s="246">
        <f t="shared" si="6"/>
        <v>2232.54</v>
      </c>
      <c r="J48" s="57"/>
      <c r="K48" s="99">
        <v>0.157</v>
      </c>
      <c r="L48" s="82">
        <f>$D$70*$G$19</f>
        <v>14220</v>
      </c>
      <c r="M48" s="246">
        <f t="shared" si="7"/>
        <v>2232.54</v>
      </c>
      <c r="N48" s="57"/>
      <c r="O48" s="233">
        <f t="shared" si="2"/>
        <v>0</v>
      </c>
      <c r="P48" s="234">
        <f t="shared" si="3"/>
        <v>0</v>
      </c>
      <c r="Q48" s="57"/>
    </row>
    <row r="49" spans="1:17" s="22" customFormat="1" x14ac:dyDescent="0.45">
      <c r="B49" s="52" t="s">
        <v>37</v>
      </c>
      <c r="C49" s="52"/>
      <c r="D49" s="53" t="s">
        <v>22</v>
      </c>
      <c r="E49" s="52"/>
      <c r="F49" s="23"/>
      <c r="G49" s="99">
        <v>0.20300000000000001</v>
      </c>
      <c r="H49" s="82">
        <f>$D$71*$G$19</f>
        <v>14220</v>
      </c>
      <c r="I49" s="246">
        <f t="shared" si="6"/>
        <v>2886.6600000000003</v>
      </c>
      <c r="J49" s="57"/>
      <c r="K49" s="99">
        <v>0.20300000000000001</v>
      </c>
      <c r="L49" s="82">
        <f>$D$71*$G$19</f>
        <v>14220</v>
      </c>
      <c r="M49" s="246">
        <f t="shared" si="7"/>
        <v>2886.6600000000003</v>
      </c>
      <c r="N49" s="57"/>
      <c r="O49" s="233">
        <f t="shared" si="2"/>
        <v>0</v>
      </c>
      <c r="P49" s="234">
        <f t="shared" si="3"/>
        <v>0</v>
      </c>
      <c r="Q49" s="57"/>
    </row>
    <row r="50" spans="1:17" s="22" customFormat="1" x14ac:dyDescent="0.45">
      <c r="B50" s="52" t="s">
        <v>38</v>
      </c>
      <c r="C50" s="52"/>
      <c r="D50" s="53" t="s">
        <v>22</v>
      </c>
      <c r="E50" s="52"/>
      <c r="F50" s="23"/>
      <c r="G50" s="99">
        <v>0.12</v>
      </c>
      <c r="H50" s="82">
        <f>IF(AND($N$1=1, $G$19&gt;=750), 750, IF(AND($N$1=1, AND($G$19&lt;750, $G$19&gt;=0)), $G$19, IF(AND($N$1=2, $G$19&gt;=750), 750, IF(AND($N$1=2, AND($G$19&lt;750, $G$19&gt;=0)), $G$19))))</f>
        <v>750</v>
      </c>
      <c r="I50" s="62">
        <f t="shared" si="6"/>
        <v>90</v>
      </c>
      <c r="J50" s="57"/>
      <c r="K50" s="99">
        <v>0.12</v>
      </c>
      <c r="L50" s="82">
        <f>IF(AND($N$1=1, $G$19&gt;=750), 750, IF(AND($N$1=1, AND($G$19&lt;750, $G$19&gt;=0)), $G$19, IF(AND($N$1=2, $G$19&gt;=750), 750, IF(AND($N$1=2, AND($G$19&lt;750, $G$19&gt;=0)), $G$19))))</f>
        <v>750</v>
      </c>
      <c r="M50" s="62">
        <f t="shared" si="7"/>
        <v>90</v>
      </c>
      <c r="N50" s="57"/>
      <c r="O50" s="233">
        <f t="shared" si="2"/>
        <v>0</v>
      </c>
      <c r="P50" s="234">
        <f t="shared" si="3"/>
        <v>0</v>
      </c>
      <c r="Q50" s="57"/>
    </row>
    <row r="51" spans="1:17" s="22" customFormat="1" x14ac:dyDescent="0.45">
      <c r="B51" s="52" t="s">
        <v>39</v>
      </c>
      <c r="C51" s="52"/>
      <c r="D51" s="53" t="s">
        <v>22</v>
      </c>
      <c r="E51" s="52"/>
      <c r="F51" s="23"/>
      <c r="G51" s="99">
        <v>0.14199999999999999</v>
      </c>
      <c r="H51" s="82">
        <f>IF(AND($N$1=1, $G$19&gt;=750), $G$19-750, IF(AND($N$1=1, AND($G$19&lt;750, $G$19&gt;=0)), 0, IF(AND($N$1=2, $G$19&gt;=750), $G$19-750, IF(AND($N$1=2, AND($G$19&lt;750, $G$19&gt;=0)), 0))))</f>
        <v>78250</v>
      </c>
      <c r="I51" s="62">
        <f t="shared" si="6"/>
        <v>11111.499999999998</v>
      </c>
      <c r="J51" s="57"/>
      <c r="K51" s="99">
        <v>0.14199999999999999</v>
      </c>
      <c r="L51" s="82">
        <f>IF(AND($N$1=1, $G$19&gt;=750), $G$19-750, IF(AND($N$1=1, AND($G$19&lt;750, $G$19&gt;=0)), 0, IF(AND($N$1=2, $G$19&gt;=750), $G$19-750, IF(AND($N$1=2, AND($G$19&lt;750, $G$19&gt;=0)), 0))))</f>
        <v>78250</v>
      </c>
      <c r="M51" s="62">
        <f t="shared" si="7"/>
        <v>11111.499999999998</v>
      </c>
      <c r="N51" s="57"/>
      <c r="O51" s="233">
        <f t="shared" si="2"/>
        <v>0</v>
      </c>
      <c r="P51" s="234">
        <f t="shared" si="3"/>
        <v>0</v>
      </c>
      <c r="Q51" s="57"/>
    </row>
    <row r="52" spans="1:17" s="22" customFormat="1" x14ac:dyDescent="0.45">
      <c r="B52" s="52" t="s">
        <v>40</v>
      </c>
      <c r="C52" s="52"/>
      <c r="D52" s="53" t="s">
        <v>22</v>
      </c>
      <c r="E52" s="52"/>
      <c r="F52" s="23"/>
      <c r="G52" s="99">
        <v>0.1197</v>
      </c>
      <c r="H52" s="82">
        <v>0</v>
      </c>
      <c r="I52" s="62">
        <f t="shared" si="6"/>
        <v>0</v>
      </c>
      <c r="J52" s="57"/>
      <c r="K52" s="99">
        <v>0.1197</v>
      </c>
      <c r="L52" s="82">
        <v>0</v>
      </c>
      <c r="M52" s="62">
        <f t="shared" si="7"/>
        <v>0</v>
      </c>
      <c r="N52" s="57"/>
      <c r="O52" s="233">
        <f t="shared" si="2"/>
        <v>0</v>
      </c>
      <c r="P52" s="234" t="str">
        <f t="shared" si="3"/>
        <v/>
      </c>
      <c r="Q52" s="57"/>
    </row>
    <row r="53" spans="1:17" s="22" customFormat="1" ht="14.65" thickBot="1" x14ac:dyDescent="0.5">
      <c r="B53" s="52" t="s">
        <v>41</v>
      </c>
      <c r="C53" s="52"/>
      <c r="D53" s="53" t="s">
        <v>22</v>
      </c>
      <c r="E53" s="52"/>
      <c r="F53" s="23"/>
      <c r="G53" s="99">
        <f>G52</f>
        <v>0.1197</v>
      </c>
      <c r="H53" s="82">
        <f>+$G$19</f>
        <v>79000</v>
      </c>
      <c r="I53" s="62">
        <f t="shared" si="6"/>
        <v>9456.2999999999993</v>
      </c>
      <c r="J53" s="57"/>
      <c r="K53" s="99">
        <f>K52</f>
        <v>0.1197</v>
      </c>
      <c r="L53" s="82">
        <f>+$G$19</f>
        <v>79000</v>
      </c>
      <c r="M53" s="62">
        <f t="shared" si="7"/>
        <v>9456.2999999999993</v>
      </c>
      <c r="N53" s="57"/>
      <c r="O53" s="233">
        <f t="shared" si="2"/>
        <v>0</v>
      </c>
      <c r="P53" s="234">
        <f t="shared" si="3"/>
        <v>0</v>
      </c>
      <c r="Q53" s="57"/>
    </row>
    <row r="54" spans="1:17" ht="14.65" thickBot="1" x14ac:dyDescent="0.5">
      <c r="B54" s="264"/>
      <c r="C54" s="265"/>
      <c r="D54" s="266"/>
      <c r="E54" s="265"/>
      <c r="F54" s="267"/>
      <c r="G54" s="268"/>
      <c r="H54" s="269"/>
      <c r="I54" s="270"/>
      <c r="J54" s="267"/>
      <c r="K54" s="268"/>
      <c r="L54" s="269"/>
      <c r="M54" s="270"/>
      <c r="N54" s="267"/>
      <c r="O54" s="271">
        <f t="shared" si="2"/>
        <v>0</v>
      </c>
      <c r="P54" s="272" t="str">
        <f t="shared" si="3"/>
        <v/>
      </c>
    </row>
    <row r="55" spans="1:17" s="303" customFormat="1" x14ac:dyDescent="0.45">
      <c r="B55" s="273" t="s">
        <v>72</v>
      </c>
      <c r="C55" s="273"/>
      <c r="D55" s="404"/>
      <c r="E55" s="273"/>
      <c r="F55" s="275"/>
      <c r="G55" s="276"/>
      <c r="H55" s="276"/>
      <c r="I55" s="277">
        <f>SUM(I42:I46,I53)</f>
        <v>14066.354499999999</v>
      </c>
      <c r="J55" s="278"/>
      <c r="K55" s="276"/>
      <c r="L55" s="276"/>
      <c r="M55" s="277">
        <f>SUM(M42:M46,M53)</f>
        <v>13133.5625</v>
      </c>
      <c r="N55" s="278"/>
      <c r="O55" s="279">
        <f t="shared" si="2"/>
        <v>-932.79199999999946</v>
      </c>
      <c r="P55" s="280">
        <f t="shared" si="3"/>
        <v>-6.6313699117991051E-2</v>
      </c>
    </row>
    <row r="56" spans="1:17" s="303" customFormat="1" x14ac:dyDescent="0.45">
      <c r="B56" s="273" t="s">
        <v>43</v>
      </c>
      <c r="C56" s="273"/>
      <c r="D56" s="404"/>
      <c r="E56" s="273"/>
      <c r="F56" s="275"/>
      <c r="G56" s="121">
        <v>-0.23499999999999999</v>
      </c>
      <c r="H56" s="405"/>
      <c r="I56" s="279"/>
      <c r="J56" s="278"/>
      <c r="K56" s="121">
        <v>-0.23499999999999999</v>
      </c>
      <c r="L56" s="405"/>
      <c r="M56" s="279"/>
      <c r="N56" s="278"/>
      <c r="O56" s="279">
        <f t="shared" si="2"/>
        <v>0</v>
      </c>
      <c r="P56" s="280" t="str">
        <f t="shared" si="3"/>
        <v/>
      </c>
    </row>
    <row r="57" spans="1:17" s="303" customFormat="1" x14ac:dyDescent="0.45">
      <c r="B57" s="273" t="s">
        <v>44</v>
      </c>
      <c r="C57" s="273"/>
      <c r="D57" s="404"/>
      <c r="E57" s="273"/>
      <c r="F57" s="275"/>
      <c r="G57" s="406">
        <v>0.13</v>
      </c>
      <c r="H57" s="275"/>
      <c r="I57" s="279">
        <f>I55*G57</f>
        <v>1828.6260850000001</v>
      </c>
      <c r="J57" s="278"/>
      <c r="K57" s="406">
        <v>0.13</v>
      </c>
      <c r="L57" s="275"/>
      <c r="M57" s="279">
        <f>M55*K57</f>
        <v>1707.3631250000001</v>
      </c>
      <c r="N57" s="278"/>
      <c r="O57" s="279">
        <f t="shared" si="2"/>
        <v>-121.26296000000002</v>
      </c>
      <c r="P57" s="280">
        <f t="shared" si="3"/>
        <v>-6.6313699117991093E-2</v>
      </c>
    </row>
    <row r="58" spans="1:17" ht="14.65" thickBot="1" x14ac:dyDescent="0.5">
      <c r="B58" s="479" t="s">
        <v>73</v>
      </c>
      <c r="C58" s="479"/>
      <c r="D58" s="479"/>
      <c r="E58" s="286"/>
      <c r="F58" s="287"/>
      <c r="G58" s="287"/>
      <c r="H58" s="287"/>
      <c r="I58" s="288">
        <f>SUM(I55:I57)</f>
        <v>15894.980584999999</v>
      </c>
      <c r="J58" s="289"/>
      <c r="K58" s="287"/>
      <c r="L58" s="287"/>
      <c r="M58" s="288">
        <f>SUM(M55:M57)</f>
        <v>14840.925625</v>
      </c>
      <c r="N58" s="289"/>
      <c r="O58" s="332">
        <f t="shared" si="2"/>
        <v>-1054.0549599999995</v>
      </c>
      <c r="P58" s="333">
        <f t="shared" si="3"/>
        <v>-6.6313699117991065E-2</v>
      </c>
    </row>
    <row r="59" spans="1:17" ht="14.65" thickBot="1" x14ac:dyDescent="0.5">
      <c r="A59" s="292"/>
      <c r="B59" s="334"/>
      <c r="C59" s="335"/>
      <c r="D59" s="336"/>
      <c r="E59" s="335"/>
      <c r="F59" s="337"/>
      <c r="G59" s="268"/>
      <c r="H59" s="338"/>
      <c r="I59" s="339"/>
      <c r="J59" s="337"/>
      <c r="K59" s="268"/>
      <c r="L59" s="338"/>
      <c r="M59" s="339"/>
      <c r="N59" s="337"/>
      <c r="O59" s="340">
        <f t="shared" si="2"/>
        <v>0</v>
      </c>
      <c r="P59" s="272" t="str">
        <f t="shared" si="3"/>
        <v/>
      </c>
    </row>
    <row r="60" spans="1:17" x14ac:dyDescent="0.45">
      <c r="A60" s="292"/>
      <c r="B60" s="342" t="s">
        <v>64</v>
      </c>
      <c r="C60" s="342"/>
      <c r="D60" s="343"/>
      <c r="E60" s="342"/>
      <c r="F60" s="348"/>
      <c r="G60" s="350"/>
      <c r="H60" s="350"/>
      <c r="I60" s="387">
        <f>SUM(I50:I51,I42,I43:I46)</f>
        <v>15811.554499999998</v>
      </c>
      <c r="J60" s="352"/>
      <c r="K60" s="350"/>
      <c r="L60" s="350"/>
      <c r="M60" s="387">
        <f>SUM(M50:M51,M42,M43:M46)</f>
        <v>14878.762499999999</v>
      </c>
      <c r="N60" s="352"/>
      <c r="O60" s="233">
        <f t="shared" si="2"/>
        <v>-932.79199999999946</v>
      </c>
      <c r="P60" s="234">
        <f t="shared" si="3"/>
        <v>-5.8994325953213488E-2</v>
      </c>
    </row>
    <row r="61" spans="1:17" x14ac:dyDescent="0.45">
      <c r="A61" s="292"/>
      <c r="B61" s="228" t="s">
        <v>43</v>
      </c>
      <c r="C61" s="228"/>
      <c r="D61" s="274"/>
      <c r="E61" s="228"/>
      <c r="F61" s="284"/>
      <c r="G61" s="121">
        <v>-0.23499999999999999</v>
      </c>
      <c r="H61" s="282"/>
      <c r="I61" s="233"/>
      <c r="J61" s="29"/>
      <c r="K61" s="121">
        <v>-0.23499999999999999</v>
      </c>
      <c r="L61" s="282"/>
      <c r="M61" s="233"/>
      <c r="N61" s="29"/>
      <c r="O61" s="233">
        <f t="shared" si="2"/>
        <v>0</v>
      </c>
      <c r="P61" s="234" t="str">
        <f t="shared" si="3"/>
        <v/>
      </c>
    </row>
    <row r="62" spans="1:17" x14ac:dyDescent="0.45">
      <c r="A62" s="292"/>
      <c r="B62" s="407" t="s">
        <v>44</v>
      </c>
      <c r="C62" s="342"/>
      <c r="D62" s="343"/>
      <c r="E62" s="342"/>
      <c r="F62" s="348"/>
      <c r="G62" s="349">
        <v>0.13</v>
      </c>
      <c r="H62" s="350"/>
      <c r="I62" s="351">
        <f>I60*G62</f>
        <v>2055.5020850000001</v>
      </c>
      <c r="J62" s="352"/>
      <c r="K62" s="349">
        <v>0.13</v>
      </c>
      <c r="L62" s="350"/>
      <c r="M62" s="351">
        <f>M60*K62</f>
        <v>1934.2391249999998</v>
      </c>
      <c r="N62" s="352"/>
      <c r="O62" s="233">
        <f t="shared" si="2"/>
        <v>-121.26296000000025</v>
      </c>
      <c r="P62" s="234">
        <f t="shared" si="3"/>
        <v>-5.899432595321364E-2</v>
      </c>
    </row>
    <row r="63" spans="1:17" ht="14.65" thickBot="1" x14ac:dyDescent="0.5">
      <c r="A63" s="292"/>
      <c r="B63" s="485" t="s">
        <v>74</v>
      </c>
      <c r="C63" s="485"/>
      <c r="D63" s="485"/>
      <c r="E63" s="228"/>
      <c r="F63" s="408"/>
      <c r="G63" s="408"/>
      <c r="H63" s="408"/>
      <c r="I63" s="409">
        <f>SUM(I60:I62)</f>
        <v>17867.056584999998</v>
      </c>
      <c r="J63" s="410"/>
      <c r="K63" s="408"/>
      <c r="L63" s="408"/>
      <c r="M63" s="409">
        <f>SUM(M60:M62)</f>
        <v>16813.001624999997</v>
      </c>
      <c r="N63" s="410"/>
      <c r="O63" s="233">
        <f t="shared" si="2"/>
        <v>-1054.0549600000013</v>
      </c>
      <c r="P63" s="234">
        <f t="shared" si="3"/>
        <v>-5.8994325953213599E-2</v>
      </c>
    </row>
    <row r="64" spans="1:17" ht="14.65" thickBot="1" x14ac:dyDescent="0.5">
      <c r="A64" s="292"/>
      <c r="B64" s="293"/>
      <c r="C64" s="294"/>
      <c r="D64" s="295"/>
      <c r="E64" s="294"/>
      <c r="F64" s="411"/>
      <c r="G64" s="412"/>
      <c r="H64" s="413"/>
      <c r="I64" s="414"/>
      <c r="J64" s="296"/>
      <c r="K64" s="412"/>
      <c r="L64" s="413"/>
      <c r="M64" s="414"/>
      <c r="N64" s="296"/>
      <c r="O64" s="300"/>
      <c r="P64" s="415"/>
    </row>
    <row r="65" spans="2:38" x14ac:dyDescent="0.45">
      <c r="I65" s="221"/>
      <c r="M65" s="221"/>
    </row>
    <row r="66" spans="2:38" x14ac:dyDescent="0.45">
      <c r="B66" s="219" t="s">
        <v>47</v>
      </c>
      <c r="G66" s="144">
        <v>2.9499999999999998E-2</v>
      </c>
      <c r="K66" s="144">
        <v>2.9499999999999998E-2</v>
      </c>
    </row>
    <row r="68" spans="2:38" s="22" customFormat="1" x14ac:dyDescent="0.45">
      <c r="D68" s="2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</row>
    <row r="69" spans="2:38" s="22" customFormat="1" x14ac:dyDescent="0.45">
      <c r="D69" s="192">
        <v>0.64</v>
      </c>
      <c r="E69" s="193" t="s">
        <v>35</v>
      </c>
      <c r="F69" s="194"/>
      <c r="G69" s="195"/>
      <c r="H69" s="37"/>
      <c r="I69" s="37"/>
      <c r="J69" s="37"/>
      <c r="K69" s="23"/>
      <c r="L69" s="23"/>
      <c r="M69" s="23"/>
      <c r="N69" s="23"/>
      <c r="O69" s="23"/>
      <c r="P69" s="23"/>
      <c r="Q69" s="37"/>
      <c r="R69" s="23"/>
      <c r="S69" s="23"/>
      <c r="T69" s="23"/>
      <c r="U69" s="23"/>
      <c r="V69" s="23"/>
      <c r="W69" s="23"/>
      <c r="X69" s="37"/>
      <c r="Y69" s="37"/>
      <c r="Z69" s="23"/>
      <c r="AA69" s="23"/>
      <c r="AB69" s="23"/>
      <c r="AC69" s="23"/>
      <c r="AD69" s="23"/>
      <c r="AE69" s="23"/>
      <c r="AF69" s="37"/>
      <c r="AG69" s="23"/>
      <c r="AH69" s="23"/>
      <c r="AI69" s="23"/>
      <c r="AJ69" s="23"/>
      <c r="AK69" s="23"/>
      <c r="AL69" s="23"/>
    </row>
    <row r="70" spans="2:38" s="22" customFormat="1" x14ac:dyDescent="0.45">
      <c r="D70" s="192">
        <v>0.18</v>
      </c>
      <c r="E70" s="193" t="s">
        <v>36</v>
      </c>
      <c r="F70" s="194"/>
      <c r="G70" s="195"/>
      <c r="H70" s="37"/>
      <c r="I70" s="37"/>
      <c r="J70" s="37"/>
      <c r="K70" s="23"/>
      <c r="L70" s="23"/>
      <c r="M70" s="23"/>
      <c r="N70" s="23"/>
      <c r="O70" s="23"/>
      <c r="P70" s="23"/>
      <c r="Q70" s="37"/>
      <c r="R70" s="23"/>
      <c r="S70" s="23"/>
      <c r="T70" s="23"/>
      <c r="U70" s="23"/>
      <c r="V70" s="23"/>
      <c r="W70" s="23"/>
      <c r="X70" s="37"/>
      <c r="Y70" s="37"/>
      <c r="Z70" s="23"/>
      <c r="AA70" s="23"/>
      <c r="AB70" s="23"/>
      <c r="AC70" s="23"/>
      <c r="AD70" s="23"/>
      <c r="AE70" s="23"/>
      <c r="AF70" s="37"/>
      <c r="AG70" s="23"/>
      <c r="AH70" s="23"/>
      <c r="AI70" s="23"/>
      <c r="AJ70" s="23"/>
      <c r="AK70" s="23"/>
      <c r="AL70" s="23"/>
    </row>
    <row r="71" spans="2:38" s="22" customFormat="1" x14ac:dyDescent="0.45">
      <c r="D71" s="192">
        <v>0.18</v>
      </c>
      <c r="E71" s="193" t="s">
        <v>37</v>
      </c>
      <c r="F71" s="194"/>
      <c r="G71" s="195"/>
      <c r="H71" s="37"/>
      <c r="I71" s="37"/>
      <c r="J71" s="37"/>
      <c r="K71" s="23"/>
      <c r="L71" s="23"/>
      <c r="M71" s="23"/>
      <c r="N71" s="23"/>
      <c r="O71" s="23"/>
      <c r="P71" s="23"/>
      <c r="Q71" s="37"/>
      <c r="R71" s="23"/>
      <c r="S71" s="23"/>
      <c r="T71" s="23"/>
      <c r="U71" s="23"/>
      <c r="V71" s="23"/>
      <c r="W71" s="23"/>
      <c r="X71" s="37"/>
      <c r="Y71" s="37"/>
      <c r="Z71" s="23"/>
      <c r="AA71" s="23"/>
      <c r="AB71" s="23"/>
      <c r="AC71" s="23"/>
      <c r="AD71" s="23"/>
      <c r="AE71" s="23"/>
      <c r="AF71" s="37"/>
      <c r="AG71" s="23"/>
      <c r="AH71" s="23"/>
      <c r="AI71" s="23"/>
      <c r="AJ71" s="23"/>
      <c r="AK71" s="23"/>
      <c r="AL71" s="23"/>
    </row>
    <row r="72" spans="2:38" x14ac:dyDescent="0.45">
      <c r="G72" s="22"/>
      <c r="H72" s="22"/>
      <c r="I72" s="22"/>
      <c r="J72" s="60"/>
      <c r="K72" s="60"/>
      <c r="L72" s="60"/>
      <c r="M72" s="60"/>
      <c r="Q72" s="60"/>
      <c r="R72" s="60"/>
      <c r="S72" s="60"/>
      <c r="T72" s="60"/>
      <c r="X72" s="60"/>
      <c r="Y72" s="60"/>
      <c r="Z72" s="60"/>
      <c r="AA72" s="60"/>
      <c r="AB72" s="60"/>
      <c r="AF72" s="60"/>
      <c r="AG72" s="60"/>
      <c r="AH72" s="60"/>
      <c r="AI72" s="60"/>
    </row>
    <row r="73" spans="2:38" x14ac:dyDescent="0.45">
      <c r="G73" s="22"/>
      <c r="H73" s="22"/>
      <c r="I73" s="22"/>
      <c r="J73" s="60"/>
      <c r="K73" s="60"/>
      <c r="L73" s="60"/>
      <c r="M73" s="60"/>
      <c r="Q73" s="60"/>
      <c r="R73" s="60"/>
      <c r="S73" s="60"/>
      <c r="T73" s="60"/>
      <c r="X73" s="60"/>
      <c r="Y73" s="60"/>
      <c r="Z73" s="60"/>
      <c r="AA73" s="60"/>
      <c r="AB73" s="60"/>
      <c r="AF73" s="60"/>
      <c r="AG73" s="60"/>
      <c r="AH73" s="60"/>
      <c r="AI73" s="60"/>
    </row>
    <row r="74" spans="2:38" x14ac:dyDescent="0.45">
      <c r="G74" s="22"/>
      <c r="H74" s="22"/>
      <c r="I74" s="22"/>
      <c r="J74" s="60"/>
      <c r="K74" s="60"/>
      <c r="L74" s="60"/>
      <c r="M74" s="60"/>
      <c r="Q74" s="60"/>
      <c r="R74" s="60"/>
      <c r="S74" s="60"/>
      <c r="T74" s="60"/>
      <c r="X74" s="60"/>
      <c r="Y74" s="60"/>
      <c r="Z74" s="60"/>
      <c r="AA74" s="60"/>
      <c r="AB74" s="60"/>
      <c r="AF74" s="60"/>
      <c r="AG74" s="60"/>
      <c r="AH74" s="60"/>
      <c r="AI74" s="60"/>
    </row>
    <row r="75" spans="2:38" x14ac:dyDescent="0.45">
      <c r="G75" s="22"/>
      <c r="H75" s="22"/>
      <c r="I75" s="22"/>
      <c r="J75" s="60"/>
      <c r="K75" s="60"/>
      <c r="L75" s="60"/>
      <c r="M75" s="60"/>
      <c r="Q75" s="60"/>
      <c r="R75" s="60"/>
      <c r="S75" s="60"/>
      <c r="T75" s="60"/>
      <c r="X75" s="60"/>
      <c r="Y75" s="60"/>
      <c r="Z75" s="60"/>
      <c r="AA75" s="60"/>
      <c r="AB75" s="60"/>
      <c r="AF75" s="60"/>
      <c r="AG75" s="60"/>
      <c r="AH75" s="60"/>
      <c r="AI75" s="60"/>
    </row>
    <row r="76" spans="2:38" x14ac:dyDescent="0.45">
      <c r="G76" s="22"/>
      <c r="H76" s="22"/>
      <c r="I76" s="22"/>
      <c r="J76" s="60"/>
      <c r="K76" s="60"/>
      <c r="L76" s="60"/>
      <c r="M76" s="60"/>
      <c r="Q76" s="60"/>
      <c r="R76" s="60"/>
      <c r="S76" s="60"/>
      <c r="T76" s="60"/>
      <c r="X76" s="60"/>
      <c r="Y76" s="60"/>
      <c r="Z76" s="60"/>
      <c r="AA76" s="60"/>
      <c r="AB76" s="60"/>
      <c r="AF76" s="60"/>
      <c r="AG76" s="60"/>
      <c r="AH76" s="60"/>
      <c r="AI76" s="60"/>
    </row>
    <row r="77" spans="2:38" x14ac:dyDescent="0.45">
      <c r="B77" s="360"/>
      <c r="G77" s="22"/>
      <c r="H77" s="22"/>
      <c r="I77" s="22"/>
      <c r="J77" s="60"/>
      <c r="K77" s="60"/>
      <c r="L77" s="60"/>
      <c r="M77" s="60"/>
      <c r="Q77" s="60"/>
      <c r="R77" s="60"/>
      <c r="S77" s="60"/>
      <c r="T77" s="60"/>
      <c r="X77" s="60"/>
      <c r="Y77" s="60"/>
      <c r="Z77" s="60"/>
      <c r="AA77" s="60"/>
      <c r="AB77" s="60"/>
      <c r="AF77" s="60"/>
      <c r="AG77" s="60"/>
      <c r="AH77" s="60"/>
      <c r="AI77" s="60"/>
    </row>
    <row r="78" spans="2:38" x14ac:dyDescent="0.45">
      <c r="B78" s="360"/>
      <c r="G78" s="22"/>
      <c r="H78" s="22"/>
      <c r="I78" s="22"/>
      <c r="J78" s="60"/>
      <c r="K78" s="60"/>
      <c r="L78" s="60"/>
      <c r="M78" s="60"/>
      <c r="Q78" s="60"/>
      <c r="R78" s="60"/>
      <c r="S78" s="60"/>
      <c r="T78" s="60"/>
      <c r="X78" s="60"/>
      <c r="Y78" s="60"/>
      <c r="Z78" s="60"/>
      <c r="AA78" s="60"/>
      <c r="AB78" s="60"/>
      <c r="AF78" s="60"/>
      <c r="AG78" s="60"/>
      <c r="AH78" s="60"/>
      <c r="AI78" s="60"/>
    </row>
    <row r="79" spans="2:38" x14ac:dyDescent="0.45">
      <c r="B79" s="360"/>
      <c r="G79" s="22"/>
      <c r="H79" s="22"/>
      <c r="I79" s="22"/>
      <c r="J79" s="60"/>
      <c r="K79" s="60"/>
      <c r="L79" s="60"/>
      <c r="M79" s="60"/>
      <c r="Q79" s="60"/>
      <c r="R79" s="60"/>
      <c r="S79" s="60"/>
      <c r="T79" s="60"/>
      <c r="X79" s="60"/>
      <c r="Y79" s="60"/>
      <c r="Z79" s="60"/>
      <c r="AA79" s="60"/>
      <c r="AB79" s="60"/>
      <c r="AF79" s="60"/>
      <c r="AG79" s="60"/>
      <c r="AH79" s="60"/>
      <c r="AI79" s="60"/>
    </row>
    <row r="80" spans="2:38" x14ac:dyDescent="0.45">
      <c r="B80" s="360"/>
      <c r="G80" s="22"/>
      <c r="H80" s="22"/>
      <c r="I80" s="22"/>
      <c r="J80" s="60"/>
      <c r="K80" s="60"/>
      <c r="L80" s="60"/>
      <c r="M80" s="60"/>
      <c r="Q80" s="60"/>
      <c r="R80" s="60"/>
      <c r="S80" s="60"/>
      <c r="T80" s="60"/>
      <c r="X80" s="60"/>
      <c r="Y80" s="60"/>
      <c r="Z80" s="60"/>
      <c r="AA80" s="60"/>
      <c r="AB80" s="60"/>
      <c r="AF80" s="60"/>
      <c r="AG80" s="60"/>
      <c r="AH80" s="60"/>
      <c r="AI80" s="60"/>
    </row>
    <row r="81" spans="2:35" x14ac:dyDescent="0.45">
      <c r="B81" s="360"/>
      <c r="G81" s="22"/>
      <c r="H81" s="22"/>
      <c r="I81" s="22"/>
      <c r="J81" s="60"/>
      <c r="K81" s="60"/>
      <c r="L81" s="60"/>
      <c r="M81" s="60"/>
      <c r="Q81" s="60"/>
      <c r="R81" s="60"/>
      <c r="S81" s="60"/>
      <c r="T81" s="60"/>
      <c r="X81" s="60"/>
      <c r="Y81" s="60"/>
      <c r="Z81" s="60"/>
      <c r="AA81" s="60"/>
      <c r="AB81" s="60"/>
      <c r="AF81" s="60"/>
      <c r="AG81" s="60"/>
      <c r="AH81" s="60"/>
      <c r="AI81" s="60"/>
    </row>
    <row r="82" spans="2:35" x14ac:dyDescent="0.45">
      <c r="B82" s="360"/>
      <c r="G82" s="22"/>
      <c r="H82" s="22"/>
      <c r="I82" s="22"/>
      <c r="J82" s="60"/>
      <c r="K82" s="60"/>
      <c r="L82" s="60"/>
      <c r="M82" s="60"/>
      <c r="Q82" s="60"/>
      <c r="R82" s="60"/>
      <c r="S82" s="60"/>
      <c r="T82" s="60"/>
      <c r="X82" s="60"/>
      <c r="Y82" s="60"/>
      <c r="Z82" s="60"/>
      <c r="AA82" s="60"/>
      <c r="AB82" s="60"/>
      <c r="AF82" s="60"/>
      <c r="AG82" s="60"/>
      <c r="AH82" s="60"/>
      <c r="AI82" s="60"/>
    </row>
    <row r="83" spans="2:35" x14ac:dyDescent="0.45">
      <c r="B83" s="360"/>
      <c r="G83" s="22"/>
      <c r="H83" s="22"/>
      <c r="I83" s="22"/>
      <c r="J83" s="60"/>
      <c r="K83" s="60"/>
      <c r="L83" s="60"/>
      <c r="M83" s="60"/>
      <c r="Q83" s="60"/>
      <c r="R83" s="60"/>
      <c r="S83" s="60"/>
      <c r="T83" s="60"/>
      <c r="X83" s="60"/>
      <c r="Y83" s="60"/>
      <c r="Z83" s="60"/>
      <c r="AA83" s="60"/>
      <c r="AB83" s="60"/>
      <c r="AF83" s="60"/>
      <c r="AG83" s="60"/>
      <c r="AH83" s="60"/>
      <c r="AI83" s="60"/>
    </row>
    <row r="84" spans="2:35" x14ac:dyDescent="0.45">
      <c r="B84" s="360"/>
      <c r="G84" s="22"/>
      <c r="H84" s="22"/>
      <c r="I84" s="22"/>
      <c r="J84" s="60"/>
      <c r="K84" s="60"/>
      <c r="L84" s="60"/>
      <c r="M84" s="60"/>
      <c r="Q84" s="60"/>
      <c r="R84" s="60"/>
      <c r="S84" s="60"/>
      <c r="T84" s="60"/>
      <c r="X84" s="60"/>
      <c r="Y84" s="60"/>
      <c r="Z84" s="60"/>
      <c r="AA84" s="60"/>
      <c r="AB84" s="60"/>
      <c r="AF84" s="60"/>
      <c r="AG84" s="60"/>
      <c r="AH84" s="60"/>
      <c r="AI84" s="60"/>
    </row>
    <row r="85" spans="2:35" x14ac:dyDescent="0.45">
      <c r="B85" s="360"/>
      <c r="G85" s="22"/>
      <c r="H85" s="22"/>
      <c r="I85" s="22"/>
      <c r="J85" s="60"/>
      <c r="K85" s="60"/>
      <c r="L85" s="60"/>
      <c r="M85" s="60"/>
      <c r="Q85" s="60"/>
      <c r="R85" s="60"/>
      <c r="S85" s="60"/>
      <c r="T85" s="60"/>
      <c r="X85" s="60"/>
      <c r="Y85" s="60"/>
      <c r="Z85" s="60"/>
      <c r="AA85" s="60"/>
      <c r="AB85" s="60"/>
      <c r="AF85" s="60"/>
      <c r="AG85" s="60"/>
      <c r="AH85" s="60"/>
      <c r="AI85" s="60"/>
    </row>
    <row r="86" spans="2:35" x14ac:dyDescent="0.45">
      <c r="B86" s="360"/>
      <c r="G86" s="22"/>
      <c r="H86" s="22"/>
      <c r="I86" s="22"/>
      <c r="J86" s="60"/>
      <c r="K86" s="60"/>
      <c r="L86" s="60"/>
      <c r="M86" s="60"/>
      <c r="Q86" s="60"/>
      <c r="R86" s="60"/>
      <c r="S86" s="60"/>
      <c r="T86" s="60"/>
      <c r="X86" s="60"/>
      <c r="Y86" s="60"/>
      <c r="Z86" s="60"/>
      <c r="AA86" s="60"/>
      <c r="AB86" s="60"/>
      <c r="AF86" s="60"/>
      <c r="AG86" s="60"/>
      <c r="AH86" s="60"/>
      <c r="AI86" s="60"/>
    </row>
    <row r="87" spans="2:35" x14ac:dyDescent="0.45">
      <c r="B87" s="360"/>
      <c r="G87" s="22"/>
      <c r="H87" s="22"/>
      <c r="I87" s="22"/>
      <c r="J87" s="60"/>
      <c r="K87" s="60"/>
      <c r="L87" s="60"/>
      <c r="M87" s="60"/>
      <c r="Q87" s="60"/>
      <c r="R87" s="60"/>
      <c r="S87" s="60"/>
      <c r="T87" s="60"/>
      <c r="X87" s="60"/>
      <c r="Y87" s="60"/>
      <c r="Z87" s="60"/>
      <c r="AA87" s="60"/>
      <c r="AB87" s="60"/>
      <c r="AF87" s="60"/>
      <c r="AG87" s="60"/>
      <c r="AH87" s="60"/>
      <c r="AI87" s="60"/>
    </row>
    <row r="88" spans="2:35" x14ac:dyDescent="0.45">
      <c r="B88" s="360"/>
      <c r="G88" s="22"/>
      <c r="H88" s="22"/>
      <c r="I88" s="22"/>
      <c r="J88" s="60"/>
      <c r="K88" s="60"/>
      <c r="L88" s="60"/>
      <c r="M88" s="60"/>
      <c r="Q88" s="60"/>
      <c r="R88" s="60"/>
      <c r="S88" s="60"/>
      <c r="T88" s="60"/>
      <c r="X88" s="60"/>
      <c r="Y88" s="60"/>
      <c r="Z88" s="60"/>
      <c r="AA88" s="60"/>
      <c r="AB88" s="60"/>
      <c r="AF88" s="60"/>
      <c r="AG88" s="60"/>
      <c r="AH88" s="60"/>
      <c r="AI88" s="60"/>
    </row>
    <row r="89" spans="2:35" x14ac:dyDescent="0.45">
      <c r="B89" s="360"/>
      <c r="G89" s="22"/>
      <c r="H89" s="22"/>
      <c r="I89" s="22"/>
      <c r="J89" s="60"/>
      <c r="K89" s="60"/>
      <c r="L89" s="60"/>
      <c r="M89" s="60"/>
      <c r="Q89" s="60"/>
      <c r="R89" s="60"/>
      <c r="S89" s="60"/>
      <c r="T89" s="60"/>
      <c r="X89" s="60"/>
      <c r="Y89" s="60"/>
      <c r="Z89" s="60"/>
      <c r="AA89" s="60"/>
      <c r="AB89" s="60"/>
      <c r="AF89" s="60"/>
      <c r="AG89" s="60"/>
      <c r="AH89" s="60"/>
      <c r="AI89" s="60"/>
    </row>
    <row r="90" spans="2:35" x14ac:dyDescent="0.45">
      <c r="B90" s="360"/>
      <c r="G90" s="22"/>
      <c r="H90" s="22"/>
      <c r="I90" s="22"/>
      <c r="J90" s="60"/>
      <c r="K90" s="60"/>
      <c r="L90" s="60"/>
      <c r="M90" s="60"/>
      <c r="Q90" s="60"/>
      <c r="R90" s="60"/>
      <c r="S90" s="60"/>
      <c r="T90" s="60"/>
      <c r="X90" s="60"/>
      <c r="Y90" s="60"/>
      <c r="Z90" s="60"/>
      <c r="AA90" s="60"/>
      <c r="AB90" s="60"/>
      <c r="AF90" s="60"/>
      <c r="AG90" s="60"/>
      <c r="AH90" s="60"/>
      <c r="AI90" s="60"/>
    </row>
    <row r="91" spans="2:35" x14ac:dyDescent="0.45">
      <c r="B91" s="360"/>
      <c r="G91" s="22"/>
      <c r="H91" s="22"/>
      <c r="I91" s="22"/>
      <c r="J91" s="60"/>
      <c r="K91" s="60"/>
      <c r="L91" s="60"/>
      <c r="M91" s="60"/>
      <c r="Q91" s="60"/>
      <c r="R91" s="60"/>
      <c r="S91" s="60"/>
      <c r="T91" s="60"/>
      <c r="X91" s="60"/>
      <c r="Y91" s="60"/>
      <c r="Z91" s="60"/>
      <c r="AA91" s="60"/>
      <c r="AB91" s="60"/>
      <c r="AF91" s="60"/>
      <c r="AG91" s="60"/>
      <c r="AH91" s="60"/>
      <c r="AI91" s="60"/>
    </row>
    <row r="92" spans="2:35" x14ac:dyDescent="0.45">
      <c r="B92" s="360"/>
      <c r="G92" s="22"/>
      <c r="H92" s="22"/>
      <c r="I92" s="22"/>
      <c r="J92" s="60"/>
      <c r="K92" s="60"/>
      <c r="L92" s="60"/>
      <c r="M92" s="60"/>
      <c r="Q92" s="60"/>
      <c r="R92" s="60"/>
      <c r="S92" s="60"/>
      <c r="T92" s="60"/>
      <c r="X92" s="60"/>
      <c r="Y92" s="60"/>
      <c r="Z92" s="60"/>
      <c r="AA92" s="60"/>
      <c r="AB92" s="60"/>
      <c r="AF92" s="60"/>
      <c r="AG92" s="60"/>
      <c r="AH92" s="60"/>
      <c r="AI92" s="60"/>
    </row>
    <row r="93" spans="2:35" x14ac:dyDescent="0.45">
      <c r="B93" s="360"/>
      <c r="G93" s="22"/>
      <c r="H93" s="22"/>
      <c r="I93" s="22"/>
      <c r="J93" s="60"/>
      <c r="K93" s="60"/>
      <c r="L93" s="60"/>
      <c r="M93" s="60"/>
      <c r="Q93" s="60"/>
      <c r="R93" s="60"/>
      <c r="S93" s="60"/>
      <c r="T93" s="60"/>
      <c r="X93" s="60"/>
      <c r="Y93" s="60"/>
      <c r="Z93" s="60"/>
      <c r="AA93" s="60"/>
      <c r="AB93" s="60"/>
      <c r="AF93" s="60"/>
      <c r="AG93" s="60"/>
      <c r="AH93" s="60"/>
      <c r="AI93" s="60"/>
    </row>
    <row r="94" spans="2:35" x14ac:dyDescent="0.45">
      <c r="B94" s="360"/>
      <c r="G94" s="22"/>
      <c r="H94" s="22"/>
      <c r="I94" s="22"/>
      <c r="J94" s="60"/>
      <c r="K94" s="60"/>
      <c r="L94" s="60"/>
      <c r="M94" s="60"/>
      <c r="Q94" s="60"/>
      <c r="R94" s="60"/>
      <c r="S94" s="60"/>
      <c r="T94" s="60"/>
      <c r="X94" s="60"/>
      <c r="Y94" s="60"/>
      <c r="Z94" s="60"/>
      <c r="AA94" s="60"/>
      <c r="AB94" s="60"/>
      <c r="AF94" s="60"/>
      <c r="AG94" s="60"/>
      <c r="AH94" s="60"/>
      <c r="AI94" s="60"/>
    </row>
    <row r="95" spans="2:35" x14ac:dyDescent="0.45">
      <c r="B95" s="360"/>
      <c r="G95" s="22"/>
      <c r="H95" s="22"/>
      <c r="I95" s="22"/>
      <c r="J95" s="60"/>
      <c r="K95" s="60"/>
      <c r="L95" s="60"/>
      <c r="M95" s="60"/>
      <c r="Q95" s="60"/>
      <c r="R95" s="60"/>
      <c r="S95" s="60"/>
      <c r="T95" s="60"/>
      <c r="X95" s="60"/>
      <c r="Y95" s="60"/>
      <c r="Z95" s="60"/>
      <c r="AA95" s="60"/>
      <c r="AB95" s="60"/>
      <c r="AF95" s="60"/>
      <c r="AG95" s="60"/>
      <c r="AH95" s="60"/>
      <c r="AI95" s="60"/>
    </row>
    <row r="96" spans="2:35" x14ac:dyDescent="0.45">
      <c r="G96" s="22"/>
      <c r="H96" s="22"/>
      <c r="I96" s="22"/>
      <c r="J96" s="60"/>
      <c r="K96" s="60"/>
      <c r="L96" s="60"/>
      <c r="M96" s="60"/>
      <c r="Q96" s="60"/>
      <c r="R96" s="60"/>
      <c r="S96" s="60"/>
      <c r="T96" s="60"/>
      <c r="X96" s="60"/>
      <c r="Y96" s="60"/>
      <c r="Z96" s="60"/>
      <c r="AA96" s="60"/>
      <c r="AB96" s="60"/>
      <c r="AF96" s="60"/>
      <c r="AG96" s="60"/>
      <c r="AH96" s="60"/>
      <c r="AI96" s="60"/>
    </row>
    <row r="97" spans="7:35" x14ac:dyDescent="0.45">
      <c r="G97" s="22"/>
      <c r="H97" s="22"/>
      <c r="I97" s="22"/>
      <c r="J97" s="60"/>
      <c r="K97" s="60"/>
      <c r="L97" s="60"/>
      <c r="M97" s="60"/>
      <c r="Q97" s="60"/>
      <c r="R97" s="60"/>
      <c r="S97" s="60"/>
      <c r="T97" s="60"/>
      <c r="X97" s="60"/>
      <c r="Y97" s="60"/>
      <c r="Z97" s="60"/>
      <c r="AA97" s="60"/>
      <c r="AB97" s="60"/>
      <c r="AF97" s="60"/>
      <c r="AG97" s="60"/>
      <c r="AH97" s="60"/>
      <c r="AI97" s="60"/>
    </row>
    <row r="98" spans="7:35" x14ac:dyDescent="0.45">
      <c r="G98" s="22"/>
      <c r="H98" s="22"/>
      <c r="I98" s="22"/>
      <c r="J98" s="60"/>
      <c r="K98" s="60"/>
      <c r="L98" s="60"/>
      <c r="M98" s="60"/>
      <c r="Q98" s="60"/>
      <c r="R98" s="60"/>
      <c r="S98" s="60"/>
      <c r="T98" s="60"/>
      <c r="X98" s="60"/>
      <c r="Y98" s="60"/>
      <c r="Z98" s="60"/>
      <c r="AA98" s="60"/>
      <c r="AB98" s="60"/>
      <c r="AF98" s="60"/>
      <c r="AG98" s="60"/>
      <c r="AH98" s="60"/>
      <c r="AI98" s="60"/>
    </row>
    <row r="99" spans="7:35" x14ac:dyDescent="0.45">
      <c r="G99" s="22"/>
      <c r="H99" s="22"/>
      <c r="I99" s="22"/>
      <c r="J99" s="60"/>
      <c r="K99" s="60"/>
      <c r="L99" s="60"/>
      <c r="M99" s="60"/>
      <c r="Q99" s="60"/>
      <c r="R99" s="60"/>
      <c r="S99" s="60"/>
      <c r="T99" s="60"/>
      <c r="X99" s="60"/>
      <c r="Y99" s="60"/>
      <c r="Z99" s="60"/>
      <c r="AA99" s="60"/>
      <c r="AB99" s="60"/>
      <c r="AF99" s="60"/>
      <c r="AG99" s="60"/>
      <c r="AH99" s="60"/>
      <c r="AI99" s="60"/>
    </row>
    <row r="100" spans="7:35" x14ac:dyDescent="0.45">
      <c r="G100" s="22"/>
      <c r="H100" s="22"/>
      <c r="I100" s="22"/>
      <c r="J100" s="60"/>
      <c r="K100" s="60"/>
      <c r="L100" s="60"/>
      <c r="M100" s="60"/>
      <c r="Q100" s="60"/>
      <c r="R100" s="60"/>
      <c r="S100" s="60"/>
      <c r="T100" s="60"/>
      <c r="X100" s="60"/>
      <c r="Y100" s="60"/>
      <c r="Z100" s="60"/>
      <c r="AA100" s="60"/>
      <c r="AB100" s="60"/>
      <c r="AF100" s="60"/>
      <c r="AG100" s="60"/>
      <c r="AH100" s="60"/>
      <c r="AI100" s="60"/>
    </row>
    <row r="101" spans="7:35" x14ac:dyDescent="0.45">
      <c r="G101" s="22"/>
      <c r="H101" s="22"/>
      <c r="I101" s="22"/>
      <c r="J101" s="60"/>
      <c r="K101" s="60"/>
      <c r="L101" s="60"/>
      <c r="M101" s="60"/>
      <c r="Q101" s="60"/>
      <c r="R101" s="60"/>
      <c r="S101" s="60"/>
      <c r="T101" s="60"/>
      <c r="X101" s="60"/>
      <c r="Y101" s="60"/>
      <c r="Z101" s="60"/>
      <c r="AA101" s="60"/>
      <c r="AB101" s="60"/>
      <c r="AF101" s="60"/>
      <c r="AG101" s="60"/>
      <c r="AH101" s="60"/>
      <c r="AI101" s="60"/>
    </row>
    <row r="102" spans="7:35" x14ac:dyDescent="0.45">
      <c r="G102" s="22"/>
      <c r="H102" s="22"/>
      <c r="I102" s="22"/>
      <c r="J102" s="60"/>
      <c r="K102" s="60"/>
      <c r="L102" s="60"/>
      <c r="M102" s="60"/>
      <c r="Q102" s="60"/>
      <c r="R102" s="60"/>
      <c r="S102" s="60"/>
      <c r="T102" s="60"/>
      <c r="X102" s="60"/>
      <c r="Y102" s="60"/>
      <c r="Z102" s="60"/>
      <c r="AA102" s="60"/>
      <c r="AB102" s="60"/>
      <c r="AF102" s="60"/>
      <c r="AG102" s="60"/>
      <c r="AH102" s="60"/>
      <c r="AI102" s="60"/>
    </row>
    <row r="103" spans="7:35" x14ac:dyDescent="0.45">
      <c r="G103" s="22"/>
      <c r="H103" s="22"/>
      <c r="I103" s="22"/>
      <c r="J103" s="60"/>
      <c r="K103" s="60"/>
      <c r="L103" s="60"/>
      <c r="M103" s="60"/>
      <c r="Q103" s="60"/>
      <c r="R103" s="60"/>
      <c r="S103" s="60"/>
      <c r="T103" s="60"/>
      <c r="X103" s="60"/>
      <c r="Y103" s="60"/>
      <c r="Z103" s="60"/>
      <c r="AA103" s="60"/>
      <c r="AB103" s="60"/>
      <c r="AF103" s="60"/>
      <c r="AG103" s="60"/>
      <c r="AH103" s="60"/>
      <c r="AI103" s="60"/>
    </row>
    <row r="104" spans="7:35" x14ac:dyDescent="0.45">
      <c r="G104" s="22"/>
      <c r="H104" s="22"/>
      <c r="I104" s="22"/>
      <c r="J104" s="60"/>
      <c r="K104" s="60"/>
      <c r="L104" s="60"/>
      <c r="M104" s="60"/>
      <c r="Q104" s="60"/>
      <c r="R104" s="60"/>
      <c r="S104" s="60"/>
      <c r="T104" s="60"/>
      <c r="X104" s="60"/>
      <c r="Y104" s="60"/>
      <c r="Z104" s="60"/>
      <c r="AA104" s="60"/>
      <c r="AB104" s="60"/>
      <c r="AF104" s="60"/>
      <c r="AG104" s="60"/>
      <c r="AH104" s="60"/>
      <c r="AI104" s="60"/>
    </row>
    <row r="105" spans="7:35" x14ac:dyDescent="0.45">
      <c r="G105" s="22"/>
      <c r="H105" s="22"/>
      <c r="I105" s="22"/>
      <c r="J105" s="60"/>
      <c r="K105" s="60"/>
      <c r="L105" s="60"/>
      <c r="M105" s="60"/>
      <c r="Q105" s="60"/>
      <c r="R105" s="60"/>
      <c r="S105" s="60"/>
      <c r="T105" s="60"/>
      <c r="X105" s="60"/>
      <c r="Y105" s="60"/>
      <c r="Z105" s="60"/>
      <c r="AA105" s="60"/>
      <c r="AB105" s="60"/>
      <c r="AF105" s="60"/>
      <c r="AG105" s="60"/>
      <c r="AH105" s="60"/>
      <c r="AI105" s="60"/>
    </row>
    <row r="106" spans="7:35" x14ac:dyDescent="0.45">
      <c r="G106" s="22"/>
      <c r="H106" s="22"/>
      <c r="I106" s="22"/>
      <c r="J106" s="60"/>
      <c r="K106" s="60"/>
      <c r="L106" s="60"/>
      <c r="M106" s="60"/>
      <c r="Q106" s="60"/>
      <c r="R106" s="60"/>
      <c r="S106" s="60"/>
      <c r="T106" s="60"/>
      <c r="X106" s="60"/>
      <c r="Y106" s="60"/>
      <c r="Z106" s="60"/>
      <c r="AA106" s="60"/>
      <c r="AB106" s="60"/>
      <c r="AF106" s="60"/>
      <c r="AG106" s="60"/>
      <c r="AH106" s="60"/>
      <c r="AI106" s="60"/>
    </row>
    <row r="107" spans="7:35" x14ac:dyDescent="0.45">
      <c r="G107" s="22"/>
      <c r="H107" s="22"/>
      <c r="I107" s="22"/>
      <c r="J107" s="60"/>
      <c r="K107" s="60"/>
      <c r="L107" s="60"/>
      <c r="M107" s="60"/>
      <c r="Q107" s="60"/>
      <c r="R107" s="60"/>
      <c r="S107" s="60"/>
      <c r="T107" s="60"/>
      <c r="X107" s="60"/>
      <c r="Y107" s="60"/>
      <c r="Z107" s="60"/>
      <c r="AA107" s="60"/>
      <c r="AB107" s="60"/>
      <c r="AF107" s="60"/>
      <c r="AG107" s="60"/>
      <c r="AH107" s="60"/>
      <c r="AI107" s="60"/>
    </row>
    <row r="108" spans="7:35" x14ac:dyDescent="0.45">
      <c r="G108" s="22"/>
      <c r="H108" s="22"/>
      <c r="I108" s="22"/>
      <c r="J108" s="60"/>
      <c r="K108" s="60"/>
      <c r="L108" s="60"/>
      <c r="M108" s="60"/>
      <c r="Q108" s="60"/>
      <c r="R108" s="60"/>
      <c r="S108" s="60"/>
      <c r="T108" s="60"/>
      <c r="X108" s="60"/>
      <c r="Y108" s="60"/>
      <c r="Z108" s="60"/>
      <c r="AA108" s="60"/>
      <c r="AB108" s="60"/>
      <c r="AF108" s="60"/>
      <c r="AG108" s="60"/>
      <c r="AH108" s="60"/>
      <c r="AI108" s="60"/>
    </row>
    <row r="109" spans="7:35" x14ac:dyDescent="0.45">
      <c r="G109" s="22"/>
      <c r="H109" s="22"/>
      <c r="I109" s="22"/>
      <c r="J109" s="60"/>
      <c r="K109" s="60"/>
      <c r="L109" s="60"/>
      <c r="M109" s="60"/>
      <c r="Q109" s="60"/>
      <c r="R109" s="60"/>
      <c r="S109" s="60"/>
      <c r="T109" s="60"/>
      <c r="X109" s="60"/>
      <c r="Y109" s="60"/>
      <c r="Z109" s="60"/>
      <c r="AA109" s="60"/>
      <c r="AB109" s="60"/>
      <c r="AF109" s="60"/>
      <c r="AG109" s="60"/>
      <c r="AH109" s="60"/>
      <c r="AI109" s="60"/>
    </row>
    <row r="110" spans="7:35" x14ac:dyDescent="0.45">
      <c r="G110" s="22"/>
      <c r="H110" s="22"/>
      <c r="I110" s="22"/>
      <c r="J110" s="60"/>
      <c r="K110" s="60"/>
      <c r="L110" s="60"/>
      <c r="M110" s="60"/>
      <c r="Q110" s="60"/>
      <c r="R110" s="60"/>
      <c r="S110" s="60"/>
      <c r="T110" s="60"/>
      <c r="X110" s="60"/>
      <c r="Y110" s="60"/>
      <c r="Z110" s="60"/>
      <c r="AA110" s="60"/>
      <c r="AB110" s="60"/>
      <c r="AF110" s="60"/>
      <c r="AG110" s="60"/>
      <c r="AH110" s="60"/>
      <c r="AI110" s="60"/>
    </row>
    <row r="111" spans="7:35" x14ac:dyDescent="0.45">
      <c r="G111" s="22"/>
      <c r="H111" s="22"/>
      <c r="I111" s="22"/>
      <c r="J111" s="60"/>
      <c r="K111" s="60"/>
      <c r="L111" s="60"/>
      <c r="M111" s="60"/>
      <c r="Q111" s="60"/>
      <c r="R111" s="60"/>
      <c r="S111" s="60"/>
      <c r="T111" s="60"/>
      <c r="X111" s="60"/>
      <c r="Y111" s="60"/>
      <c r="Z111" s="60"/>
      <c r="AA111" s="60"/>
      <c r="AB111" s="60"/>
      <c r="AF111" s="60"/>
      <c r="AG111" s="60"/>
      <c r="AH111" s="60"/>
      <c r="AI111" s="60"/>
    </row>
    <row r="112" spans="7:35" x14ac:dyDescent="0.45">
      <c r="G112" s="22"/>
      <c r="H112" s="22"/>
      <c r="I112" s="22"/>
      <c r="J112" s="60"/>
      <c r="K112" s="60"/>
      <c r="L112" s="60"/>
      <c r="M112" s="60"/>
      <c r="Q112" s="60"/>
      <c r="R112" s="60"/>
      <c r="S112" s="60"/>
      <c r="T112" s="60"/>
      <c r="X112" s="60"/>
      <c r="Y112" s="60"/>
      <c r="Z112" s="60"/>
      <c r="AA112" s="60"/>
      <c r="AB112" s="60"/>
      <c r="AF112" s="60"/>
      <c r="AG112" s="60"/>
      <c r="AH112" s="60"/>
      <c r="AI112" s="60"/>
    </row>
    <row r="113" spans="7:35" x14ac:dyDescent="0.45">
      <c r="G113" s="22"/>
      <c r="H113" s="22"/>
      <c r="I113" s="22"/>
      <c r="J113" s="60"/>
      <c r="K113" s="60"/>
      <c r="L113" s="60"/>
      <c r="M113" s="60"/>
      <c r="Q113" s="60"/>
      <c r="R113" s="60"/>
      <c r="S113" s="60"/>
      <c r="T113" s="60"/>
      <c r="X113" s="60"/>
      <c r="Y113" s="60"/>
      <c r="Z113" s="60"/>
      <c r="AA113" s="60"/>
      <c r="AB113" s="60"/>
      <c r="AF113" s="60"/>
      <c r="AG113" s="60"/>
      <c r="AH113" s="60"/>
      <c r="AI113" s="60"/>
    </row>
    <row r="114" spans="7:35" x14ac:dyDescent="0.45">
      <c r="G114" s="22"/>
      <c r="H114" s="22"/>
      <c r="I114" s="22"/>
      <c r="J114" s="60"/>
      <c r="K114" s="60"/>
      <c r="L114" s="60"/>
      <c r="M114" s="60"/>
      <c r="Q114" s="60"/>
      <c r="R114" s="60"/>
      <c r="S114" s="60"/>
      <c r="T114" s="60"/>
      <c r="X114" s="60"/>
      <c r="Y114" s="60"/>
      <c r="Z114" s="60"/>
      <c r="AA114" s="60"/>
      <c r="AB114" s="60"/>
      <c r="AF114" s="60"/>
      <c r="AG114" s="60"/>
      <c r="AH114" s="60"/>
      <c r="AI114" s="60"/>
    </row>
    <row r="115" spans="7:35" x14ac:dyDescent="0.45">
      <c r="G115" s="22"/>
      <c r="H115" s="22"/>
      <c r="I115" s="22"/>
      <c r="J115" s="60"/>
      <c r="K115" s="60"/>
      <c r="L115" s="60"/>
      <c r="M115" s="60"/>
      <c r="Q115" s="60"/>
      <c r="R115" s="60"/>
      <c r="S115" s="60"/>
      <c r="T115" s="60"/>
      <c r="X115" s="60"/>
      <c r="Y115" s="60"/>
      <c r="Z115" s="60"/>
      <c r="AA115" s="60"/>
      <c r="AB115" s="60"/>
      <c r="AF115" s="60"/>
      <c r="AG115" s="60"/>
      <c r="AH115" s="60"/>
      <c r="AI115" s="60"/>
    </row>
    <row r="116" spans="7:35" x14ac:dyDescent="0.45">
      <c r="G116" s="22"/>
      <c r="H116" s="22"/>
      <c r="I116" s="22"/>
      <c r="J116" s="60"/>
      <c r="K116" s="60"/>
      <c r="L116" s="60"/>
      <c r="M116" s="60"/>
      <c r="Q116" s="60"/>
      <c r="R116" s="60"/>
      <c r="S116" s="60"/>
      <c r="T116" s="60"/>
      <c r="X116" s="60"/>
      <c r="Y116" s="60"/>
      <c r="Z116" s="60"/>
      <c r="AA116" s="60"/>
      <c r="AB116" s="60"/>
      <c r="AF116" s="60"/>
      <c r="AG116" s="60"/>
      <c r="AH116" s="60"/>
      <c r="AI116" s="60"/>
    </row>
    <row r="117" spans="7:35" x14ac:dyDescent="0.45">
      <c r="G117" s="22"/>
      <c r="H117" s="22"/>
      <c r="I117" s="22"/>
      <c r="J117" s="60"/>
      <c r="K117" s="60"/>
      <c r="L117" s="60"/>
      <c r="M117" s="60"/>
      <c r="Q117" s="60"/>
      <c r="R117" s="60"/>
      <c r="S117" s="60"/>
      <c r="T117" s="60"/>
      <c r="X117" s="60"/>
      <c r="Y117" s="60"/>
      <c r="Z117" s="60"/>
      <c r="AA117" s="60"/>
      <c r="AB117" s="60"/>
      <c r="AF117" s="60"/>
      <c r="AG117" s="60"/>
      <c r="AH117" s="60"/>
      <c r="AI117" s="60"/>
    </row>
    <row r="118" spans="7:35" x14ac:dyDescent="0.45">
      <c r="G118" s="22"/>
      <c r="H118" s="22"/>
      <c r="I118" s="22"/>
      <c r="J118" s="60"/>
      <c r="K118" s="60"/>
      <c r="L118" s="60"/>
      <c r="M118" s="60"/>
      <c r="Q118" s="60"/>
      <c r="R118" s="60"/>
      <c r="S118" s="60"/>
      <c r="T118" s="60"/>
      <c r="X118" s="60"/>
      <c r="Y118" s="60"/>
      <c r="Z118" s="60"/>
      <c r="AA118" s="60"/>
      <c r="AB118" s="60"/>
      <c r="AF118" s="60"/>
      <c r="AG118" s="60"/>
      <c r="AH118" s="60"/>
      <c r="AI118" s="60"/>
    </row>
    <row r="119" spans="7:35" x14ac:dyDescent="0.45">
      <c r="G119" s="22"/>
      <c r="H119" s="22"/>
      <c r="I119" s="22"/>
      <c r="J119" s="60"/>
      <c r="K119" s="60"/>
      <c r="L119" s="60"/>
      <c r="M119" s="60"/>
      <c r="Q119" s="60"/>
      <c r="R119" s="60"/>
      <c r="S119" s="60"/>
      <c r="T119" s="60"/>
      <c r="X119" s="60"/>
      <c r="Y119" s="60"/>
      <c r="Z119" s="60"/>
      <c r="AA119" s="60"/>
      <c r="AB119" s="60"/>
      <c r="AF119" s="60"/>
      <c r="AG119" s="60"/>
      <c r="AH119" s="60"/>
      <c r="AI119" s="60"/>
    </row>
    <row r="120" spans="7:35" x14ac:dyDescent="0.45">
      <c r="G120" s="22"/>
      <c r="H120" s="22"/>
      <c r="I120" s="22"/>
      <c r="J120" s="60"/>
      <c r="K120" s="60"/>
      <c r="L120" s="60"/>
      <c r="M120" s="60"/>
      <c r="Q120" s="60"/>
      <c r="R120" s="60"/>
      <c r="S120" s="60"/>
      <c r="T120" s="60"/>
      <c r="X120" s="60"/>
      <c r="Y120" s="60"/>
      <c r="Z120" s="60"/>
      <c r="AA120" s="60"/>
      <c r="AB120" s="60"/>
      <c r="AF120" s="60"/>
      <c r="AG120" s="60"/>
      <c r="AH120" s="60"/>
      <c r="AI120" s="60"/>
    </row>
    <row r="121" spans="7:35" x14ac:dyDescent="0.45">
      <c r="G121" s="22"/>
      <c r="H121" s="22"/>
      <c r="I121" s="22"/>
      <c r="J121" s="60"/>
      <c r="K121" s="60"/>
      <c r="L121" s="60"/>
      <c r="M121" s="60"/>
      <c r="Q121" s="60"/>
      <c r="R121" s="60"/>
      <c r="S121" s="60"/>
      <c r="T121" s="60"/>
      <c r="X121" s="60"/>
      <c r="Y121" s="60"/>
      <c r="Z121" s="60"/>
      <c r="AA121" s="60"/>
      <c r="AB121" s="60"/>
      <c r="AF121" s="60"/>
      <c r="AG121" s="60"/>
      <c r="AH121" s="60"/>
      <c r="AI121" s="60"/>
    </row>
    <row r="122" spans="7:35" x14ac:dyDescent="0.45">
      <c r="G122" s="22"/>
      <c r="H122" s="22"/>
      <c r="I122" s="22"/>
      <c r="J122" s="60"/>
      <c r="K122" s="60"/>
      <c r="L122" s="60"/>
      <c r="M122" s="60"/>
      <c r="Q122" s="60"/>
      <c r="R122" s="60"/>
      <c r="S122" s="60"/>
      <c r="T122" s="60"/>
      <c r="X122" s="60"/>
      <c r="Y122" s="60"/>
      <c r="Z122" s="60"/>
      <c r="AA122" s="60"/>
      <c r="AB122" s="60"/>
      <c r="AF122" s="60"/>
      <c r="AG122" s="60"/>
      <c r="AH122" s="60"/>
      <c r="AI122" s="60"/>
    </row>
    <row r="123" spans="7:35" x14ac:dyDescent="0.45">
      <c r="G123" s="22"/>
      <c r="H123" s="22"/>
      <c r="I123" s="22"/>
      <c r="J123" s="60"/>
      <c r="K123" s="60"/>
      <c r="L123" s="60"/>
      <c r="M123" s="60"/>
      <c r="Q123" s="60"/>
      <c r="R123" s="60"/>
      <c r="S123" s="60"/>
      <c r="T123" s="60"/>
      <c r="X123" s="60"/>
      <c r="Y123" s="60"/>
      <c r="Z123" s="60"/>
      <c r="AA123" s="60"/>
      <c r="AB123" s="60"/>
      <c r="AF123" s="60"/>
      <c r="AG123" s="60"/>
      <c r="AH123" s="60"/>
      <c r="AI123" s="60"/>
    </row>
    <row r="124" spans="7:35" x14ac:dyDescent="0.45">
      <c r="G124" s="22"/>
      <c r="H124" s="22"/>
      <c r="I124" s="22"/>
      <c r="J124" s="60"/>
      <c r="K124" s="60"/>
      <c r="L124" s="60"/>
      <c r="M124" s="60"/>
      <c r="Q124" s="60"/>
      <c r="R124" s="60"/>
      <c r="S124" s="60"/>
      <c r="T124" s="60"/>
      <c r="X124" s="60"/>
      <c r="Y124" s="60"/>
      <c r="Z124" s="60"/>
      <c r="AA124" s="60"/>
      <c r="AB124" s="60"/>
      <c r="AF124" s="60"/>
      <c r="AG124" s="60"/>
      <c r="AH124" s="60"/>
      <c r="AI124" s="60"/>
    </row>
    <row r="125" spans="7:35" x14ac:dyDescent="0.45">
      <c r="G125" s="22"/>
      <c r="H125" s="22"/>
      <c r="I125" s="22"/>
      <c r="J125" s="60"/>
      <c r="K125" s="60"/>
      <c r="L125" s="60"/>
      <c r="M125" s="60"/>
      <c r="Q125" s="60"/>
      <c r="R125" s="60"/>
      <c r="S125" s="60"/>
      <c r="T125" s="60"/>
      <c r="X125" s="60"/>
      <c r="Y125" s="60"/>
      <c r="Z125" s="60"/>
      <c r="AA125" s="60"/>
      <c r="AB125" s="60"/>
      <c r="AF125" s="60"/>
      <c r="AG125" s="60"/>
      <c r="AH125" s="60"/>
      <c r="AI125" s="60"/>
    </row>
    <row r="126" spans="7:35" x14ac:dyDescent="0.45">
      <c r="G126" s="22"/>
      <c r="H126" s="22"/>
      <c r="I126" s="22"/>
      <c r="J126" s="60"/>
      <c r="K126" s="60"/>
      <c r="L126" s="60"/>
      <c r="M126" s="60"/>
      <c r="Q126" s="60"/>
      <c r="R126" s="60"/>
      <c r="S126" s="60"/>
      <c r="T126" s="60"/>
      <c r="X126" s="60"/>
      <c r="Y126" s="60"/>
      <c r="Z126" s="60"/>
      <c r="AA126" s="60"/>
      <c r="AB126" s="60"/>
      <c r="AF126" s="60"/>
      <c r="AG126" s="60"/>
      <c r="AH126" s="60"/>
      <c r="AI126" s="60"/>
    </row>
    <row r="127" spans="7:35" x14ac:dyDescent="0.45">
      <c r="G127" s="22"/>
      <c r="H127" s="22"/>
      <c r="I127" s="22"/>
      <c r="J127" s="60"/>
      <c r="K127" s="60"/>
      <c r="L127" s="60"/>
      <c r="M127" s="60"/>
      <c r="Q127" s="60"/>
      <c r="R127" s="60"/>
      <c r="S127" s="60"/>
      <c r="T127" s="60"/>
      <c r="X127" s="60"/>
      <c r="Y127" s="60"/>
      <c r="Z127" s="60"/>
      <c r="AA127" s="60"/>
      <c r="AB127" s="60"/>
      <c r="AF127" s="60"/>
      <c r="AG127" s="60"/>
      <c r="AH127" s="60"/>
      <c r="AI127" s="60"/>
    </row>
    <row r="128" spans="7:35" x14ac:dyDescent="0.45">
      <c r="G128" s="22"/>
      <c r="H128" s="22"/>
      <c r="I128" s="22"/>
      <c r="J128" s="60"/>
      <c r="K128" s="60"/>
      <c r="L128" s="60"/>
      <c r="M128" s="60"/>
      <c r="Q128" s="60"/>
      <c r="R128" s="60"/>
      <c r="S128" s="60"/>
      <c r="T128" s="60"/>
      <c r="X128" s="60"/>
      <c r="Y128" s="60"/>
      <c r="Z128" s="60"/>
      <c r="AA128" s="60"/>
      <c r="AB128" s="60"/>
      <c r="AF128" s="60"/>
      <c r="AG128" s="60"/>
      <c r="AH128" s="60"/>
      <c r="AI128" s="60"/>
    </row>
    <row r="129" spans="7:35" x14ac:dyDescent="0.45">
      <c r="G129" s="22"/>
      <c r="H129" s="22"/>
      <c r="I129" s="22"/>
      <c r="J129" s="60"/>
      <c r="K129" s="60"/>
      <c r="L129" s="60"/>
      <c r="M129" s="60"/>
      <c r="Q129" s="60"/>
      <c r="R129" s="60"/>
      <c r="S129" s="60"/>
      <c r="T129" s="60"/>
      <c r="X129" s="60"/>
      <c r="Y129" s="60"/>
      <c r="Z129" s="60"/>
      <c r="AA129" s="60"/>
      <c r="AB129" s="60"/>
      <c r="AF129" s="60"/>
      <c r="AG129" s="60"/>
      <c r="AH129" s="60"/>
      <c r="AI129" s="60"/>
    </row>
  </sheetData>
  <mergeCells count="12">
    <mergeCell ref="O20:P20"/>
    <mergeCell ref="D21:D22"/>
    <mergeCell ref="O21:O22"/>
    <mergeCell ref="P21:P22"/>
    <mergeCell ref="B58:D58"/>
    <mergeCell ref="K20:M20"/>
    <mergeCell ref="B63:D63"/>
    <mergeCell ref="A3:H3"/>
    <mergeCell ref="B10:J10"/>
    <mergeCell ref="B11:J11"/>
    <mergeCell ref="D14:J14"/>
    <mergeCell ref="G20:I20"/>
  </mergeCells>
  <conditionalFormatting sqref="G69:J71">
    <cfRule type="cellIs" dxfId="81" priority="1" operator="lessThan">
      <formula>0</formula>
    </cfRule>
    <cfRule type="cellIs" dxfId="80" priority="2" operator="greaterThan">
      <formula>0</formula>
    </cfRule>
  </conditionalFormatting>
  <conditionalFormatting sqref="J72:M129">
    <cfRule type="cellIs" dxfId="79" priority="17" operator="lessThan">
      <formula>0</formula>
    </cfRule>
    <cfRule type="cellIs" dxfId="78" priority="18" operator="greaterThan">
      <formula>0</formula>
    </cfRule>
  </conditionalFormatting>
  <conditionalFormatting sqref="Q69:Q71">
    <cfRule type="cellIs" dxfId="77" priority="13" operator="lessThan">
      <formula>0</formula>
    </cfRule>
    <cfRule type="cellIs" dxfId="76" priority="14" operator="greaterThan">
      <formula>0</formula>
    </cfRule>
  </conditionalFormatting>
  <conditionalFormatting sqref="Q72:T129">
    <cfRule type="cellIs" dxfId="75" priority="15" operator="lessThan">
      <formula>0</formula>
    </cfRule>
    <cfRule type="cellIs" dxfId="74" priority="16" operator="greaterThan">
      <formula>0</formula>
    </cfRule>
  </conditionalFormatting>
  <conditionalFormatting sqref="X69:X129">
    <cfRule type="cellIs" dxfId="73" priority="11" operator="lessThan">
      <formula>0</formula>
    </cfRule>
    <cfRule type="cellIs" dxfId="72" priority="12" operator="greaterThan">
      <formula>0</formula>
    </cfRule>
  </conditionalFormatting>
  <conditionalFormatting sqref="Y69:Y71">
    <cfRule type="cellIs" dxfId="71" priority="7" operator="lessThan">
      <formula>0</formula>
    </cfRule>
    <cfRule type="cellIs" dxfId="70" priority="8" operator="greaterThan">
      <formula>0</formula>
    </cfRule>
  </conditionalFormatting>
  <conditionalFormatting sqref="Y72:AB129">
    <cfRule type="cellIs" dxfId="69" priority="9" operator="lessThan">
      <formula>0</formula>
    </cfRule>
    <cfRule type="cellIs" dxfId="68" priority="10" operator="greaterThan">
      <formula>0</formula>
    </cfRule>
  </conditionalFormatting>
  <conditionalFormatting sqref="AF69:AF71">
    <cfRule type="cellIs" dxfId="67" priority="3" operator="lessThan">
      <formula>0</formula>
    </cfRule>
    <cfRule type="cellIs" dxfId="66" priority="4" operator="greaterThan">
      <formula>0</formula>
    </cfRule>
  </conditionalFormatting>
  <conditionalFormatting sqref="AF72:AI129">
    <cfRule type="cellIs" dxfId="65" priority="5" operator="lessThan">
      <formula>0</formula>
    </cfRule>
    <cfRule type="cellIs" dxfId="64" priority="6" operator="greaterThan">
      <formula>0</formula>
    </cfRule>
  </conditionalFormatting>
  <dataValidations count="5">
    <dataValidation type="list" allowBlank="1" showInputMessage="1" showErrorMessage="1" sqref="D16" xr:uid="{B97D6240-BAD3-4725-8A91-FFDC4ED8B5B4}">
      <formula1>"TOU, non-TOU"</formula1>
    </dataValidation>
    <dataValidation type="list" allowBlank="1" showInputMessage="1" showErrorMessage="1" sqref="D23" xr:uid="{1962F38A-EECA-4856-8BC7-BE5219171B28}">
      <formula1>"per 30 days, per kWh, per kW, per kVA"</formula1>
    </dataValidation>
    <dataValidation type="list" allowBlank="1" showInputMessage="1" showErrorMessage="1" prompt="Select Charge Unit - monthly, per kWh, per kW" sqref="D64 D54 D59" xr:uid="{7CA7D978-D723-403E-BD1F-DDD8748C02B6}">
      <formula1>"Monthly, per kWh, per kW"</formula1>
    </dataValidation>
    <dataValidation type="list" allowBlank="1" showInputMessage="1" showErrorMessage="1" sqref="E40:E41 E64 E59 E43:E54 E34:E38 E23:E32" xr:uid="{73331577-BD2F-4039-B0B2-B4039DA9A3AF}">
      <formula1>#REF!</formula1>
    </dataValidation>
    <dataValidation type="list" allowBlank="1" showInputMessage="1" showErrorMessage="1" prompt="Select Charge Unit - per 30 days, per kWh, per kW, per kVA." sqref="D40:D41 D43:D53 D34:D38 D24:D32" xr:uid="{4C18E907-29DB-48B2-976F-206AC105B9C6}">
      <formula1>"per 30 days, per kWh, per kW, per kVA"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67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114300</xdr:rowOff>
                  </from>
                  <to>
                    <xdr:col>17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7</xdr:col>
                    <xdr:colOff>352425</xdr:colOff>
                    <xdr:row>17</xdr:row>
                    <xdr:rowOff>28575</xdr:rowOff>
                  </from>
                  <to>
                    <xdr:col>10</xdr:col>
                    <xdr:colOff>333375</xdr:colOff>
                    <xdr:row>18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E5F0-579D-478E-8DD3-58E6E98CED48}">
  <sheetPr>
    <tabColor theme="7" tint="0.79998168889431442"/>
    <pageSetUpPr fitToPage="1"/>
  </sheetPr>
  <dimension ref="A1:AL274"/>
  <sheetViews>
    <sheetView topLeftCell="A10" zoomScaleNormal="100" workbookViewId="0">
      <pane xSplit="4" topLeftCell="E1" activePane="topRight" state="frozen"/>
      <selection sqref="A1:XFD9"/>
      <selection pane="topRight" activeCell="A10" sqref="A10"/>
    </sheetView>
  </sheetViews>
  <sheetFormatPr defaultColWidth="9.265625" defaultRowHeight="14.25" x14ac:dyDescent="0.45"/>
  <cols>
    <col min="1" max="1" width="1.73046875" style="200" customWidth="1"/>
    <col min="2" max="2" width="116.86328125" style="200" bestFit="1" customWidth="1"/>
    <col min="3" max="3" width="1.59765625" style="200" customWidth="1"/>
    <col min="4" max="4" width="15.265625" style="208" customWidth="1"/>
    <col min="5" max="5" width="1.73046875" style="200" customWidth="1"/>
    <col min="6" max="6" width="1.265625" style="200" customWidth="1"/>
    <col min="7" max="9" width="12.73046875" style="200" customWidth="1"/>
    <col min="10" max="10" width="1.265625" style="200" customWidth="1"/>
    <col min="11" max="12" width="12.73046875" style="200" customWidth="1"/>
    <col min="13" max="13" width="13.265625" style="200" bestFit="1" customWidth="1"/>
    <col min="14" max="14" width="1.265625" style="200" customWidth="1"/>
    <col min="15" max="16" width="12.73046875" style="200" customWidth="1"/>
    <col min="17" max="17" width="1.265625" style="200" customWidth="1"/>
    <col min="18" max="20" width="12.73046875" style="200" customWidth="1"/>
    <col min="21" max="21" width="1.59765625" style="200" customWidth="1"/>
    <col min="22" max="23" width="12.73046875" style="200" customWidth="1"/>
    <col min="24" max="24" width="1.265625" style="200" customWidth="1"/>
    <col min="25" max="25" width="1.59765625" style="200" customWidth="1"/>
    <col min="26" max="28" width="12.73046875" style="200" customWidth="1"/>
    <col min="29" max="29" width="1.265625" style="200" customWidth="1"/>
    <col min="30" max="36" width="12.73046875" style="200" customWidth="1"/>
    <col min="37" max="38" width="12.265625" style="200" customWidth="1"/>
    <col min="39" max="16384" width="9.265625" style="200"/>
  </cols>
  <sheetData>
    <row r="1" spans="1:38" s="7" customFormat="1" ht="20.25" hidden="1" x14ac:dyDescent="0.45">
      <c r="A1" s="1"/>
      <c r="B1" s="2"/>
      <c r="C1" s="2"/>
      <c r="D1" s="416"/>
      <c r="E1" s="2"/>
      <c r="F1" s="2"/>
      <c r="G1" s="2"/>
      <c r="H1" s="2"/>
      <c r="I1" s="1"/>
      <c r="K1" s="417"/>
      <c r="L1" s="418"/>
      <c r="N1" s="7">
        <v>1</v>
      </c>
      <c r="R1" s="417"/>
      <c r="S1" s="418"/>
      <c r="U1" s="7">
        <v>2</v>
      </c>
      <c r="Z1" s="417"/>
      <c r="AA1" s="418"/>
      <c r="AC1" s="7">
        <v>2</v>
      </c>
      <c r="AG1" s="417"/>
      <c r="AH1" s="418"/>
      <c r="AJ1" s="7">
        <v>2</v>
      </c>
    </row>
    <row r="2" spans="1:38" s="7" customFormat="1" ht="17.25" hidden="1" x14ac:dyDescent="0.45">
      <c r="A2" s="419"/>
      <c r="B2" s="419"/>
      <c r="C2" s="419"/>
      <c r="D2" s="420"/>
      <c r="E2" s="419"/>
      <c r="F2" s="419"/>
      <c r="G2" s="419"/>
      <c r="H2" s="419"/>
      <c r="I2" s="1"/>
      <c r="K2" s="417"/>
      <c r="L2" s="421"/>
      <c r="R2" s="417"/>
      <c r="S2" s="421"/>
      <c r="Z2" s="417"/>
      <c r="AA2" s="421"/>
      <c r="AG2" s="417"/>
      <c r="AH2" s="421"/>
    </row>
    <row r="3" spans="1:38" s="7" customFormat="1" ht="17.25" hidden="1" x14ac:dyDescent="0.45">
      <c r="A3" s="486"/>
      <c r="B3" s="486"/>
      <c r="C3" s="486"/>
      <c r="D3" s="486"/>
      <c r="E3" s="486"/>
      <c r="F3" s="486"/>
      <c r="G3" s="486"/>
      <c r="H3" s="486"/>
      <c r="I3" s="1"/>
      <c r="K3" s="417"/>
      <c r="L3" s="421"/>
      <c r="R3" s="417"/>
      <c r="S3" s="421"/>
      <c r="Z3" s="417"/>
      <c r="AA3" s="421"/>
      <c r="AG3" s="417"/>
      <c r="AH3" s="421"/>
    </row>
    <row r="4" spans="1:38" s="7" customFormat="1" ht="17.25" hidden="1" x14ac:dyDescent="0.45">
      <c r="A4" s="419"/>
      <c r="B4" s="419"/>
      <c r="C4" s="419"/>
      <c r="D4" s="420"/>
      <c r="E4" s="419"/>
      <c r="F4" s="422"/>
      <c r="G4" s="422"/>
      <c r="H4" s="422"/>
      <c r="I4" s="1"/>
      <c r="K4" s="417"/>
      <c r="L4" s="421"/>
      <c r="R4" s="417"/>
      <c r="S4" s="421"/>
      <c r="Z4" s="417"/>
      <c r="AA4" s="421"/>
      <c r="AG4" s="417"/>
      <c r="AH4" s="421"/>
    </row>
    <row r="5" spans="1:38" s="7" customFormat="1" ht="15.4" hidden="1" x14ac:dyDescent="0.45">
      <c r="A5" s="1"/>
      <c r="B5" s="1"/>
      <c r="C5" s="423"/>
      <c r="D5" s="424"/>
      <c r="E5" s="423"/>
      <c r="F5" s="1"/>
      <c r="G5" s="1"/>
      <c r="H5" s="1"/>
      <c r="I5" s="1"/>
      <c r="K5" s="417"/>
      <c r="L5" s="418"/>
      <c r="R5" s="417"/>
      <c r="S5" s="418"/>
      <c r="Z5" s="417"/>
      <c r="AA5" s="418"/>
      <c r="AG5" s="417"/>
      <c r="AH5" s="418"/>
    </row>
    <row r="6" spans="1:38" s="7" customFormat="1" hidden="1" x14ac:dyDescent="0.45">
      <c r="A6" s="1"/>
      <c r="B6" s="1"/>
      <c r="C6" s="1"/>
      <c r="D6" s="425"/>
      <c r="E6" s="1"/>
      <c r="F6" s="1"/>
      <c r="G6" s="1"/>
      <c r="H6" s="1"/>
      <c r="I6" s="1"/>
      <c r="K6" s="417"/>
      <c r="L6" s="418"/>
      <c r="R6" s="417"/>
      <c r="S6" s="418"/>
      <c r="Z6" s="417"/>
      <c r="AA6" s="418"/>
      <c r="AG6" s="417"/>
      <c r="AH6" s="418"/>
    </row>
    <row r="7" spans="1:38" s="7" customFormat="1" hidden="1" x14ac:dyDescent="0.45">
      <c r="A7" s="1"/>
      <c r="B7" s="1"/>
      <c r="C7" s="1"/>
      <c r="D7" s="425"/>
      <c r="E7" s="1"/>
      <c r="F7" s="1"/>
      <c r="G7" s="1"/>
      <c r="H7" s="1"/>
      <c r="I7" s="1"/>
      <c r="K7" s="417"/>
      <c r="L7" s="418"/>
      <c r="R7" s="417"/>
      <c r="S7" s="418"/>
      <c r="Z7" s="417"/>
      <c r="AA7" s="418"/>
      <c r="AG7" s="417"/>
      <c r="AH7" s="418"/>
    </row>
    <row r="8" spans="1:38" s="7" customFormat="1" hidden="1" x14ac:dyDescent="0.45">
      <c r="A8" s="426"/>
      <c r="B8" s="1"/>
      <c r="C8" s="1"/>
      <c r="D8" s="425"/>
      <c r="E8" s="1"/>
      <c r="F8" s="1"/>
      <c r="G8" s="1"/>
      <c r="H8" s="1"/>
      <c r="I8" s="1"/>
    </row>
    <row r="9" spans="1:38" s="7" customFormat="1" hidden="1" x14ac:dyDescent="0.45">
      <c r="D9" s="391"/>
    </row>
    <row r="10" spans="1:38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L10" s="13"/>
      <c r="M10" s="13"/>
      <c r="N10" s="13"/>
      <c r="O10" s="13"/>
      <c r="P10" s="13"/>
      <c r="S10" s="13"/>
      <c r="T10" s="13"/>
      <c r="U10" s="13"/>
      <c r="V10" s="13"/>
      <c r="W10" s="13"/>
      <c r="AA10" s="13"/>
      <c r="AB10" s="13"/>
      <c r="AC10" s="13"/>
      <c r="AD10" s="13"/>
      <c r="AE10" s="13"/>
      <c r="AH10" s="13"/>
      <c r="AI10" s="13"/>
      <c r="AJ10" s="13"/>
      <c r="AK10" s="13"/>
      <c r="AL10" s="13"/>
    </row>
    <row r="11" spans="1:38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L11" s="13"/>
      <c r="M11" s="13"/>
      <c r="N11" s="13"/>
      <c r="S11" s="13"/>
      <c r="T11" s="13"/>
      <c r="U11" s="13"/>
      <c r="AA11" s="13"/>
      <c r="AB11" s="13"/>
      <c r="AC11" s="13"/>
      <c r="AH11" s="13"/>
      <c r="AI11" s="13"/>
      <c r="AJ11" s="13"/>
    </row>
    <row r="12" spans="1:38" x14ac:dyDescent="0.45">
      <c r="L12" s="13"/>
      <c r="M12" s="13"/>
      <c r="N12" s="13"/>
      <c r="S12" s="13"/>
      <c r="T12" s="13"/>
      <c r="U12" s="13"/>
      <c r="AA12" s="13"/>
      <c r="AB12" s="13"/>
      <c r="AC12" s="13"/>
      <c r="AH12" s="13"/>
      <c r="AI12" s="13"/>
      <c r="AJ12" s="13"/>
    </row>
    <row r="13" spans="1:38" x14ac:dyDescent="0.45">
      <c r="L13" s="13"/>
      <c r="M13" s="13"/>
      <c r="N13" s="13"/>
      <c r="S13" s="13"/>
      <c r="T13" s="13"/>
      <c r="U13" s="13"/>
      <c r="AA13" s="13"/>
      <c r="AB13" s="13"/>
      <c r="AC13" s="13"/>
      <c r="AH13" s="13"/>
      <c r="AI13" s="13"/>
      <c r="AJ13" s="13"/>
    </row>
    <row r="14" spans="1:38" ht="15" x14ac:dyDescent="0.45">
      <c r="B14" s="209" t="s">
        <v>2</v>
      </c>
      <c r="D14" s="469" t="s">
        <v>75</v>
      </c>
      <c r="E14" s="469"/>
      <c r="F14" s="469"/>
      <c r="G14" s="469"/>
      <c r="H14" s="469"/>
      <c r="I14" s="469"/>
      <c r="J14" s="469"/>
      <c r="K14" s="469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</row>
    <row r="15" spans="1:38" ht="15.4" x14ac:dyDescent="0.45">
      <c r="B15" s="211"/>
      <c r="D15" s="212"/>
      <c r="E15" s="212"/>
      <c r="F15" s="212"/>
      <c r="G15" s="212"/>
      <c r="H15" s="212"/>
      <c r="I15" s="212"/>
      <c r="L15" s="13"/>
      <c r="M15" s="427"/>
      <c r="N15" s="13"/>
      <c r="O15" s="13"/>
      <c r="P15" s="13"/>
      <c r="S15" s="13"/>
      <c r="T15" s="427"/>
      <c r="U15" s="13"/>
      <c r="V15" s="13"/>
      <c r="W15" s="13"/>
      <c r="AA15" s="13"/>
      <c r="AB15" s="427"/>
      <c r="AC15" s="13"/>
      <c r="AD15" s="13"/>
      <c r="AE15" s="13"/>
      <c r="AH15" s="13"/>
      <c r="AI15" s="427"/>
      <c r="AJ15" s="13"/>
      <c r="AK15" s="13"/>
      <c r="AL15" s="13"/>
    </row>
    <row r="16" spans="1:38" ht="15.4" x14ac:dyDescent="0.45">
      <c r="B16" s="209" t="s">
        <v>4</v>
      </c>
      <c r="D16" s="213" t="s">
        <v>49</v>
      </c>
      <c r="E16" s="212"/>
      <c r="F16" s="212"/>
      <c r="G16" s="394" t="s">
        <v>76</v>
      </c>
      <c r="H16" s="212"/>
      <c r="I16" s="214"/>
      <c r="K16" s="215"/>
      <c r="M16" s="214"/>
      <c r="O16" s="25"/>
      <c r="P16" s="216"/>
      <c r="R16" s="215"/>
      <c r="T16" s="214"/>
      <c r="V16" s="25"/>
      <c r="W16" s="216"/>
      <c r="Z16" s="215"/>
      <c r="AB16" s="214"/>
      <c r="AD16" s="25"/>
      <c r="AE16" s="216"/>
      <c r="AG16" s="215"/>
      <c r="AI16" s="214"/>
      <c r="AK16" s="25"/>
      <c r="AL16" s="216"/>
    </row>
    <row r="17" spans="2:35" ht="15.4" x14ac:dyDescent="0.45">
      <c r="B17" s="211"/>
      <c r="D17" s="212"/>
      <c r="E17" s="212"/>
      <c r="F17" s="212"/>
      <c r="G17" s="398">
        <v>1700</v>
      </c>
      <c r="H17" s="396" t="s">
        <v>68</v>
      </c>
      <c r="I17" s="212"/>
      <c r="P17" s="221"/>
      <c r="W17" s="221"/>
      <c r="AE17" s="221"/>
    </row>
    <row r="18" spans="2:35" x14ac:dyDescent="0.45">
      <c r="B18" s="217"/>
      <c r="D18" s="218"/>
      <c r="E18" s="219"/>
      <c r="G18" s="398">
        <v>1900</v>
      </c>
      <c r="H18" s="219" t="s">
        <v>69</v>
      </c>
    </row>
    <row r="19" spans="2:35" x14ac:dyDescent="0.45">
      <c r="B19" s="397"/>
      <c r="D19" s="218" t="s">
        <v>6</v>
      </c>
      <c r="G19" s="398">
        <v>900000</v>
      </c>
      <c r="H19" s="396" t="s">
        <v>7</v>
      </c>
      <c r="M19" s="221"/>
      <c r="T19" s="221"/>
      <c r="AB19" s="221"/>
      <c r="AI19" s="221"/>
    </row>
    <row r="20" spans="2:35" s="22" customFormat="1" x14ac:dyDescent="0.45">
      <c r="B20" s="40"/>
      <c r="D20" s="45"/>
      <c r="E20" s="42"/>
      <c r="G20" s="470" t="s">
        <v>8</v>
      </c>
      <c r="H20" s="471"/>
      <c r="I20" s="472"/>
      <c r="K20" s="470" t="s">
        <v>9</v>
      </c>
      <c r="L20" s="471"/>
      <c r="M20" s="472"/>
      <c r="O20" s="470" t="s">
        <v>10</v>
      </c>
      <c r="P20" s="472"/>
    </row>
    <row r="21" spans="2:35" x14ac:dyDescent="0.45">
      <c r="B21" s="222"/>
      <c r="D21" s="473" t="s">
        <v>11</v>
      </c>
      <c r="E21" s="218"/>
      <c r="G21" s="223" t="s">
        <v>12</v>
      </c>
      <c r="H21" s="224" t="s">
        <v>13</v>
      </c>
      <c r="I21" s="225" t="s">
        <v>14</v>
      </c>
      <c r="K21" s="223" t="s">
        <v>12</v>
      </c>
      <c r="L21" s="224" t="s">
        <v>13</v>
      </c>
      <c r="M21" s="225" t="s">
        <v>14</v>
      </c>
      <c r="O21" s="475" t="s">
        <v>15</v>
      </c>
      <c r="P21" s="477" t="s">
        <v>16</v>
      </c>
    </row>
    <row r="22" spans="2:35" x14ac:dyDescent="0.45">
      <c r="B22" s="222"/>
      <c r="D22" s="474"/>
      <c r="E22" s="218"/>
      <c r="G22" s="226" t="s">
        <v>17</v>
      </c>
      <c r="H22" s="227"/>
      <c r="I22" s="227" t="s">
        <v>17</v>
      </c>
      <c r="K22" s="226" t="s">
        <v>17</v>
      </c>
      <c r="L22" s="227"/>
      <c r="M22" s="227" t="s">
        <v>17</v>
      </c>
      <c r="O22" s="476"/>
      <c r="P22" s="478"/>
    </row>
    <row r="23" spans="2:35" s="22" customFormat="1" x14ac:dyDescent="0.45">
      <c r="B23" s="51" t="s">
        <v>18</v>
      </c>
      <c r="C23" s="52"/>
      <c r="D23" s="53" t="s">
        <v>19</v>
      </c>
      <c r="E23" s="52"/>
      <c r="F23" s="23"/>
      <c r="G23" s="54">
        <v>1094.1500000000001</v>
      </c>
      <c r="H23" s="55">
        <v>1</v>
      </c>
      <c r="I23" s="56">
        <f t="shared" ref="I23:I32" si="0">H23*G23</f>
        <v>1094.1500000000001</v>
      </c>
      <c r="J23" s="57"/>
      <c r="K23" s="54">
        <v>1094.1500000000001</v>
      </c>
      <c r="L23" s="55">
        <v>1</v>
      </c>
      <c r="M23" s="56">
        <f t="shared" ref="M23:M32" si="1">L23*K23</f>
        <v>1094.1500000000001</v>
      </c>
      <c r="N23" s="57"/>
      <c r="O23" s="58">
        <f t="shared" ref="O23:O62" si="2">M23-I23</f>
        <v>0</v>
      </c>
      <c r="P23" s="59">
        <f t="shared" ref="P23:P62" si="3">IF(OR(I23=0,M23=0),"",(O23/I23))</f>
        <v>0</v>
      </c>
      <c r="Q23" s="57"/>
    </row>
    <row r="24" spans="2:35" x14ac:dyDescent="0.45">
      <c r="B24" s="61" t="s">
        <v>90</v>
      </c>
      <c r="C24" s="228"/>
      <c r="D24" s="229" t="s">
        <v>70</v>
      </c>
      <c r="E24" s="228"/>
      <c r="F24" s="29"/>
      <c r="G24" s="399">
        <v>4.7000000000000002E-3</v>
      </c>
      <c r="H24" s="311">
        <f>$G$18</f>
        <v>1900</v>
      </c>
      <c r="I24" s="232">
        <f t="shared" si="0"/>
        <v>8.93</v>
      </c>
      <c r="J24" s="29"/>
      <c r="K24" s="399">
        <v>4.7000000000000002E-3</v>
      </c>
      <c r="L24" s="311">
        <f t="shared" ref="L24:L32" si="4">$G$18</f>
        <v>1900</v>
      </c>
      <c r="M24" s="232">
        <f t="shared" si="1"/>
        <v>8.93</v>
      </c>
      <c r="N24" s="29"/>
      <c r="O24" s="233">
        <f t="shared" si="2"/>
        <v>0</v>
      </c>
      <c r="P24" s="234">
        <f t="shared" si="3"/>
        <v>0</v>
      </c>
    </row>
    <row r="25" spans="2:35" x14ac:dyDescent="0.45">
      <c r="B25" s="247" t="s">
        <v>96</v>
      </c>
      <c r="C25" s="228"/>
      <c r="D25" s="229" t="s">
        <v>70</v>
      </c>
      <c r="E25" s="228"/>
      <c r="F25" s="29"/>
      <c r="G25" s="399">
        <v>-4.0300000000000002E-2</v>
      </c>
      <c r="H25" s="311">
        <f>$G$18</f>
        <v>1900</v>
      </c>
      <c r="I25" s="232">
        <f t="shared" si="0"/>
        <v>-76.570000000000007</v>
      </c>
      <c r="J25" s="29"/>
      <c r="K25" s="399">
        <v>-4.0300000000000002E-2</v>
      </c>
      <c r="L25" s="311">
        <f t="shared" si="4"/>
        <v>1900</v>
      </c>
      <c r="M25" s="232">
        <f t="shared" si="1"/>
        <v>-76.570000000000007</v>
      </c>
      <c r="N25" s="29"/>
      <c r="O25" s="233">
        <f t="shared" si="2"/>
        <v>0</v>
      </c>
      <c r="P25" s="234">
        <f t="shared" si="3"/>
        <v>0</v>
      </c>
    </row>
    <row r="26" spans="2:35" x14ac:dyDescent="0.45">
      <c r="B26" s="61" t="s">
        <v>91</v>
      </c>
      <c r="C26" s="228"/>
      <c r="D26" s="229" t="s">
        <v>70</v>
      </c>
      <c r="E26" s="228"/>
      <c r="F26" s="29"/>
      <c r="G26" s="399">
        <v>0</v>
      </c>
      <c r="H26" s="311">
        <f t="shared" ref="H26:H31" si="5">$G$18</f>
        <v>1900</v>
      </c>
      <c r="I26" s="232">
        <f t="shared" si="0"/>
        <v>0</v>
      </c>
      <c r="J26" s="29"/>
      <c r="K26" s="399">
        <v>2.9899999999999999E-2</v>
      </c>
      <c r="L26" s="311">
        <f t="shared" si="4"/>
        <v>1900</v>
      </c>
      <c r="M26" s="232">
        <f t="shared" si="1"/>
        <v>56.81</v>
      </c>
      <c r="N26" s="29"/>
      <c r="O26" s="233">
        <f t="shared" si="2"/>
        <v>56.81</v>
      </c>
      <c r="P26" s="234" t="str">
        <f t="shared" si="3"/>
        <v/>
      </c>
    </row>
    <row r="27" spans="2:35" x14ac:dyDescent="0.45">
      <c r="B27" s="61" t="s">
        <v>92</v>
      </c>
      <c r="C27" s="228"/>
      <c r="D27" s="229" t="s">
        <v>70</v>
      </c>
      <c r="E27" s="228"/>
      <c r="F27" s="29"/>
      <c r="G27" s="399">
        <v>-3.8999999999999998E-3</v>
      </c>
      <c r="H27" s="311">
        <f t="shared" si="5"/>
        <v>1900</v>
      </c>
      <c r="I27" s="232">
        <f>H27*G27</f>
        <v>-7.4099999999999993</v>
      </c>
      <c r="J27" s="29"/>
      <c r="K27" s="399">
        <v>-3.8999999999999998E-3</v>
      </c>
      <c r="L27" s="311">
        <f t="shared" si="4"/>
        <v>1900</v>
      </c>
      <c r="M27" s="232">
        <f>L27*K27</f>
        <v>-7.4099999999999993</v>
      </c>
      <c r="N27" s="29"/>
      <c r="O27" s="233">
        <f t="shared" si="2"/>
        <v>0</v>
      </c>
      <c r="P27" s="234">
        <f t="shared" si="3"/>
        <v>0</v>
      </c>
    </row>
    <row r="28" spans="2:35" x14ac:dyDescent="0.45">
      <c r="B28" s="64" t="s">
        <v>93</v>
      </c>
      <c r="C28" s="228"/>
      <c r="D28" s="229" t="s">
        <v>70</v>
      </c>
      <c r="E28" s="228"/>
      <c r="F28" s="29"/>
      <c r="G28" s="399">
        <v>-0.25679999999999997</v>
      </c>
      <c r="H28" s="311">
        <f t="shared" si="5"/>
        <v>1900</v>
      </c>
      <c r="I28" s="232">
        <f>H28*G28</f>
        <v>-487.91999999999996</v>
      </c>
      <c r="J28" s="29"/>
      <c r="K28" s="399">
        <v>0</v>
      </c>
      <c r="L28" s="311">
        <f t="shared" si="4"/>
        <v>1900</v>
      </c>
      <c r="M28" s="232">
        <f>L28*K28</f>
        <v>0</v>
      </c>
      <c r="N28" s="29"/>
      <c r="O28" s="233">
        <f t="shared" si="2"/>
        <v>487.91999999999996</v>
      </c>
      <c r="P28" s="234" t="str">
        <f t="shared" si="3"/>
        <v/>
      </c>
    </row>
    <row r="29" spans="2:35" x14ac:dyDescent="0.45">
      <c r="B29" s="64" t="s">
        <v>94</v>
      </c>
      <c r="C29" s="228"/>
      <c r="D29" s="229" t="s">
        <v>70</v>
      </c>
      <c r="E29" s="228"/>
      <c r="F29" s="29"/>
      <c r="G29" s="399">
        <v>-6.2100000000000002E-2</v>
      </c>
      <c r="H29" s="311">
        <f t="shared" si="5"/>
        <v>1900</v>
      </c>
      <c r="I29" s="232">
        <f>H29*G29</f>
        <v>-117.99000000000001</v>
      </c>
      <c r="J29" s="29"/>
      <c r="K29" s="399">
        <v>-6.2100000000000002E-2</v>
      </c>
      <c r="L29" s="311">
        <f t="shared" si="4"/>
        <v>1900</v>
      </c>
      <c r="M29" s="232">
        <f>L29*K29</f>
        <v>-117.99000000000001</v>
      </c>
      <c r="N29" s="29"/>
      <c r="O29" s="233">
        <f t="shared" si="2"/>
        <v>0</v>
      </c>
      <c r="P29" s="234">
        <f t="shared" si="3"/>
        <v>0</v>
      </c>
    </row>
    <row r="30" spans="2:35" x14ac:dyDescent="0.45">
      <c r="B30" s="65" t="s">
        <v>95</v>
      </c>
      <c r="C30" s="228"/>
      <c r="D30" s="229" t="s">
        <v>70</v>
      </c>
      <c r="E30" s="228"/>
      <c r="F30" s="29"/>
      <c r="G30" s="399">
        <v>-0.1802</v>
      </c>
      <c r="H30" s="311">
        <f t="shared" si="5"/>
        <v>1900</v>
      </c>
      <c r="I30" s="232">
        <f>H30*G30</f>
        <v>-342.38</v>
      </c>
      <c r="J30" s="29"/>
      <c r="K30" s="399">
        <v>-0.1802</v>
      </c>
      <c r="L30" s="311">
        <f t="shared" si="4"/>
        <v>1900</v>
      </c>
      <c r="M30" s="232">
        <f>L30*K30</f>
        <v>-342.38</v>
      </c>
      <c r="N30" s="29"/>
      <c r="O30" s="233">
        <f t="shared" si="2"/>
        <v>0</v>
      </c>
      <c r="P30" s="234">
        <f t="shared" si="3"/>
        <v>0</v>
      </c>
    </row>
    <row r="31" spans="2:35" x14ac:dyDescent="0.45">
      <c r="B31" s="66" t="s">
        <v>102</v>
      </c>
      <c r="C31" s="228"/>
      <c r="D31" s="229" t="s">
        <v>70</v>
      </c>
      <c r="E31" s="228"/>
      <c r="F31" s="29"/>
      <c r="G31" s="399">
        <v>0</v>
      </c>
      <c r="H31" s="311">
        <f t="shared" si="5"/>
        <v>1900</v>
      </c>
      <c r="I31" s="232">
        <f>H31*G31</f>
        <v>0</v>
      </c>
      <c r="J31" s="29"/>
      <c r="K31" s="399">
        <v>-0.21129999999999999</v>
      </c>
      <c r="L31" s="311">
        <f t="shared" si="4"/>
        <v>1900</v>
      </c>
      <c r="M31" s="232">
        <f>L31*K31</f>
        <v>-401.46999999999997</v>
      </c>
      <c r="N31" s="29"/>
      <c r="O31" s="233">
        <f t="shared" si="2"/>
        <v>-401.46999999999997</v>
      </c>
      <c r="P31" s="234" t="str">
        <f t="shared" si="3"/>
        <v/>
      </c>
    </row>
    <row r="32" spans="2:35" x14ac:dyDescent="0.45">
      <c r="B32" s="247" t="s">
        <v>60</v>
      </c>
      <c r="C32" s="228"/>
      <c r="D32" s="229" t="s">
        <v>70</v>
      </c>
      <c r="E32" s="228"/>
      <c r="F32" s="29"/>
      <c r="G32" s="99">
        <v>8.7310999999999996</v>
      </c>
      <c r="H32" s="311">
        <f>$G$18</f>
        <v>1900</v>
      </c>
      <c r="I32" s="232">
        <f t="shared" si="0"/>
        <v>16589.09</v>
      </c>
      <c r="J32" s="29"/>
      <c r="K32" s="99">
        <v>9.0479000000000003</v>
      </c>
      <c r="L32" s="311">
        <f t="shared" si="4"/>
        <v>1900</v>
      </c>
      <c r="M32" s="232">
        <f t="shared" si="1"/>
        <v>17191.010000000002</v>
      </c>
      <c r="N32" s="29"/>
      <c r="O32" s="233">
        <f t="shared" si="2"/>
        <v>601.92000000000189</v>
      </c>
      <c r="P32" s="234">
        <f t="shared" si="3"/>
        <v>3.628408791561212E-2</v>
      </c>
    </row>
    <row r="33" spans="2:17" x14ac:dyDescent="0.45">
      <c r="B33" s="312" t="s">
        <v>20</v>
      </c>
      <c r="C33" s="367"/>
      <c r="D33" s="368"/>
      <c r="E33" s="367"/>
      <c r="F33" s="369"/>
      <c r="G33" s="370"/>
      <c r="H33" s="371"/>
      <c r="I33" s="372">
        <f>SUM(I23:I32)</f>
        <v>16659.900000000001</v>
      </c>
      <c r="J33" s="369"/>
      <c r="K33" s="370"/>
      <c r="L33" s="371"/>
      <c r="M33" s="372">
        <f>SUM(M23:M32)</f>
        <v>17405.080000000002</v>
      </c>
      <c r="N33" s="369"/>
      <c r="O33" s="373">
        <f t="shared" si="2"/>
        <v>745.18000000000029</v>
      </c>
      <c r="P33" s="374">
        <f t="shared" si="3"/>
        <v>4.4728959957742856E-2</v>
      </c>
    </row>
    <row r="34" spans="2:17" ht="15.75" customHeight="1" x14ac:dyDescent="0.45">
      <c r="B34" s="64" t="s">
        <v>21</v>
      </c>
      <c r="C34" s="29"/>
      <c r="D34" s="229" t="s">
        <v>22</v>
      </c>
      <c r="E34" s="29"/>
      <c r="F34" s="29"/>
      <c r="G34" s="244">
        <f>G52</f>
        <v>0.1197</v>
      </c>
      <c r="H34" s="428">
        <f>$G$19*(1+G65)-$G$19</f>
        <v>26550.000000000116</v>
      </c>
      <c r="I34" s="246">
        <f>H34*G34</f>
        <v>3178.035000000014</v>
      </c>
      <c r="J34" s="29"/>
      <c r="K34" s="244">
        <f>K52</f>
        <v>0.1197</v>
      </c>
      <c r="L34" s="428">
        <f>$G$19*(1+K65)-$G$19</f>
        <v>26550.000000000116</v>
      </c>
      <c r="M34" s="246">
        <f>L34*K34</f>
        <v>3178.035000000014</v>
      </c>
      <c r="N34" s="29"/>
      <c r="O34" s="233">
        <f t="shared" si="2"/>
        <v>0</v>
      </c>
      <c r="P34" s="234">
        <f t="shared" si="3"/>
        <v>0</v>
      </c>
    </row>
    <row r="35" spans="2:17" s="22" customFormat="1" ht="15.75" customHeight="1" x14ac:dyDescent="0.45">
      <c r="B35" s="78" t="str">
        <f>+RESIDENTIAL!$B$33</f>
        <v>Rate Rider for Disposition of Deferral/Variance Accounts - effective until December 31, 2027</v>
      </c>
      <c r="C35" s="52"/>
      <c r="D35" s="53" t="s">
        <v>70</v>
      </c>
      <c r="E35" s="52"/>
      <c r="F35" s="23"/>
      <c r="G35" s="429">
        <v>0.62060000000000004</v>
      </c>
      <c r="H35" s="80">
        <f>$G$18</f>
        <v>1900</v>
      </c>
      <c r="I35" s="246">
        <f>H35*G35</f>
        <v>1179.1400000000001</v>
      </c>
      <c r="J35" s="57"/>
      <c r="K35" s="400">
        <v>-0.4556</v>
      </c>
      <c r="L35" s="80">
        <f>$G$18</f>
        <v>1900</v>
      </c>
      <c r="M35" s="246">
        <f>L35*K35</f>
        <v>-865.64</v>
      </c>
      <c r="N35" s="57"/>
      <c r="O35" s="58">
        <f t="shared" si="2"/>
        <v>-2044.7800000000002</v>
      </c>
      <c r="P35" s="234">
        <f t="shared" si="3"/>
        <v>-1.7341282629713182</v>
      </c>
      <c r="Q35" s="57"/>
    </row>
    <row r="36" spans="2:17" s="22" customFormat="1" ht="15.75" customHeight="1" x14ac:dyDescent="0.45">
      <c r="B36" s="78" t="str">
        <f>+RESIDENTIAL!$B$34</f>
        <v>Rate Rider for Disposition of Capacity Based Recovery Account - Applicable only for Class B Customers - effective until December 31, 2027</v>
      </c>
      <c r="C36" s="52"/>
      <c r="D36" s="53" t="s">
        <v>70</v>
      </c>
      <c r="E36" s="52"/>
      <c r="F36" s="23"/>
      <c r="G36" s="429">
        <v>0.1847</v>
      </c>
      <c r="H36" s="430"/>
      <c r="I36" s="246">
        <f>H36*G36</f>
        <v>0</v>
      </c>
      <c r="J36" s="57"/>
      <c r="K36" s="400">
        <v>0.2213</v>
      </c>
      <c r="L36" s="430"/>
      <c r="M36" s="246">
        <f>L36*K36</f>
        <v>0</v>
      </c>
      <c r="N36" s="57"/>
      <c r="O36" s="58">
        <f t="shared" si="2"/>
        <v>0</v>
      </c>
      <c r="P36" s="234" t="str">
        <f t="shared" si="3"/>
        <v/>
      </c>
      <c r="Q36" s="57"/>
    </row>
    <row r="37" spans="2:17" s="22" customFormat="1" ht="15.75" customHeight="1" x14ac:dyDescent="0.45">
      <c r="B37" s="78" t="str">
        <f>+RESIDENTIAL!$B$35</f>
        <v>Rate Rider for Disposition of Global Adjustment Account - Applicable only for Non-RPP Customers - effective until December 31, 2027</v>
      </c>
      <c r="C37" s="52"/>
      <c r="D37" s="53" t="s">
        <v>22</v>
      </c>
      <c r="E37" s="52"/>
      <c r="F37" s="23"/>
      <c r="G37" s="81">
        <v>5.0800000000000003E-3</v>
      </c>
      <c r="H37" s="430"/>
      <c r="I37" s="246">
        <f>H37*G37</f>
        <v>0</v>
      </c>
      <c r="J37" s="57"/>
      <c r="K37" s="81">
        <v>-5.9500000000000004E-3</v>
      </c>
      <c r="L37" s="430"/>
      <c r="M37" s="246">
        <f>L37*K37</f>
        <v>0</v>
      </c>
      <c r="N37" s="57"/>
      <c r="O37" s="58">
        <f t="shared" si="2"/>
        <v>0</v>
      </c>
      <c r="P37" s="234" t="str">
        <f t="shared" si="3"/>
        <v/>
      </c>
      <c r="Q37" s="57"/>
    </row>
    <row r="38" spans="2:17" x14ac:dyDescent="0.45">
      <c r="B38" s="377" t="s">
        <v>27</v>
      </c>
      <c r="C38" s="378"/>
      <c r="D38" s="379"/>
      <c r="E38" s="378"/>
      <c r="F38" s="369"/>
      <c r="G38" s="380"/>
      <c r="H38" s="381"/>
      <c r="I38" s="382">
        <f>SUM(I34:I37)+I33</f>
        <v>21017.075000000015</v>
      </c>
      <c r="J38" s="369"/>
      <c r="K38" s="380"/>
      <c r="L38" s="381"/>
      <c r="M38" s="382">
        <f>SUM(M34:M37)+M33</f>
        <v>19717.475000000017</v>
      </c>
      <c r="N38" s="369"/>
      <c r="O38" s="373">
        <f t="shared" si="2"/>
        <v>-1299.5999999999985</v>
      </c>
      <c r="P38" s="374">
        <f t="shared" si="3"/>
        <v>-6.1835436187004975E-2</v>
      </c>
    </row>
    <row r="39" spans="2:17" x14ac:dyDescent="0.45">
      <c r="B39" s="255" t="s">
        <v>28</v>
      </c>
      <c r="C39" s="29"/>
      <c r="D39" s="229" t="s">
        <v>71</v>
      </c>
      <c r="E39" s="29"/>
      <c r="F39" s="29"/>
      <c r="G39" s="99">
        <v>4.2808999999999999</v>
      </c>
      <c r="H39" s="428">
        <f>$G$17</f>
        <v>1700</v>
      </c>
      <c r="I39" s="246">
        <f>H39*G39</f>
        <v>7277.53</v>
      </c>
      <c r="J39" s="29"/>
      <c r="K39" s="99">
        <v>4.3604000000000003</v>
      </c>
      <c r="L39" s="428">
        <f>$G$17</f>
        <v>1700</v>
      </c>
      <c r="M39" s="246">
        <f>L39*K39</f>
        <v>7412.68</v>
      </c>
      <c r="N39" s="29"/>
      <c r="O39" s="233">
        <f t="shared" si="2"/>
        <v>135.15000000000055</v>
      </c>
      <c r="P39" s="234">
        <f t="shared" si="3"/>
        <v>1.8570861267490555E-2</v>
      </c>
    </row>
    <row r="40" spans="2:17" x14ac:dyDescent="0.45">
      <c r="B40" s="257" t="s">
        <v>29</v>
      </c>
      <c r="C40" s="29"/>
      <c r="D40" s="229" t="s">
        <v>71</v>
      </c>
      <c r="E40" s="29"/>
      <c r="F40" s="29"/>
      <c r="G40" s="99">
        <v>2.8908</v>
      </c>
      <c r="H40" s="428">
        <f>$G$17</f>
        <v>1700</v>
      </c>
      <c r="I40" s="246">
        <f>H40*G40</f>
        <v>4914.3599999999997</v>
      </c>
      <c r="J40" s="29"/>
      <c r="K40" s="99">
        <v>2.9340000000000002</v>
      </c>
      <c r="L40" s="428">
        <f>$G$17</f>
        <v>1700</v>
      </c>
      <c r="M40" s="246">
        <f>L40*K40</f>
        <v>4987.8</v>
      </c>
      <c r="N40" s="29"/>
      <c r="O40" s="233">
        <f t="shared" si="2"/>
        <v>73.440000000000509</v>
      </c>
      <c r="P40" s="234">
        <f t="shared" si="3"/>
        <v>1.4943960149439706E-2</v>
      </c>
    </row>
    <row r="41" spans="2:17" x14ac:dyDescent="0.45">
      <c r="B41" s="377" t="s">
        <v>30</v>
      </c>
      <c r="C41" s="367"/>
      <c r="D41" s="383"/>
      <c r="E41" s="367"/>
      <c r="F41" s="384"/>
      <c r="G41" s="402"/>
      <c r="H41" s="403"/>
      <c r="I41" s="382">
        <f>SUM(I38:I40)</f>
        <v>33208.965000000011</v>
      </c>
      <c r="J41" s="384"/>
      <c r="K41" s="402"/>
      <c r="L41" s="403"/>
      <c r="M41" s="382">
        <f>SUM(M38:M40)</f>
        <v>32117.955000000016</v>
      </c>
      <c r="N41" s="384"/>
      <c r="O41" s="373">
        <f t="shared" si="2"/>
        <v>-1091.0099999999948</v>
      </c>
      <c r="P41" s="374">
        <f t="shared" si="3"/>
        <v>-3.2852875721962257E-2</v>
      </c>
    </row>
    <row r="42" spans="2:17" x14ac:dyDescent="0.45">
      <c r="B42" s="247" t="s">
        <v>61</v>
      </c>
      <c r="C42" s="228"/>
      <c r="D42" s="229" t="s">
        <v>22</v>
      </c>
      <c r="E42" s="228"/>
      <c r="F42" s="29"/>
      <c r="G42" s="99">
        <v>4.1000000000000003E-3</v>
      </c>
      <c r="H42" s="431">
        <f>+$G$19*(1+G65)</f>
        <v>926550.00000000012</v>
      </c>
      <c r="I42" s="232">
        <f t="shared" ref="I42:I52" si="6">H42*G42</f>
        <v>3798.8550000000009</v>
      </c>
      <c r="J42" s="29"/>
      <c r="K42" s="99">
        <v>4.1000000000000003E-3</v>
      </c>
      <c r="L42" s="431">
        <f>+$G$19*(1+K65)</f>
        <v>926550.00000000012</v>
      </c>
      <c r="M42" s="232">
        <f t="shared" ref="M42:M52" si="7">L42*K42</f>
        <v>3798.8550000000009</v>
      </c>
      <c r="N42" s="29"/>
      <c r="O42" s="233">
        <f t="shared" si="2"/>
        <v>0</v>
      </c>
      <c r="P42" s="234">
        <f t="shared" si="3"/>
        <v>0</v>
      </c>
    </row>
    <row r="43" spans="2:17" x14ac:dyDescent="0.45">
      <c r="B43" s="247" t="s">
        <v>62</v>
      </c>
      <c r="C43" s="228"/>
      <c r="D43" s="229" t="s">
        <v>22</v>
      </c>
      <c r="E43" s="228"/>
      <c r="F43" s="29"/>
      <c r="G43" s="99">
        <v>5.9999999999999995E-4</v>
      </c>
      <c r="H43" s="431">
        <f>+H42</f>
        <v>926550.00000000012</v>
      </c>
      <c r="I43" s="232">
        <f t="shared" si="6"/>
        <v>555.93000000000006</v>
      </c>
      <c r="J43" s="29"/>
      <c r="K43" s="99">
        <v>5.9999999999999995E-4</v>
      </c>
      <c r="L43" s="431">
        <f>+L42</f>
        <v>926550.00000000012</v>
      </c>
      <c r="M43" s="232">
        <f t="shared" si="7"/>
        <v>555.93000000000006</v>
      </c>
      <c r="N43" s="29"/>
      <c r="O43" s="233">
        <f t="shared" si="2"/>
        <v>0</v>
      </c>
      <c r="P43" s="234">
        <f t="shared" si="3"/>
        <v>0</v>
      </c>
    </row>
    <row r="44" spans="2:17" x14ac:dyDescent="0.45">
      <c r="B44" s="247" t="s">
        <v>33</v>
      </c>
      <c r="C44" s="228"/>
      <c r="D44" s="229" t="s">
        <v>22</v>
      </c>
      <c r="E44" s="228"/>
      <c r="F44" s="29"/>
      <c r="G44" s="99">
        <v>5.9999999999999995E-4</v>
      </c>
      <c r="H44" s="431"/>
      <c r="I44" s="232">
        <f t="shared" si="6"/>
        <v>0</v>
      </c>
      <c r="J44" s="29"/>
      <c r="K44" s="99">
        <v>5.9999999999999995E-4</v>
      </c>
      <c r="L44" s="431"/>
      <c r="M44" s="232">
        <f t="shared" si="7"/>
        <v>0</v>
      </c>
      <c r="N44" s="29"/>
      <c r="O44" s="233">
        <f t="shared" si="2"/>
        <v>0</v>
      </c>
      <c r="P44" s="234" t="str">
        <f t="shared" si="3"/>
        <v/>
      </c>
    </row>
    <row r="45" spans="2:17" x14ac:dyDescent="0.45">
      <c r="B45" s="247" t="s">
        <v>63</v>
      </c>
      <c r="C45" s="228"/>
      <c r="D45" s="229" t="s">
        <v>19</v>
      </c>
      <c r="E45" s="228"/>
      <c r="F45" s="29"/>
      <c r="G45" s="100">
        <v>0.25</v>
      </c>
      <c r="H45" s="231">
        <v>1</v>
      </c>
      <c r="I45" s="246">
        <f t="shared" si="6"/>
        <v>0.25</v>
      </c>
      <c r="J45" s="29"/>
      <c r="K45" s="100">
        <v>0.25</v>
      </c>
      <c r="L45" s="231">
        <v>1</v>
      </c>
      <c r="M45" s="246">
        <f t="shared" si="7"/>
        <v>0.25</v>
      </c>
      <c r="N45" s="29"/>
      <c r="O45" s="233">
        <f t="shared" si="2"/>
        <v>0</v>
      </c>
      <c r="P45" s="234">
        <f t="shared" si="3"/>
        <v>0</v>
      </c>
    </row>
    <row r="46" spans="2:17" s="22" customFormat="1" x14ac:dyDescent="0.45">
      <c r="B46" s="52" t="s">
        <v>35</v>
      </c>
      <c r="C46" s="52"/>
      <c r="D46" s="53" t="s">
        <v>22</v>
      </c>
      <c r="E46" s="52"/>
      <c r="F46" s="23"/>
      <c r="G46" s="99">
        <v>9.8000000000000004E-2</v>
      </c>
      <c r="H46" s="82">
        <f>$D$126*$G$19</f>
        <v>576000</v>
      </c>
      <c r="I46" s="62">
        <f t="shared" si="6"/>
        <v>56448</v>
      </c>
      <c r="J46" s="57"/>
      <c r="K46" s="99">
        <v>9.8000000000000004E-2</v>
      </c>
      <c r="L46" s="82">
        <f>$D$126*$G$19</f>
        <v>576000</v>
      </c>
      <c r="M46" s="62">
        <f t="shared" si="7"/>
        <v>56448</v>
      </c>
      <c r="N46" s="57"/>
      <c r="O46" s="58">
        <f t="shared" si="2"/>
        <v>0</v>
      </c>
      <c r="P46" s="59">
        <f t="shared" si="3"/>
        <v>0</v>
      </c>
      <c r="Q46" s="57"/>
    </row>
    <row r="47" spans="2:17" s="22" customFormat="1" x14ac:dyDescent="0.45">
      <c r="B47" s="52" t="s">
        <v>36</v>
      </c>
      <c r="C47" s="52"/>
      <c r="D47" s="53" t="s">
        <v>22</v>
      </c>
      <c r="E47" s="52"/>
      <c r="F47" s="23"/>
      <c r="G47" s="99">
        <v>0.157</v>
      </c>
      <c r="H47" s="82">
        <f>$D$127*$G$19</f>
        <v>162000</v>
      </c>
      <c r="I47" s="62">
        <f t="shared" si="6"/>
        <v>25434</v>
      </c>
      <c r="J47" s="57"/>
      <c r="K47" s="99">
        <v>0.157</v>
      </c>
      <c r="L47" s="82">
        <f>$D$127*$G$19</f>
        <v>162000</v>
      </c>
      <c r="M47" s="62">
        <f t="shared" si="7"/>
        <v>25434</v>
      </c>
      <c r="N47" s="57"/>
      <c r="O47" s="58">
        <f t="shared" si="2"/>
        <v>0</v>
      </c>
      <c r="P47" s="59">
        <f t="shared" si="3"/>
        <v>0</v>
      </c>
      <c r="Q47" s="57"/>
    </row>
    <row r="48" spans="2:17" s="22" customFormat="1" x14ac:dyDescent="0.45">
      <c r="B48" s="52" t="s">
        <v>37</v>
      </c>
      <c r="C48" s="52"/>
      <c r="D48" s="53" t="s">
        <v>22</v>
      </c>
      <c r="E48" s="52"/>
      <c r="F48" s="23"/>
      <c r="G48" s="99">
        <v>0.20300000000000001</v>
      </c>
      <c r="H48" s="82">
        <f>$D$128*$G$19</f>
        <v>162000</v>
      </c>
      <c r="I48" s="62">
        <f t="shared" si="6"/>
        <v>32886</v>
      </c>
      <c r="J48" s="57"/>
      <c r="K48" s="99">
        <v>0.20300000000000001</v>
      </c>
      <c r="L48" s="82">
        <f>$D$128*$G$19</f>
        <v>162000</v>
      </c>
      <c r="M48" s="62">
        <f t="shared" si="7"/>
        <v>32886</v>
      </c>
      <c r="N48" s="57"/>
      <c r="O48" s="58">
        <f t="shared" si="2"/>
        <v>0</v>
      </c>
      <c r="P48" s="59">
        <f t="shared" si="3"/>
        <v>0</v>
      </c>
      <c r="Q48" s="57"/>
    </row>
    <row r="49" spans="2:17" s="22" customFormat="1" x14ac:dyDescent="0.45">
      <c r="B49" s="52" t="s">
        <v>38</v>
      </c>
      <c r="C49" s="52"/>
      <c r="D49" s="53" t="s">
        <v>22</v>
      </c>
      <c r="E49" s="52"/>
      <c r="F49" s="23"/>
      <c r="G49" s="99">
        <v>0.12</v>
      </c>
      <c r="H49" s="82">
        <f>IF(AND($N$1=1, $G$19&gt;=750), 750, IF(AND($N$1=1, AND($G$19&lt;750, $G$19&gt;=0)), $G$19, IF(AND($N$1=2, $G$19&gt;=750), 750, IF(AND($N$1=2, AND($G$19&lt;750, $G$19&gt;=0)), $G$19))))</f>
        <v>750</v>
      </c>
      <c r="I49" s="62">
        <f t="shared" si="6"/>
        <v>90</v>
      </c>
      <c r="J49" s="57"/>
      <c r="K49" s="99">
        <v>0.12</v>
      </c>
      <c r="L49" s="82">
        <f>IF(AND($N$1=1, $G$19&gt;=750), 750, IF(AND($N$1=1, AND($G$19&lt;750, $G$19&gt;=0)), $G$19, IF(AND($N$1=2, $G$19&gt;=750), 750, IF(AND($N$1=2, AND($G$19&lt;750, $G$19&gt;=0)), $G$19))))</f>
        <v>750</v>
      </c>
      <c r="M49" s="62">
        <f t="shared" si="7"/>
        <v>90</v>
      </c>
      <c r="N49" s="57"/>
      <c r="O49" s="58">
        <f t="shared" si="2"/>
        <v>0</v>
      </c>
      <c r="P49" s="59">
        <f t="shared" si="3"/>
        <v>0</v>
      </c>
      <c r="Q49" s="57"/>
    </row>
    <row r="50" spans="2:17" s="22" customFormat="1" x14ac:dyDescent="0.45">
      <c r="B50" s="52" t="s">
        <v>39</v>
      </c>
      <c r="C50" s="52"/>
      <c r="D50" s="53" t="s">
        <v>22</v>
      </c>
      <c r="E50" s="52"/>
      <c r="F50" s="23"/>
      <c r="G50" s="99">
        <v>0.14199999999999999</v>
      </c>
      <c r="H50" s="82">
        <f>IF(AND($N$1=1, $G$19&gt;=750), $G$19-750, IF(AND($N$1=1, AND($G$19&lt;750, $G$19&gt;=0)), 0, IF(AND($N$1=2, $G$19&gt;=750), $G$19-750, IF(AND($N$1=2, AND($G$19&lt;750, $G$19&gt;=0)), 0))))</f>
        <v>899250</v>
      </c>
      <c r="I50" s="62">
        <f t="shared" si="6"/>
        <v>127693.49999999999</v>
      </c>
      <c r="J50" s="57"/>
      <c r="K50" s="99">
        <v>0.14199999999999999</v>
      </c>
      <c r="L50" s="82">
        <f>IF(AND($N$1=1, $G$19&gt;=750), $G$19-750, IF(AND($N$1=1, AND($G$19&lt;750, $G$19&gt;=0)), 0, IF(AND($N$1=2, $G$19&gt;=750), $G$19-750, IF(AND($N$1=2, AND($G$19&lt;750, $G$19&gt;=0)), 0))))</f>
        <v>899250</v>
      </c>
      <c r="M50" s="62">
        <f t="shared" si="7"/>
        <v>127693.49999999999</v>
      </c>
      <c r="N50" s="57"/>
      <c r="O50" s="58">
        <f t="shared" si="2"/>
        <v>0</v>
      </c>
      <c r="P50" s="59">
        <f t="shared" si="3"/>
        <v>0</v>
      </c>
      <c r="Q50" s="57"/>
    </row>
    <row r="51" spans="2:17" s="22" customFormat="1" x14ac:dyDescent="0.45">
      <c r="B51" s="52" t="s">
        <v>40</v>
      </c>
      <c r="C51" s="52"/>
      <c r="D51" s="53" t="s">
        <v>22</v>
      </c>
      <c r="E51" s="52"/>
      <c r="F51" s="23"/>
      <c r="G51" s="99">
        <v>0.1197</v>
      </c>
      <c r="H51" s="82">
        <v>0</v>
      </c>
      <c r="I51" s="62">
        <f t="shared" si="6"/>
        <v>0</v>
      </c>
      <c r="J51" s="57"/>
      <c r="K51" s="99">
        <v>0.1197</v>
      </c>
      <c r="L51" s="82">
        <v>0</v>
      </c>
      <c r="M51" s="62">
        <f t="shared" si="7"/>
        <v>0</v>
      </c>
      <c r="N51" s="57"/>
      <c r="O51" s="58">
        <f t="shared" si="2"/>
        <v>0</v>
      </c>
      <c r="P51" s="59" t="str">
        <f t="shared" si="3"/>
        <v/>
      </c>
      <c r="Q51" s="57"/>
    </row>
    <row r="52" spans="2:17" s="22" customFormat="1" ht="14.65" thickBot="1" x14ac:dyDescent="0.5">
      <c r="B52" s="52" t="s">
        <v>41</v>
      </c>
      <c r="C52" s="52"/>
      <c r="D52" s="53" t="s">
        <v>22</v>
      </c>
      <c r="E52" s="52"/>
      <c r="F52" s="23"/>
      <c r="G52" s="99">
        <f>G51</f>
        <v>0.1197</v>
      </c>
      <c r="H52" s="82">
        <f>+$G$19</f>
        <v>900000</v>
      </c>
      <c r="I52" s="62">
        <f t="shared" si="6"/>
        <v>107730</v>
      </c>
      <c r="J52" s="57"/>
      <c r="K52" s="99">
        <f>K51</f>
        <v>0.1197</v>
      </c>
      <c r="L52" s="82">
        <f>+$G$19</f>
        <v>900000</v>
      </c>
      <c r="M52" s="62">
        <f t="shared" si="7"/>
        <v>107730</v>
      </c>
      <c r="N52" s="57"/>
      <c r="O52" s="58">
        <f t="shared" si="2"/>
        <v>0</v>
      </c>
      <c r="P52" s="59">
        <f t="shared" si="3"/>
        <v>0</v>
      </c>
      <c r="Q52" s="57"/>
    </row>
    <row r="53" spans="2:17" ht="14.65" thickBot="1" x14ac:dyDescent="0.5">
      <c r="B53" s="264"/>
      <c r="C53" s="265"/>
      <c r="D53" s="266"/>
      <c r="E53" s="265"/>
      <c r="F53" s="267"/>
      <c r="G53" s="268"/>
      <c r="H53" s="269"/>
      <c r="I53" s="270"/>
      <c r="J53" s="267"/>
      <c r="K53" s="268"/>
      <c r="L53" s="269"/>
      <c r="M53" s="270"/>
      <c r="N53" s="267"/>
      <c r="O53" s="271">
        <f t="shared" si="2"/>
        <v>0</v>
      </c>
      <c r="P53" s="272" t="str">
        <f t="shared" si="3"/>
        <v/>
      </c>
    </row>
    <row r="54" spans="2:17" x14ac:dyDescent="0.45">
      <c r="B54" s="273" t="s">
        <v>72</v>
      </c>
      <c r="C54" s="228"/>
      <c r="D54" s="274"/>
      <c r="E54" s="228"/>
      <c r="F54" s="275"/>
      <c r="G54" s="276"/>
      <c r="H54" s="276"/>
      <c r="I54" s="277">
        <f>SUM(I41:I45,I52)</f>
        <v>145294</v>
      </c>
      <c r="J54" s="278"/>
      <c r="K54" s="276"/>
      <c r="L54" s="276"/>
      <c r="M54" s="277">
        <f>SUM(M41:M45,M52)</f>
        <v>144202.99000000002</v>
      </c>
      <c r="N54" s="278"/>
      <c r="O54" s="279">
        <f t="shared" si="2"/>
        <v>-1091.0099999999802</v>
      </c>
      <c r="P54" s="280">
        <f t="shared" si="3"/>
        <v>-7.5089817886490858E-3</v>
      </c>
    </row>
    <row r="55" spans="2:17" x14ac:dyDescent="0.45">
      <c r="B55" s="273" t="s">
        <v>43</v>
      </c>
      <c r="C55" s="228"/>
      <c r="D55" s="274"/>
      <c r="E55" s="228"/>
      <c r="F55" s="275"/>
      <c r="G55" s="121">
        <v>-0.23499999999999999</v>
      </c>
      <c r="H55" s="282"/>
      <c r="I55" s="233"/>
      <c r="J55" s="278"/>
      <c r="K55" s="121">
        <v>-0.23499999999999999</v>
      </c>
      <c r="L55" s="282"/>
      <c r="M55" s="233"/>
      <c r="N55" s="278"/>
      <c r="O55" s="233">
        <f t="shared" si="2"/>
        <v>0</v>
      </c>
      <c r="P55" s="234" t="str">
        <f t="shared" si="3"/>
        <v/>
      </c>
    </row>
    <row r="56" spans="2:17" x14ac:dyDescent="0.45">
      <c r="B56" s="228" t="s">
        <v>44</v>
      </c>
      <c r="C56" s="228"/>
      <c r="D56" s="274"/>
      <c r="E56" s="228"/>
      <c r="F56" s="284"/>
      <c r="G56" s="285">
        <v>0.13</v>
      </c>
      <c r="H56" s="284"/>
      <c r="I56" s="233">
        <f>I54*G56</f>
        <v>18888.22</v>
      </c>
      <c r="J56" s="29"/>
      <c r="K56" s="285">
        <v>0.13</v>
      </c>
      <c r="L56" s="284"/>
      <c r="M56" s="233">
        <f>M54*K56</f>
        <v>18746.388700000003</v>
      </c>
      <c r="N56" s="29"/>
      <c r="O56" s="233">
        <f t="shared" si="2"/>
        <v>-141.83129999999801</v>
      </c>
      <c r="P56" s="234">
        <f t="shared" si="3"/>
        <v>-7.5089817886491161E-3</v>
      </c>
    </row>
    <row r="57" spans="2:17" ht="14.65" thickBot="1" x14ac:dyDescent="0.5">
      <c r="B57" s="479" t="s">
        <v>73</v>
      </c>
      <c r="C57" s="479"/>
      <c r="D57" s="479"/>
      <c r="E57" s="286"/>
      <c r="F57" s="287"/>
      <c r="G57" s="287"/>
      <c r="H57" s="287"/>
      <c r="I57" s="354">
        <f>SUM(I54:I56)</f>
        <v>164182.22</v>
      </c>
      <c r="J57" s="289"/>
      <c r="K57" s="287"/>
      <c r="L57" s="287"/>
      <c r="M57" s="354">
        <f>SUM(M54:M56)</f>
        <v>162949.37870000003</v>
      </c>
      <c r="N57" s="289"/>
      <c r="O57" s="332">
        <f t="shared" si="2"/>
        <v>-1232.8412999999709</v>
      </c>
      <c r="P57" s="333">
        <f t="shared" si="3"/>
        <v>-7.5089817886490441E-3</v>
      </c>
    </row>
    <row r="58" spans="2:17" ht="14.65" thickBot="1" x14ac:dyDescent="0.5">
      <c r="B58" s="334"/>
      <c r="C58" s="335"/>
      <c r="D58" s="336"/>
      <c r="E58" s="335"/>
      <c r="F58" s="337"/>
      <c r="G58" s="268"/>
      <c r="H58" s="338"/>
      <c r="I58" s="339"/>
      <c r="J58" s="337"/>
      <c r="K58" s="268"/>
      <c r="L58" s="338"/>
      <c r="M58" s="339"/>
      <c r="N58" s="337"/>
      <c r="O58" s="340">
        <f t="shared" si="2"/>
        <v>0</v>
      </c>
      <c r="P58" s="272" t="str">
        <f t="shared" si="3"/>
        <v/>
      </c>
    </row>
    <row r="59" spans="2:17" x14ac:dyDescent="0.45">
      <c r="B59" s="342" t="s">
        <v>64</v>
      </c>
      <c r="C59" s="342"/>
      <c r="D59" s="343"/>
      <c r="E59" s="342"/>
      <c r="F59" s="348"/>
      <c r="G59" s="350"/>
      <c r="H59" s="350"/>
      <c r="I59" s="387">
        <f>SUM(I49:I50,I41,I42:I45)</f>
        <v>165347.5</v>
      </c>
      <c r="J59" s="352"/>
      <c r="K59" s="350"/>
      <c r="L59" s="350"/>
      <c r="M59" s="387">
        <f>SUM(M49:M50,M41,M42:M45)</f>
        <v>164256.49000000002</v>
      </c>
      <c r="N59" s="352"/>
      <c r="O59" s="233">
        <f t="shared" si="2"/>
        <v>-1091.0099999999802</v>
      </c>
      <c r="P59" s="234">
        <f t="shared" si="3"/>
        <v>-6.598285429171776E-3</v>
      </c>
    </row>
    <row r="60" spans="2:17" x14ac:dyDescent="0.45">
      <c r="B60" s="228" t="s">
        <v>43</v>
      </c>
      <c r="C60" s="228"/>
      <c r="D60" s="274"/>
      <c r="E60" s="228"/>
      <c r="F60" s="284"/>
      <c r="G60" s="121">
        <v>-0.23499999999999999</v>
      </c>
      <c r="H60" s="282"/>
      <c r="I60" s="233"/>
      <c r="J60" s="29"/>
      <c r="K60" s="121">
        <v>-0.23499999999999999</v>
      </c>
      <c r="L60" s="282"/>
      <c r="M60" s="233"/>
      <c r="N60" s="29"/>
      <c r="O60" s="233">
        <f t="shared" si="2"/>
        <v>0</v>
      </c>
      <c r="P60" s="234" t="str">
        <f t="shared" si="3"/>
        <v/>
      </c>
    </row>
    <row r="61" spans="2:17" x14ac:dyDescent="0.45">
      <c r="B61" s="407" t="s">
        <v>44</v>
      </c>
      <c r="C61" s="342"/>
      <c r="D61" s="343"/>
      <c r="E61" s="342"/>
      <c r="F61" s="348"/>
      <c r="G61" s="349">
        <v>0.13</v>
      </c>
      <c r="H61" s="350"/>
      <c r="I61" s="351">
        <f>I59*G61</f>
        <v>21495.174999999999</v>
      </c>
      <c r="J61" s="352"/>
      <c r="K61" s="349">
        <v>0.13</v>
      </c>
      <c r="L61" s="350"/>
      <c r="M61" s="351">
        <f>M59*K61</f>
        <v>21353.343700000005</v>
      </c>
      <c r="N61" s="352"/>
      <c r="O61" s="233">
        <f t="shared" si="2"/>
        <v>-141.83129999999437</v>
      </c>
      <c r="P61" s="234">
        <f t="shared" si="3"/>
        <v>-6.5982854291716337E-3</v>
      </c>
    </row>
    <row r="62" spans="2:17" ht="14.65" thickBot="1" x14ac:dyDescent="0.5">
      <c r="B62" s="485" t="s">
        <v>74</v>
      </c>
      <c r="C62" s="485"/>
      <c r="D62" s="485"/>
      <c r="E62" s="228"/>
      <c r="F62" s="408"/>
      <c r="G62" s="408"/>
      <c r="H62" s="408"/>
      <c r="I62" s="409">
        <f>SUM(I59:I61)</f>
        <v>186842.67499999999</v>
      </c>
      <c r="J62" s="410"/>
      <c r="K62" s="408"/>
      <c r="L62" s="408"/>
      <c r="M62" s="409">
        <f>SUM(M59:M61)</f>
        <v>185609.83370000002</v>
      </c>
      <c r="N62" s="410"/>
      <c r="O62" s="233">
        <f t="shared" si="2"/>
        <v>-1232.8412999999709</v>
      </c>
      <c r="P62" s="234">
        <f t="shared" si="3"/>
        <v>-6.5982854291717404E-3</v>
      </c>
    </row>
    <row r="63" spans="2:17" ht="14.65" thickBot="1" x14ac:dyDescent="0.5">
      <c r="B63" s="293"/>
      <c r="C63" s="294"/>
      <c r="D63" s="295"/>
      <c r="E63" s="294"/>
      <c r="F63" s="411"/>
      <c r="G63" s="412"/>
      <c r="H63" s="413"/>
      <c r="I63" s="414"/>
      <c r="J63" s="296"/>
      <c r="K63" s="412"/>
      <c r="L63" s="413"/>
      <c r="M63" s="414"/>
      <c r="N63" s="296"/>
      <c r="O63" s="300"/>
      <c r="P63" s="415"/>
    </row>
    <row r="64" spans="2:17" x14ac:dyDescent="0.45">
      <c r="I64" s="221"/>
      <c r="M64" s="221"/>
      <c r="P64" s="432"/>
    </row>
    <row r="65" spans="2:38" x14ac:dyDescent="0.45">
      <c r="B65" s="219" t="s">
        <v>47</v>
      </c>
      <c r="G65" s="144">
        <v>2.9499999999999998E-2</v>
      </c>
      <c r="K65" s="144">
        <v>2.9499999999999998E-2</v>
      </c>
      <c r="P65" s="432"/>
    </row>
    <row r="66" spans="2:38" x14ac:dyDescent="0.45">
      <c r="P66" s="432"/>
      <c r="W66" s="432"/>
      <c r="AE66" s="432"/>
      <c r="AL66" s="432"/>
    </row>
    <row r="67" spans="2:38" ht="17.649999999999999" x14ac:dyDescent="0.5">
      <c r="B67" s="467" t="s">
        <v>0</v>
      </c>
      <c r="C67" s="467"/>
      <c r="D67" s="467"/>
      <c r="E67" s="467"/>
      <c r="F67" s="467"/>
      <c r="G67" s="467"/>
      <c r="H67" s="467"/>
      <c r="I67" s="467"/>
    </row>
    <row r="68" spans="2:38" ht="17.649999999999999" x14ac:dyDescent="0.5">
      <c r="B68" s="467" t="s">
        <v>1</v>
      </c>
      <c r="C68" s="467"/>
      <c r="D68" s="467"/>
      <c r="E68" s="467"/>
      <c r="F68" s="467"/>
      <c r="G68" s="467"/>
      <c r="H68" s="467"/>
      <c r="I68" s="467"/>
    </row>
    <row r="71" spans="2:38" ht="15" x14ac:dyDescent="0.45">
      <c r="B71" s="209" t="s">
        <v>2</v>
      </c>
      <c r="D71" s="210" t="s">
        <v>75</v>
      </c>
      <c r="E71" s="304"/>
      <c r="F71" s="304"/>
      <c r="G71" s="304"/>
      <c r="H71" s="304"/>
      <c r="I71" s="304"/>
    </row>
    <row r="72" spans="2:38" ht="15.4" x14ac:dyDescent="0.45">
      <c r="B72" s="211"/>
      <c r="D72" s="212"/>
      <c r="E72" s="212"/>
      <c r="F72" s="212"/>
      <c r="G72" s="212"/>
      <c r="H72" s="212"/>
      <c r="I72" s="212"/>
      <c r="M72" s="212"/>
      <c r="T72" s="212"/>
      <c r="AB72" s="212"/>
      <c r="AI72" s="212"/>
    </row>
    <row r="73" spans="2:38" ht="15.4" x14ac:dyDescent="0.45">
      <c r="B73" s="209" t="s">
        <v>4</v>
      </c>
      <c r="D73" s="213" t="s">
        <v>49</v>
      </c>
      <c r="E73" s="212"/>
      <c r="F73" s="212"/>
      <c r="G73" s="394" t="s">
        <v>77</v>
      </c>
      <c r="H73" s="212"/>
      <c r="I73" s="214"/>
      <c r="J73" s="221"/>
      <c r="K73" s="215"/>
      <c r="M73" s="214"/>
      <c r="O73" s="25"/>
      <c r="P73" s="216"/>
      <c r="R73" s="215"/>
      <c r="T73" s="214"/>
      <c r="V73" s="25"/>
      <c r="W73" s="216"/>
      <c r="Z73" s="215"/>
      <c r="AB73" s="214"/>
      <c r="AD73" s="25"/>
      <c r="AE73" s="216"/>
      <c r="AG73" s="215"/>
      <c r="AI73" s="214"/>
      <c r="AK73" s="25"/>
      <c r="AL73" s="216"/>
    </row>
    <row r="74" spans="2:38" ht="15.4" x14ac:dyDescent="0.45">
      <c r="B74" s="211"/>
      <c r="D74" s="212"/>
      <c r="E74" s="212"/>
      <c r="F74" s="212"/>
      <c r="G74" s="398">
        <v>1700</v>
      </c>
      <c r="H74" s="396" t="s">
        <v>68</v>
      </c>
      <c r="I74" s="212"/>
    </row>
    <row r="75" spans="2:38" x14ac:dyDescent="0.45">
      <c r="B75" s="217"/>
      <c r="D75" s="218"/>
      <c r="E75" s="219"/>
      <c r="G75" s="398">
        <v>1900</v>
      </c>
      <c r="H75" s="219" t="s">
        <v>69</v>
      </c>
    </row>
    <row r="76" spans="2:38" x14ac:dyDescent="0.45">
      <c r="B76" s="397"/>
      <c r="D76" s="218" t="s">
        <v>6</v>
      </c>
      <c r="G76" s="398">
        <v>900000</v>
      </c>
      <c r="H76" s="396" t="s">
        <v>7</v>
      </c>
      <c r="M76" s="221"/>
      <c r="T76" s="221"/>
      <c r="AB76" s="221"/>
      <c r="AI76" s="221"/>
    </row>
    <row r="77" spans="2:38" s="22" customFormat="1" x14ac:dyDescent="0.45">
      <c r="B77" s="40"/>
      <c r="D77" s="45"/>
      <c r="E77" s="42"/>
      <c r="G77" s="470" t="s">
        <v>8</v>
      </c>
      <c r="H77" s="471"/>
      <c r="I77" s="472"/>
      <c r="K77" s="470" t="s">
        <v>9</v>
      </c>
      <c r="L77" s="471"/>
      <c r="M77" s="472"/>
      <c r="O77" s="470" t="s">
        <v>10</v>
      </c>
      <c r="P77" s="472"/>
    </row>
    <row r="78" spans="2:38" x14ac:dyDescent="0.45">
      <c r="B78" s="222"/>
      <c r="D78" s="473" t="s">
        <v>11</v>
      </c>
      <c r="E78" s="218"/>
      <c r="G78" s="223" t="s">
        <v>12</v>
      </c>
      <c r="H78" s="224" t="s">
        <v>13</v>
      </c>
      <c r="I78" s="225" t="s">
        <v>14</v>
      </c>
      <c r="K78" s="223" t="s">
        <v>12</v>
      </c>
      <c r="L78" s="224" t="s">
        <v>13</v>
      </c>
      <c r="M78" s="225" t="s">
        <v>14</v>
      </c>
      <c r="O78" s="475" t="s">
        <v>15</v>
      </c>
      <c r="P78" s="477" t="s">
        <v>16</v>
      </c>
    </row>
    <row r="79" spans="2:38" x14ac:dyDescent="0.45">
      <c r="B79" s="222"/>
      <c r="D79" s="474"/>
      <c r="E79" s="218"/>
      <c r="G79" s="226" t="s">
        <v>17</v>
      </c>
      <c r="H79" s="227"/>
      <c r="I79" s="227" t="s">
        <v>17</v>
      </c>
      <c r="K79" s="226" t="s">
        <v>17</v>
      </c>
      <c r="L79" s="227"/>
      <c r="M79" s="227" t="s">
        <v>17</v>
      </c>
      <c r="O79" s="476"/>
      <c r="P79" s="478"/>
    </row>
    <row r="80" spans="2:38" s="22" customFormat="1" x14ac:dyDescent="0.45">
      <c r="B80" s="51" t="s">
        <v>18</v>
      </c>
      <c r="C80" s="52"/>
      <c r="D80" s="53" t="s">
        <v>19</v>
      </c>
      <c r="E80" s="52"/>
      <c r="F80" s="23"/>
      <c r="G80" s="54">
        <v>1094.1500000000001</v>
      </c>
      <c r="H80" s="55">
        <v>1</v>
      </c>
      <c r="I80" s="56">
        <f t="shared" ref="I80:I89" si="8">H80*G80</f>
        <v>1094.1500000000001</v>
      </c>
      <c r="J80" s="57"/>
      <c r="K80" s="54">
        <v>1094.1500000000001</v>
      </c>
      <c r="L80" s="55">
        <v>1</v>
      </c>
      <c r="M80" s="56">
        <f t="shared" ref="M80:M89" si="9">L80*K80</f>
        <v>1094.1500000000001</v>
      </c>
      <c r="N80" s="57"/>
      <c r="O80" s="58">
        <f t="shared" ref="O80:O119" si="10">M80-I80</f>
        <v>0</v>
      </c>
      <c r="P80" s="59">
        <f t="shared" ref="P80:P119" si="11">IF(OR(I80=0,M80=0),"",(O80/I80))</f>
        <v>0</v>
      </c>
      <c r="Q80" s="57"/>
    </row>
    <row r="81" spans="2:17" x14ac:dyDescent="0.45">
      <c r="B81" s="61" t="s">
        <v>90</v>
      </c>
      <c r="C81" s="228"/>
      <c r="D81" s="229" t="s">
        <v>70</v>
      </c>
      <c r="E81" s="228"/>
      <c r="F81" s="29"/>
      <c r="G81" s="399">
        <v>4.7000000000000002E-3</v>
      </c>
      <c r="H81" s="311">
        <f t="shared" ref="H81:H89" si="12">$G$75</f>
        <v>1900</v>
      </c>
      <c r="I81" s="232">
        <f t="shared" si="8"/>
        <v>8.93</v>
      </c>
      <c r="J81" s="29"/>
      <c r="K81" s="399">
        <v>4.7000000000000002E-3</v>
      </c>
      <c r="L81" s="311">
        <f t="shared" ref="L81:L89" si="13">$G$75</f>
        <v>1900</v>
      </c>
      <c r="M81" s="232">
        <f t="shared" si="9"/>
        <v>8.93</v>
      </c>
      <c r="N81" s="29"/>
      <c r="O81" s="233">
        <f t="shared" si="10"/>
        <v>0</v>
      </c>
      <c r="P81" s="234">
        <f t="shared" si="11"/>
        <v>0</v>
      </c>
    </row>
    <row r="82" spans="2:17" x14ac:dyDescent="0.45">
      <c r="B82" s="247" t="s">
        <v>96</v>
      </c>
      <c r="C82" s="228"/>
      <c r="D82" s="229" t="s">
        <v>70</v>
      </c>
      <c r="E82" s="228"/>
      <c r="F82" s="29"/>
      <c r="G82" s="399">
        <v>-4.0300000000000002E-2</v>
      </c>
      <c r="H82" s="311">
        <f t="shared" si="12"/>
        <v>1900</v>
      </c>
      <c r="I82" s="232">
        <f t="shared" si="8"/>
        <v>-76.570000000000007</v>
      </c>
      <c r="J82" s="29"/>
      <c r="K82" s="399">
        <v>-4.0300000000000002E-2</v>
      </c>
      <c r="L82" s="311">
        <f t="shared" si="13"/>
        <v>1900</v>
      </c>
      <c r="M82" s="232">
        <f t="shared" si="9"/>
        <v>-76.570000000000007</v>
      </c>
      <c r="N82" s="29"/>
      <c r="O82" s="233">
        <f t="shared" si="10"/>
        <v>0</v>
      </c>
      <c r="P82" s="234">
        <f t="shared" si="11"/>
        <v>0</v>
      </c>
    </row>
    <row r="83" spans="2:17" x14ac:dyDescent="0.45">
      <c r="B83" s="61" t="s">
        <v>91</v>
      </c>
      <c r="C83" s="228"/>
      <c r="D83" s="229" t="s">
        <v>70</v>
      </c>
      <c r="E83" s="228"/>
      <c r="F83" s="29"/>
      <c r="G83" s="399">
        <v>0</v>
      </c>
      <c r="H83" s="311">
        <f t="shared" si="12"/>
        <v>1900</v>
      </c>
      <c r="I83" s="232">
        <f t="shared" si="8"/>
        <v>0</v>
      </c>
      <c r="J83" s="29"/>
      <c r="K83" s="399">
        <v>2.9899999999999999E-2</v>
      </c>
      <c r="L83" s="311">
        <f t="shared" si="13"/>
        <v>1900</v>
      </c>
      <c r="M83" s="232">
        <f t="shared" si="9"/>
        <v>56.81</v>
      </c>
      <c r="N83" s="29"/>
      <c r="O83" s="233">
        <f t="shared" si="10"/>
        <v>56.81</v>
      </c>
      <c r="P83" s="234" t="str">
        <f t="shared" si="11"/>
        <v/>
      </c>
    </row>
    <row r="84" spans="2:17" x14ac:dyDescent="0.45">
      <c r="B84" s="61" t="s">
        <v>92</v>
      </c>
      <c r="C84" s="228"/>
      <c r="D84" s="229" t="s">
        <v>70</v>
      </c>
      <c r="E84" s="228"/>
      <c r="F84" s="29"/>
      <c r="G84" s="399">
        <v>-3.8999999999999998E-3</v>
      </c>
      <c r="H84" s="311">
        <f t="shared" si="12"/>
        <v>1900</v>
      </c>
      <c r="I84" s="232">
        <f t="shared" si="8"/>
        <v>-7.4099999999999993</v>
      </c>
      <c r="J84" s="29"/>
      <c r="K84" s="399">
        <v>-3.8999999999999998E-3</v>
      </c>
      <c r="L84" s="311">
        <f t="shared" si="13"/>
        <v>1900</v>
      </c>
      <c r="M84" s="232">
        <f t="shared" si="9"/>
        <v>-7.4099999999999993</v>
      </c>
      <c r="N84" s="29"/>
      <c r="O84" s="233">
        <f t="shared" si="10"/>
        <v>0</v>
      </c>
      <c r="P84" s="234">
        <f t="shared" si="11"/>
        <v>0</v>
      </c>
    </row>
    <row r="85" spans="2:17" x14ac:dyDescent="0.45">
      <c r="B85" s="64" t="s">
        <v>93</v>
      </c>
      <c r="C85" s="228"/>
      <c r="D85" s="229" t="s">
        <v>70</v>
      </c>
      <c r="E85" s="228"/>
      <c r="F85" s="29"/>
      <c r="G85" s="399">
        <v>-0.25679999999999997</v>
      </c>
      <c r="H85" s="311">
        <f t="shared" si="12"/>
        <v>1900</v>
      </c>
      <c r="I85" s="232">
        <f>H85*G85</f>
        <v>-487.91999999999996</v>
      </c>
      <c r="J85" s="29"/>
      <c r="K85" s="399">
        <v>0</v>
      </c>
      <c r="L85" s="311">
        <f t="shared" si="13"/>
        <v>1900</v>
      </c>
      <c r="M85" s="232">
        <f>L85*K85</f>
        <v>0</v>
      </c>
      <c r="N85" s="29"/>
      <c r="O85" s="233">
        <f t="shared" si="10"/>
        <v>487.91999999999996</v>
      </c>
      <c r="P85" s="234" t="str">
        <f t="shared" si="11"/>
        <v/>
      </c>
    </row>
    <row r="86" spans="2:17" x14ac:dyDescent="0.45">
      <c r="B86" s="64" t="s">
        <v>94</v>
      </c>
      <c r="C86" s="228"/>
      <c r="D86" s="229" t="s">
        <v>70</v>
      </c>
      <c r="E86" s="228"/>
      <c r="F86" s="29"/>
      <c r="G86" s="399">
        <v>-6.2100000000000002E-2</v>
      </c>
      <c r="H86" s="311">
        <f t="shared" si="12"/>
        <v>1900</v>
      </c>
      <c r="I86" s="232">
        <f>H86*G86</f>
        <v>-117.99000000000001</v>
      </c>
      <c r="J86" s="29"/>
      <c r="K86" s="399">
        <v>-6.2100000000000002E-2</v>
      </c>
      <c r="L86" s="311">
        <f t="shared" si="13"/>
        <v>1900</v>
      </c>
      <c r="M86" s="232">
        <f>L86*K86</f>
        <v>-117.99000000000001</v>
      </c>
      <c r="N86" s="29"/>
      <c r="O86" s="233">
        <f t="shared" si="10"/>
        <v>0</v>
      </c>
      <c r="P86" s="234">
        <f t="shared" si="11"/>
        <v>0</v>
      </c>
    </row>
    <row r="87" spans="2:17" x14ac:dyDescent="0.45">
      <c r="B87" s="65" t="s">
        <v>95</v>
      </c>
      <c r="C87" s="228"/>
      <c r="D87" s="229" t="s">
        <v>70</v>
      </c>
      <c r="E87" s="228"/>
      <c r="F87" s="29"/>
      <c r="G87" s="399">
        <v>-0.1802</v>
      </c>
      <c r="H87" s="311">
        <f t="shared" si="12"/>
        <v>1900</v>
      </c>
      <c r="I87" s="232">
        <f t="shared" si="8"/>
        <v>-342.38</v>
      </c>
      <c r="J87" s="29"/>
      <c r="K87" s="399">
        <v>-0.1802</v>
      </c>
      <c r="L87" s="311">
        <f t="shared" si="13"/>
        <v>1900</v>
      </c>
      <c r="M87" s="232">
        <f t="shared" si="9"/>
        <v>-342.38</v>
      </c>
      <c r="N87" s="29"/>
      <c r="O87" s="233">
        <f t="shared" si="10"/>
        <v>0</v>
      </c>
      <c r="P87" s="234">
        <f t="shared" si="11"/>
        <v>0</v>
      </c>
    </row>
    <row r="88" spans="2:17" x14ac:dyDescent="0.45">
      <c r="B88" s="66" t="s">
        <v>102</v>
      </c>
      <c r="C88" s="228"/>
      <c r="D88" s="229" t="s">
        <v>70</v>
      </c>
      <c r="E88" s="228"/>
      <c r="F88" s="29"/>
      <c r="G88" s="399">
        <v>0</v>
      </c>
      <c r="H88" s="311">
        <f t="shared" si="12"/>
        <v>1900</v>
      </c>
      <c r="I88" s="232">
        <f t="shared" si="8"/>
        <v>0</v>
      </c>
      <c r="J88" s="29"/>
      <c r="K88" s="399">
        <v>-0.21129999999999999</v>
      </c>
      <c r="L88" s="311">
        <f t="shared" si="13"/>
        <v>1900</v>
      </c>
      <c r="M88" s="232">
        <f t="shared" si="9"/>
        <v>-401.46999999999997</v>
      </c>
      <c r="N88" s="29"/>
      <c r="O88" s="233">
        <f t="shared" si="10"/>
        <v>-401.46999999999997</v>
      </c>
      <c r="P88" s="234" t="str">
        <f t="shared" si="11"/>
        <v/>
      </c>
    </row>
    <row r="89" spans="2:17" x14ac:dyDescent="0.45">
      <c r="B89" s="247" t="s">
        <v>60</v>
      </c>
      <c r="C89" s="228"/>
      <c r="D89" s="229" t="s">
        <v>70</v>
      </c>
      <c r="E89" s="228"/>
      <c r="F89" s="29"/>
      <c r="G89" s="99">
        <v>8.7310999999999996</v>
      </c>
      <c r="H89" s="311">
        <f t="shared" si="12"/>
        <v>1900</v>
      </c>
      <c r="I89" s="232">
        <f t="shared" si="8"/>
        <v>16589.09</v>
      </c>
      <c r="J89" s="29"/>
      <c r="K89" s="99">
        <v>9.0479000000000003</v>
      </c>
      <c r="L89" s="311">
        <f t="shared" si="13"/>
        <v>1900</v>
      </c>
      <c r="M89" s="232">
        <f t="shared" si="9"/>
        <v>17191.010000000002</v>
      </c>
      <c r="N89" s="29"/>
      <c r="O89" s="233">
        <f t="shared" si="10"/>
        <v>601.92000000000189</v>
      </c>
      <c r="P89" s="234">
        <f t="shared" si="11"/>
        <v>3.628408791561212E-2</v>
      </c>
    </row>
    <row r="90" spans="2:17" x14ac:dyDescent="0.45">
      <c r="B90" s="312" t="s">
        <v>20</v>
      </c>
      <c r="C90" s="367"/>
      <c r="D90" s="368"/>
      <c r="E90" s="367"/>
      <c r="F90" s="369"/>
      <c r="G90" s="370"/>
      <c r="H90" s="371"/>
      <c r="I90" s="372">
        <f>SUM(I80:I89)</f>
        <v>16659.900000000001</v>
      </c>
      <c r="J90" s="369"/>
      <c r="K90" s="370"/>
      <c r="L90" s="371"/>
      <c r="M90" s="372">
        <f>SUM(M80:M89)</f>
        <v>17405.080000000002</v>
      </c>
      <c r="N90" s="369"/>
      <c r="O90" s="373">
        <f t="shared" si="10"/>
        <v>745.18000000000029</v>
      </c>
      <c r="P90" s="374">
        <f t="shared" si="11"/>
        <v>4.4728959957742856E-2</v>
      </c>
    </row>
    <row r="91" spans="2:17" x14ac:dyDescent="0.45">
      <c r="B91" s="64" t="s">
        <v>21</v>
      </c>
      <c r="C91" s="29"/>
      <c r="D91" s="229" t="s">
        <v>22</v>
      </c>
      <c r="E91" s="29"/>
      <c r="F91" s="29"/>
      <c r="G91" s="244">
        <f>G34</f>
        <v>0.1197</v>
      </c>
      <c r="H91" s="428">
        <f>$G$19*(1+G122)-$G$19</f>
        <v>26550.000000000116</v>
      </c>
      <c r="I91" s="246">
        <f>H91*G91</f>
        <v>3178.035000000014</v>
      </c>
      <c r="J91" s="29"/>
      <c r="K91" s="244">
        <f>K34</f>
        <v>0.1197</v>
      </c>
      <c r="L91" s="428">
        <f>$G$19*(1+K122)-$G$19</f>
        <v>26550.000000000116</v>
      </c>
      <c r="M91" s="246">
        <f>L91*K91</f>
        <v>3178.035000000014</v>
      </c>
      <c r="N91" s="29"/>
      <c r="O91" s="233">
        <f t="shared" si="10"/>
        <v>0</v>
      </c>
      <c r="P91" s="234">
        <f t="shared" si="11"/>
        <v>0</v>
      </c>
    </row>
    <row r="92" spans="2:17" s="22" customFormat="1" x14ac:dyDescent="0.45">
      <c r="B92" s="78" t="str">
        <f>+RESIDENTIAL!$B$33</f>
        <v>Rate Rider for Disposition of Deferral/Variance Accounts - effective until December 31, 2027</v>
      </c>
      <c r="C92" s="52"/>
      <c r="D92" s="53" t="s">
        <v>70</v>
      </c>
      <c r="E92" s="52"/>
      <c r="F92" s="23"/>
      <c r="G92" s="400">
        <v>0.62060000000000004</v>
      </c>
      <c r="H92" s="80">
        <f>$G$75</f>
        <v>1900</v>
      </c>
      <c r="I92" s="246">
        <f>H92*G92</f>
        <v>1179.1400000000001</v>
      </c>
      <c r="J92" s="57"/>
      <c r="K92" s="400">
        <v>-0.4556</v>
      </c>
      <c r="L92" s="80">
        <f>$G$75</f>
        <v>1900</v>
      </c>
      <c r="M92" s="246">
        <f>L92*K92</f>
        <v>-865.64</v>
      </c>
      <c r="N92" s="57"/>
      <c r="O92" s="58">
        <f t="shared" si="10"/>
        <v>-2044.7800000000002</v>
      </c>
      <c r="P92" s="234">
        <f t="shared" si="11"/>
        <v>-1.7341282629713182</v>
      </c>
      <c r="Q92" s="57"/>
    </row>
    <row r="93" spans="2:17" s="22" customFormat="1" ht="14.25" customHeight="1" x14ac:dyDescent="0.45">
      <c r="B93" s="78" t="str">
        <f>+RESIDENTIAL!$B$34</f>
        <v>Rate Rider for Disposition of Capacity Based Recovery Account - Applicable only for Class B Customers - effective until December 31, 2027</v>
      </c>
      <c r="C93" s="52"/>
      <c r="D93" s="53" t="s">
        <v>70</v>
      </c>
      <c r="E93" s="52"/>
      <c r="F93" s="23"/>
      <c r="G93" s="400">
        <v>0.1847</v>
      </c>
      <c r="H93" s="80">
        <f>$G$75</f>
        <v>1900</v>
      </c>
      <c r="I93" s="246">
        <f>H93*G93</f>
        <v>350.93</v>
      </c>
      <c r="J93" s="57"/>
      <c r="K93" s="400">
        <v>0.2213</v>
      </c>
      <c r="L93" s="80">
        <f>$G$75</f>
        <v>1900</v>
      </c>
      <c r="M93" s="246">
        <f>L93*K93</f>
        <v>420.46999999999997</v>
      </c>
      <c r="N93" s="57"/>
      <c r="O93" s="58">
        <f t="shared" si="10"/>
        <v>69.539999999999964</v>
      </c>
      <c r="P93" s="234">
        <f t="shared" si="11"/>
        <v>0.1981591770438548</v>
      </c>
      <c r="Q93" s="57"/>
    </row>
    <row r="94" spans="2:17" s="22" customFormat="1" ht="14.25" customHeight="1" x14ac:dyDescent="0.45">
      <c r="B94" s="78" t="str">
        <f>+RESIDENTIAL!$B$35</f>
        <v>Rate Rider for Disposition of Global Adjustment Account - Applicable only for Non-RPP Customers - effective until December 31, 2027</v>
      </c>
      <c r="C94" s="52"/>
      <c r="D94" s="53" t="s">
        <v>22</v>
      </c>
      <c r="E94" s="52"/>
      <c r="F94" s="23"/>
      <c r="G94" s="81">
        <v>5.0800000000000003E-3</v>
      </c>
      <c r="H94" s="80">
        <f>+$G$76</f>
        <v>900000</v>
      </c>
      <c r="I94" s="246">
        <f>H94*G94</f>
        <v>4572</v>
      </c>
      <c r="J94" s="57"/>
      <c r="K94" s="81">
        <v>-5.9500000000000004E-3</v>
      </c>
      <c r="L94" s="80">
        <f>+$G$76</f>
        <v>900000</v>
      </c>
      <c r="M94" s="246">
        <f>L94*K94</f>
        <v>-5355</v>
      </c>
      <c r="N94" s="57"/>
      <c r="O94" s="58">
        <f t="shared" si="10"/>
        <v>-9927</v>
      </c>
      <c r="P94" s="234">
        <f t="shared" si="11"/>
        <v>-2.1712598425196852</v>
      </c>
      <c r="Q94" s="57"/>
    </row>
    <row r="95" spans="2:17" x14ac:dyDescent="0.45">
      <c r="B95" s="377" t="s">
        <v>27</v>
      </c>
      <c r="C95" s="378"/>
      <c r="D95" s="379"/>
      <c r="E95" s="378"/>
      <c r="F95" s="369"/>
      <c r="G95" s="380"/>
      <c r="H95" s="381"/>
      <c r="I95" s="382">
        <f>SUM(I91:I94)+I90</f>
        <v>25940.005000000016</v>
      </c>
      <c r="J95" s="369"/>
      <c r="K95" s="380"/>
      <c r="L95" s="381"/>
      <c r="M95" s="382">
        <f>SUM(M91:M94)+M90</f>
        <v>14782.945000000016</v>
      </c>
      <c r="N95" s="369"/>
      <c r="O95" s="373">
        <f t="shared" si="10"/>
        <v>-11157.06</v>
      </c>
      <c r="P95" s="374">
        <f t="shared" si="11"/>
        <v>-0.43011017152849401</v>
      </c>
    </row>
    <row r="96" spans="2:17" x14ac:dyDescent="0.45">
      <c r="B96" s="29" t="s">
        <v>28</v>
      </c>
      <c r="C96" s="29"/>
      <c r="D96" s="229" t="s">
        <v>71</v>
      </c>
      <c r="E96" s="29"/>
      <c r="F96" s="29"/>
      <c r="G96" s="99">
        <v>4.2808999999999999</v>
      </c>
      <c r="H96" s="428">
        <f>+$G$74</f>
        <v>1700</v>
      </c>
      <c r="I96" s="246">
        <f>H96*G96</f>
        <v>7277.53</v>
      </c>
      <c r="J96" s="29"/>
      <c r="K96" s="99">
        <v>4.3604000000000003</v>
      </c>
      <c r="L96" s="428">
        <f>+$G$74</f>
        <v>1700</v>
      </c>
      <c r="M96" s="246">
        <f>L96*K96</f>
        <v>7412.68</v>
      </c>
      <c r="N96" s="29"/>
      <c r="O96" s="233">
        <f t="shared" si="10"/>
        <v>135.15000000000055</v>
      </c>
      <c r="P96" s="234">
        <f t="shared" si="11"/>
        <v>1.8570861267490555E-2</v>
      </c>
    </row>
    <row r="97" spans="2:17" x14ac:dyDescent="0.45">
      <c r="B97" s="433" t="s">
        <v>29</v>
      </c>
      <c r="C97" s="29"/>
      <c r="D97" s="229" t="s">
        <v>71</v>
      </c>
      <c r="E97" s="29"/>
      <c r="F97" s="29"/>
      <c r="G97" s="99">
        <v>2.8908</v>
      </c>
      <c r="H97" s="428">
        <f>+$G$74</f>
        <v>1700</v>
      </c>
      <c r="I97" s="246">
        <f>H97*G97</f>
        <v>4914.3599999999997</v>
      </c>
      <c r="J97" s="29"/>
      <c r="K97" s="99">
        <v>2.9340000000000002</v>
      </c>
      <c r="L97" s="428">
        <f>+$G$74</f>
        <v>1700</v>
      </c>
      <c r="M97" s="246">
        <f>L97*K97</f>
        <v>4987.8</v>
      </c>
      <c r="N97" s="29"/>
      <c r="O97" s="233">
        <f t="shared" si="10"/>
        <v>73.440000000000509</v>
      </c>
      <c r="P97" s="234">
        <f t="shared" si="11"/>
        <v>1.4943960149439706E-2</v>
      </c>
    </row>
    <row r="98" spans="2:17" x14ac:dyDescent="0.45">
      <c r="B98" s="377" t="s">
        <v>30</v>
      </c>
      <c r="C98" s="367"/>
      <c r="D98" s="383"/>
      <c r="E98" s="367"/>
      <c r="F98" s="384"/>
      <c r="G98" s="402"/>
      <c r="H98" s="403"/>
      <c r="I98" s="382">
        <f>SUM(I95:I97)</f>
        <v>38131.895000000019</v>
      </c>
      <c r="J98" s="384"/>
      <c r="K98" s="402"/>
      <c r="L98" s="403"/>
      <c r="M98" s="382">
        <f>SUM(M95:M97)</f>
        <v>27183.425000000014</v>
      </c>
      <c r="N98" s="384"/>
      <c r="O98" s="373">
        <f t="shared" si="10"/>
        <v>-10948.470000000005</v>
      </c>
      <c r="P98" s="374">
        <f t="shared" si="11"/>
        <v>-0.28712105705735314</v>
      </c>
    </row>
    <row r="99" spans="2:17" x14ac:dyDescent="0.45">
      <c r="B99" s="228" t="s">
        <v>61</v>
      </c>
      <c r="C99" s="228"/>
      <c r="D99" s="229" t="s">
        <v>22</v>
      </c>
      <c r="E99" s="228"/>
      <c r="F99" s="29"/>
      <c r="G99" s="99">
        <v>4.1000000000000003E-3</v>
      </c>
      <c r="H99" s="431">
        <f>+$G$76*(1+G122)</f>
        <v>926550.00000000012</v>
      </c>
      <c r="I99" s="232">
        <f t="shared" ref="I99:I109" si="14">H99*G99</f>
        <v>3798.8550000000009</v>
      </c>
      <c r="J99" s="29"/>
      <c r="K99" s="99">
        <v>4.1000000000000003E-3</v>
      </c>
      <c r="L99" s="431">
        <f>+$G$76*(1+K122)</f>
        <v>926550.00000000012</v>
      </c>
      <c r="M99" s="232">
        <f t="shared" ref="M99:M109" si="15">L99*K99</f>
        <v>3798.8550000000009</v>
      </c>
      <c r="N99" s="29"/>
      <c r="O99" s="233">
        <f t="shared" si="10"/>
        <v>0</v>
      </c>
      <c r="P99" s="234">
        <f t="shared" si="11"/>
        <v>0</v>
      </c>
    </row>
    <row r="100" spans="2:17" x14ac:dyDescent="0.45">
      <c r="B100" s="228" t="s">
        <v>62</v>
      </c>
      <c r="C100" s="228"/>
      <c r="D100" s="229" t="s">
        <v>22</v>
      </c>
      <c r="E100" s="228"/>
      <c r="F100" s="29"/>
      <c r="G100" s="99">
        <v>5.9999999999999995E-4</v>
      </c>
      <c r="H100" s="431">
        <f>+H99</f>
        <v>926550.00000000012</v>
      </c>
      <c r="I100" s="232">
        <f t="shared" si="14"/>
        <v>555.93000000000006</v>
      </c>
      <c r="J100" s="29"/>
      <c r="K100" s="99">
        <v>5.9999999999999995E-4</v>
      </c>
      <c r="L100" s="431">
        <f>+L99</f>
        <v>926550.00000000012</v>
      </c>
      <c r="M100" s="232">
        <f t="shared" si="15"/>
        <v>555.93000000000006</v>
      </c>
      <c r="N100" s="29"/>
      <c r="O100" s="233">
        <f t="shared" si="10"/>
        <v>0</v>
      </c>
      <c r="P100" s="234">
        <f t="shared" si="11"/>
        <v>0</v>
      </c>
    </row>
    <row r="101" spans="2:17" x14ac:dyDescent="0.45">
      <c r="B101" s="228" t="s">
        <v>33</v>
      </c>
      <c r="C101" s="228"/>
      <c r="D101" s="229" t="s">
        <v>22</v>
      </c>
      <c r="E101" s="228"/>
      <c r="F101" s="29"/>
      <c r="G101" s="99">
        <v>5.9999999999999995E-4</v>
      </c>
      <c r="H101" s="431">
        <f>+H100</f>
        <v>926550.00000000012</v>
      </c>
      <c r="I101" s="232">
        <f t="shared" si="14"/>
        <v>555.93000000000006</v>
      </c>
      <c r="J101" s="29"/>
      <c r="K101" s="99">
        <v>5.9999999999999995E-4</v>
      </c>
      <c r="L101" s="431">
        <f>+L100</f>
        <v>926550.00000000012</v>
      </c>
      <c r="M101" s="232">
        <f t="shared" si="15"/>
        <v>555.93000000000006</v>
      </c>
      <c r="N101" s="29"/>
      <c r="O101" s="233">
        <f t="shared" si="10"/>
        <v>0</v>
      </c>
      <c r="P101" s="234">
        <f t="shared" si="11"/>
        <v>0</v>
      </c>
    </row>
    <row r="102" spans="2:17" x14ac:dyDescent="0.45">
      <c r="B102" s="228" t="s">
        <v>63</v>
      </c>
      <c r="C102" s="228"/>
      <c r="D102" s="229" t="s">
        <v>19</v>
      </c>
      <c r="E102" s="228"/>
      <c r="F102" s="29"/>
      <c r="G102" s="100">
        <v>0.25</v>
      </c>
      <c r="H102" s="231">
        <v>1</v>
      </c>
      <c r="I102" s="246">
        <f t="shared" si="14"/>
        <v>0.25</v>
      </c>
      <c r="J102" s="29"/>
      <c r="K102" s="100">
        <v>0.25</v>
      </c>
      <c r="L102" s="231">
        <v>1</v>
      </c>
      <c r="M102" s="246">
        <f t="shared" si="15"/>
        <v>0.25</v>
      </c>
      <c r="N102" s="29"/>
      <c r="O102" s="233">
        <f t="shared" si="10"/>
        <v>0</v>
      </c>
      <c r="P102" s="234">
        <f t="shared" si="11"/>
        <v>0</v>
      </c>
    </row>
    <row r="103" spans="2:17" s="22" customFormat="1" x14ac:dyDescent="0.45">
      <c r="B103" s="52" t="s">
        <v>35</v>
      </c>
      <c r="C103" s="52"/>
      <c r="D103" s="53" t="s">
        <v>22</v>
      </c>
      <c r="E103" s="52"/>
      <c r="F103" s="23"/>
      <c r="G103" s="99">
        <v>9.8000000000000004E-2</v>
      </c>
      <c r="H103" s="82">
        <f>$D$126*$G$76</f>
        <v>576000</v>
      </c>
      <c r="I103" s="62">
        <f t="shared" si="14"/>
        <v>56448</v>
      </c>
      <c r="J103" s="57"/>
      <c r="K103" s="99">
        <v>9.8000000000000004E-2</v>
      </c>
      <c r="L103" s="82">
        <f>$D$126*$G$76</f>
        <v>576000</v>
      </c>
      <c r="M103" s="62">
        <f t="shared" si="15"/>
        <v>56448</v>
      </c>
      <c r="N103" s="57"/>
      <c r="O103" s="58">
        <f t="shared" si="10"/>
        <v>0</v>
      </c>
      <c r="P103" s="59">
        <f t="shared" si="11"/>
        <v>0</v>
      </c>
      <c r="Q103" s="57"/>
    </row>
    <row r="104" spans="2:17" s="22" customFormat="1" x14ac:dyDescent="0.45">
      <c r="B104" s="52" t="s">
        <v>36</v>
      </c>
      <c r="C104" s="52"/>
      <c r="D104" s="53" t="s">
        <v>22</v>
      </c>
      <c r="E104" s="52"/>
      <c r="F104" s="23"/>
      <c r="G104" s="99">
        <v>0.157</v>
      </c>
      <c r="H104" s="82">
        <f>$D$127*$G$76</f>
        <v>162000</v>
      </c>
      <c r="I104" s="62">
        <f t="shared" si="14"/>
        <v>25434</v>
      </c>
      <c r="J104" s="57"/>
      <c r="K104" s="99">
        <v>0.157</v>
      </c>
      <c r="L104" s="82">
        <f>$D$127*$G$76</f>
        <v>162000</v>
      </c>
      <c r="M104" s="62">
        <f t="shared" si="15"/>
        <v>25434</v>
      </c>
      <c r="N104" s="57"/>
      <c r="O104" s="58">
        <f t="shared" si="10"/>
        <v>0</v>
      </c>
      <c r="P104" s="59">
        <f t="shared" si="11"/>
        <v>0</v>
      </c>
      <c r="Q104" s="57"/>
    </row>
    <row r="105" spans="2:17" s="22" customFormat="1" x14ac:dyDescent="0.45">
      <c r="B105" s="52" t="s">
        <v>37</v>
      </c>
      <c r="C105" s="52"/>
      <c r="D105" s="53" t="s">
        <v>22</v>
      </c>
      <c r="E105" s="52"/>
      <c r="F105" s="23"/>
      <c r="G105" s="99">
        <v>0.20300000000000001</v>
      </c>
      <c r="H105" s="82">
        <f>$D$128*$G$76</f>
        <v>162000</v>
      </c>
      <c r="I105" s="62">
        <f t="shared" si="14"/>
        <v>32886</v>
      </c>
      <c r="J105" s="57"/>
      <c r="K105" s="99">
        <v>0.20300000000000001</v>
      </c>
      <c r="L105" s="82">
        <f>$D$128*$G$76</f>
        <v>162000</v>
      </c>
      <c r="M105" s="62">
        <f t="shared" si="15"/>
        <v>32886</v>
      </c>
      <c r="N105" s="57"/>
      <c r="O105" s="58">
        <f t="shared" si="10"/>
        <v>0</v>
      </c>
      <c r="P105" s="59">
        <f t="shared" si="11"/>
        <v>0</v>
      </c>
      <c r="Q105" s="57"/>
    </row>
    <row r="106" spans="2:17" s="22" customFormat="1" x14ac:dyDescent="0.45">
      <c r="B106" s="52" t="s">
        <v>38</v>
      </c>
      <c r="C106" s="52"/>
      <c r="D106" s="53" t="s">
        <v>22</v>
      </c>
      <c r="E106" s="52"/>
      <c r="F106" s="23"/>
      <c r="G106" s="99">
        <v>0.12</v>
      </c>
      <c r="H106" s="82">
        <f>IF(AND($N$1=1, $G$76&gt;=750), 750, IF(AND($N$1=1, AND($G$76&lt;750, $G$76&gt;=0)), $G$76, IF(AND($N$1=2, $G$76&gt;=750), 750, IF(AND($N$1=2, AND($G$76&lt;750, $G$76&gt;=0)), $G$76))))</f>
        <v>750</v>
      </c>
      <c r="I106" s="62">
        <f t="shared" si="14"/>
        <v>90</v>
      </c>
      <c r="J106" s="57"/>
      <c r="K106" s="99">
        <v>0.12</v>
      </c>
      <c r="L106" s="82">
        <f>IF(AND($N$1=1, $G$76&gt;=750), 750, IF(AND($N$1=1, AND($G$76&lt;750, $G$76&gt;=0)), $G$76, IF(AND($N$1=2, $G$76&gt;=750), 750, IF(AND($N$1=2, AND($G$76&lt;750, $G$76&gt;=0)), $G$76))))</f>
        <v>750</v>
      </c>
      <c r="M106" s="62">
        <f t="shared" si="15"/>
        <v>90</v>
      </c>
      <c r="N106" s="57"/>
      <c r="O106" s="58">
        <f t="shared" si="10"/>
        <v>0</v>
      </c>
      <c r="P106" s="59">
        <f t="shared" si="11"/>
        <v>0</v>
      </c>
      <c r="Q106" s="57"/>
    </row>
    <row r="107" spans="2:17" s="22" customFormat="1" x14ac:dyDescent="0.45">
      <c r="B107" s="52" t="s">
        <v>39</v>
      </c>
      <c r="C107" s="52"/>
      <c r="D107" s="53" t="s">
        <v>22</v>
      </c>
      <c r="E107" s="52"/>
      <c r="F107" s="23"/>
      <c r="G107" s="99">
        <v>0.14199999999999999</v>
      </c>
      <c r="H107" s="82">
        <f>IF(AND($N$1=1, $G$76&gt;=750), $G$76-750, IF(AND($N$1=1, AND($G$76&lt;750, $G$76&gt;=0)), 0, IF(AND($N$1=2, $G$76&gt;=750), $G$76-750, IF(AND($N$1=2, AND($G$76&lt;750, $G$76&gt;=0)), 0))))</f>
        <v>899250</v>
      </c>
      <c r="I107" s="62">
        <f t="shared" si="14"/>
        <v>127693.49999999999</v>
      </c>
      <c r="J107" s="57"/>
      <c r="K107" s="99">
        <v>0.14199999999999999</v>
      </c>
      <c r="L107" s="82">
        <f>IF(AND($N$1=1, $G$76&gt;=750), $G$76-750, IF(AND($N$1=1, AND($G$76&lt;750, $G$76&gt;=0)), 0, IF(AND($N$1=2, $G$76&gt;=750), $G$76-750, IF(AND($N$1=2, AND($G$76&lt;750, $G$76&gt;=0)), 0))))</f>
        <v>899250</v>
      </c>
      <c r="M107" s="62">
        <f t="shared" si="15"/>
        <v>127693.49999999999</v>
      </c>
      <c r="N107" s="57"/>
      <c r="O107" s="58">
        <f t="shared" si="10"/>
        <v>0</v>
      </c>
      <c r="P107" s="59">
        <f t="shared" si="11"/>
        <v>0</v>
      </c>
      <c r="Q107" s="57"/>
    </row>
    <row r="108" spans="2:17" s="22" customFormat="1" x14ac:dyDescent="0.45">
      <c r="B108" s="52" t="s">
        <v>40</v>
      </c>
      <c r="C108" s="52"/>
      <c r="D108" s="53" t="s">
        <v>22</v>
      </c>
      <c r="E108" s="52"/>
      <c r="F108" s="23"/>
      <c r="G108" s="99">
        <v>0.1197</v>
      </c>
      <c r="H108" s="82">
        <v>0</v>
      </c>
      <c r="I108" s="62">
        <f t="shared" si="14"/>
        <v>0</v>
      </c>
      <c r="J108" s="57"/>
      <c r="K108" s="99">
        <v>0.1197</v>
      </c>
      <c r="L108" s="82">
        <v>0</v>
      </c>
      <c r="M108" s="62">
        <f t="shared" si="15"/>
        <v>0</v>
      </c>
      <c r="N108" s="57"/>
      <c r="O108" s="58">
        <f t="shared" si="10"/>
        <v>0</v>
      </c>
      <c r="P108" s="59" t="str">
        <f t="shared" si="11"/>
        <v/>
      </c>
      <c r="Q108" s="57"/>
    </row>
    <row r="109" spans="2:17" s="22" customFormat="1" ht="14.65" thickBot="1" x14ac:dyDescent="0.5">
      <c r="B109" s="52" t="s">
        <v>41</v>
      </c>
      <c r="C109" s="52"/>
      <c r="D109" s="53" t="s">
        <v>22</v>
      </c>
      <c r="E109" s="52"/>
      <c r="F109" s="23"/>
      <c r="G109" s="99">
        <f>G108</f>
        <v>0.1197</v>
      </c>
      <c r="H109" s="82">
        <f>+$G$76</f>
        <v>900000</v>
      </c>
      <c r="I109" s="62">
        <f t="shared" si="14"/>
        <v>107730</v>
      </c>
      <c r="J109" s="57"/>
      <c r="K109" s="99">
        <f>K108</f>
        <v>0.1197</v>
      </c>
      <c r="L109" s="82">
        <f>+$G$76</f>
        <v>900000</v>
      </c>
      <c r="M109" s="62">
        <f t="shared" si="15"/>
        <v>107730</v>
      </c>
      <c r="N109" s="57"/>
      <c r="O109" s="58">
        <f t="shared" si="10"/>
        <v>0</v>
      </c>
      <c r="P109" s="59">
        <f t="shared" si="11"/>
        <v>0</v>
      </c>
      <c r="Q109" s="57"/>
    </row>
    <row r="110" spans="2:17" ht="14.65" thickBot="1" x14ac:dyDescent="0.5">
      <c r="B110" s="264"/>
      <c r="C110" s="265"/>
      <c r="D110" s="266"/>
      <c r="E110" s="265"/>
      <c r="F110" s="267"/>
      <c r="G110" s="268"/>
      <c r="H110" s="269"/>
      <c r="I110" s="270"/>
      <c r="J110" s="267"/>
      <c r="K110" s="268"/>
      <c r="L110" s="269"/>
      <c r="M110" s="270"/>
      <c r="N110" s="267"/>
      <c r="O110" s="271">
        <f t="shared" si="10"/>
        <v>0</v>
      </c>
      <c r="P110" s="272" t="str">
        <f t="shared" si="11"/>
        <v/>
      </c>
    </row>
    <row r="111" spans="2:17" x14ac:dyDescent="0.45">
      <c r="B111" s="273" t="s">
        <v>72</v>
      </c>
      <c r="C111" s="228"/>
      <c r="D111" s="274"/>
      <c r="E111" s="228"/>
      <c r="F111" s="275"/>
      <c r="G111" s="276"/>
      <c r="H111" s="276"/>
      <c r="I111" s="277">
        <f>SUM(I98:I102,I109)</f>
        <v>150772.86000000002</v>
      </c>
      <c r="J111" s="278"/>
      <c r="K111" s="276"/>
      <c r="L111" s="276"/>
      <c r="M111" s="277">
        <f>SUM(M98:M102,M109)</f>
        <v>139824.39000000001</v>
      </c>
      <c r="N111" s="278"/>
      <c r="O111" s="279">
        <f t="shared" si="10"/>
        <v>-10948.470000000001</v>
      </c>
      <c r="P111" s="280">
        <f t="shared" si="11"/>
        <v>-7.2615655098669615E-2</v>
      </c>
    </row>
    <row r="112" spans="2:17" x14ac:dyDescent="0.45">
      <c r="B112" s="273" t="s">
        <v>43</v>
      </c>
      <c r="C112" s="228"/>
      <c r="D112" s="274"/>
      <c r="E112" s="228"/>
      <c r="F112" s="275"/>
      <c r="G112" s="121">
        <v>-0.23499999999999999</v>
      </c>
      <c r="H112" s="282"/>
      <c r="I112" s="233"/>
      <c r="J112" s="278"/>
      <c r="K112" s="121">
        <v>-0.23499999999999999</v>
      </c>
      <c r="L112" s="282"/>
      <c r="M112" s="233"/>
      <c r="N112" s="278"/>
      <c r="O112" s="233">
        <f t="shared" si="10"/>
        <v>0</v>
      </c>
      <c r="P112" s="234" t="str">
        <f t="shared" si="11"/>
        <v/>
      </c>
    </row>
    <row r="113" spans="2:38" x14ac:dyDescent="0.45">
      <c r="B113" s="228" t="s">
        <v>44</v>
      </c>
      <c r="C113" s="228"/>
      <c r="D113" s="274"/>
      <c r="E113" s="228"/>
      <c r="F113" s="284"/>
      <c r="G113" s="285">
        <v>0.13</v>
      </c>
      <c r="H113" s="284"/>
      <c r="I113" s="233">
        <f>I111*G113</f>
        <v>19600.471800000003</v>
      </c>
      <c r="J113" s="29"/>
      <c r="K113" s="285">
        <v>0.13</v>
      </c>
      <c r="L113" s="284"/>
      <c r="M113" s="233">
        <f>M111*K113</f>
        <v>18177.170700000002</v>
      </c>
      <c r="N113" s="29"/>
      <c r="O113" s="233">
        <f t="shared" si="10"/>
        <v>-1423.3011000000006</v>
      </c>
      <c r="P113" s="234">
        <f t="shared" si="11"/>
        <v>-7.2615655098669629E-2</v>
      </c>
    </row>
    <row r="114" spans="2:38" ht="14.65" thickBot="1" x14ac:dyDescent="0.5">
      <c r="B114" s="479" t="s">
        <v>73</v>
      </c>
      <c r="C114" s="479"/>
      <c r="D114" s="479"/>
      <c r="E114" s="286"/>
      <c r="F114" s="287"/>
      <c r="G114" s="287"/>
      <c r="H114" s="287"/>
      <c r="I114" s="354">
        <f>SUM(I111:I113)</f>
        <v>170373.33180000001</v>
      </c>
      <c r="J114" s="289"/>
      <c r="K114" s="287"/>
      <c r="L114" s="287"/>
      <c r="M114" s="354">
        <f>SUM(M111:M113)</f>
        <v>158001.56070000003</v>
      </c>
      <c r="N114" s="289"/>
      <c r="O114" s="332">
        <f t="shared" si="10"/>
        <v>-12371.771099999984</v>
      </c>
      <c r="P114" s="333">
        <f t="shared" si="11"/>
        <v>-7.2615655098669518E-2</v>
      </c>
    </row>
    <row r="115" spans="2:38" ht="14.65" thickBot="1" x14ac:dyDescent="0.5">
      <c r="B115" s="334"/>
      <c r="C115" s="335"/>
      <c r="D115" s="336"/>
      <c r="E115" s="335"/>
      <c r="F115" s="337"/>
      <c r="G115" s="268"/>
      <c r="H115" s="338"/>
      <c r="I115" s="339"/>
      <c r="J115" s="337"/>
      <c r="K115" s="268"/>
      <c r="L115" s="338"/>
      <c r="M115" s="339"/>
      <c r="N115" s="337"/>
      <c r="O115" s="340">
        <f t="shared" si="10"/>
        <v>0</v>
      </c>
      <c r="P115" s="272" t="str">
        <f t="shared" si="11"/>
        <v/>
      </c>
    </row>
    <row r="116" spans="2:38" x14ac:dyDescent="0.45">
      <c r="B116" s="342" t="s">
        <v>64</v>
      </c>
      <c r="C116" s="342"/>
      <c r="D116" s="343"/>
      <c r="E116" s="342"/>
      <c r="F116" s="348"/>
      <c r="G116" s="350"/>
      <c r="H116" s="350"/>
      <c r="I116" s="387">
        <f>SUM(I106:I107,I98,I99:I102)</f>
        <v>170826.36000000002</v>
      </c>
      <c r="J116" s="352"/>
      <c r="K116" s="350"/>
      <c r="L116" s="350"/>
      <c r="M116" s="387">
        <f>SUM(M106:M107,M98,M99:M102)</f>
        <v>159877.88999999998</v>
      </c>
      <c r="N116" s="352"/>
      <c r="O116" s="233">
        <f t="shared" si="10"/>
        <v>-10948.47000000003</v>
      </c>
      <c r="P116" s="234">
        <f t="shared" si="11"/>
        <v>-6.4091221050428221E-2</v>
      </c>
    </row>
    <row r="117" spans="2:38" x14ac:dyDescent="0.45">
      <c r="B117" s="228" t="s">
        <v>43</v>
      </c>
      <c r="C117" s="228"/>
      <c r="D117" s="274"/>
      <c r="E117" s="228"/>
      <c r="F117" s="284"/>
      <c r="G117" s="121">
        <v>-0.23499999999999999</v>
      </c>
      <c r="H117" s="282"/>
      <c r="I117" s="233"/>
      <c r="J117" s="29"/>
      <c r="K117" s="121">
        <v>-0.23499999999999999</v>
      </c>
      <c r="L117" s="282"/>
      <c r="M117" s="233"/>
      <c r="N117" s="29"/>
      <c r="O117" s="233">
        <f t="shared" si="10"/>
        <v>0</v>
      </c>
      <c r="P117" s="234" t="str">
        <f t="shared" si="11"/>
        <v/>
      </c>
    </row>
    <row r="118" spans="2:38" x14ac:dyDescent="0.45">
      <c r="B118" s="407" t="s">
        <v>44</v>
      </c>
      <c r="C118" s="342"/>
      <c r="D118" s="343"/>
      <c r="E118" s="342"/>
      <c r="F118" s="348"/>
      <c r="G118" s="349">
        <v>0.13</v>
      </c>
      <c r="H118" s="350"/>
      <c r="I118" s="351">
        <f>I116*G118</f>
        <v>22207.426800000001</v>
      </c>
      <c r="J118" s="352"/>
      <c r="K118" s="349">
        <v>0.13</v>
      </c>
      <c r="L118" s="350"/>
      <c r="M118" s="351">
        <f>M116*K118</f>
        <v>20784.125700000001</v>
      </c>
      <c r="N118" s="352"/>
      <c r="O118" s="233">
        <f t="shared" si="10"/>
        <v>-1423.3011000000006</v>
      </c>
      <c r="P118" s="234">
        <f t="shared" si="11"/>
        <v>-6.4091221050428068E-2</v>
      </c>
    </row>
    <row r="119" spans="2:38" ht="14.65" thickBot="1" x14ac:dyDescent="0.5">
      <c r="B119" s="485" t="s">
        <v>74</v>
      </c>
      <c r="C119" s="485"/>
      <c r="D119" s="485"/>
      <c r="E119" s="228"/>
      <c r="F119" s="408"/>
      <c r="G119" s="408"/>
      <c r="H119" s="408"/>
      <c r="I119" s="409">
        <f>SUM(I116:I118)</f>
        <v>193033.7868</v>
      </c>
      <c r="J119" s="410"/>
      <c r="K119" s="408"/>
      <c r="L119" s="408"/>
      <c r="M119" s="409">
        <f>SUM(M116:M118)</f>
        <v>180662.01569999999</v>
      </c>
      <c r="N119" s="410"/>
      <c r="O119" s="233">
        <f t="shared" si="10"/>
        <v>-12371.771100000013</v>
      </c>
      <c r="P119" s="234">
        <f t="shared" si="11"/>
        <v>-6.409122105042811E-2</v>
      </c>
    </row>
    <row r="120" spans="2:38" ht="14.65" thickBot="1" x14ac:dyDescent="0.5">
      <c r="B120" s="293"/>
      <c r="C120" s="294"/>
      <c r="D120" s="295"/>
      <c r="E120" s="294"/>
      <c r="F120" s="411"/>
      <c r="G120" s="412"/>
      <c r="H120" s="413"/>
      <c r="I120" s="414"/>
      <c r="J120" s="296"/>
      <c r="K120" s="412"/>
      <c r="L120" s="413"/>
      <c r="M120" s="414"/>
      <c r="N120" s="296"/>
      <c r="O120" s="300"/>
      <c r="P120" s="415"/>
    </row>
    <row r="121" spans="2:38" x14ac:dyDescent="0.45">
      <c r="I121" s="221"/>
      <c r="M121" s="221"/>
      <c r="P121" s="432"/>
    </row>
    <row r="122" spans="2:38" x14ac:dyDescent="0.45">
      <c r="B122" s="219" t="s">
        <v>47</v>
      </c>
      <c r="G122" s="144">
        <v>2.9499999999999998E-2</v>
      </c>
      <c r="K122" s="144">
        <v>2.9499999999999998E-2</v>
      </c>
      <c r="P122" s="432"/>
    </row>
    <row r="123" spans="2:38" s="22" customFormat="1" x14ac:dyDescent="0.45">
      <c r="D123" s="2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</row>
    <row r="124" spans="2:38" s="22" customFormat="1" x14ac:dyDescent="0.45">
      <c r="D124" s="2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</row>
    <row r="125" spans="2:38" s="22" customFormat="1" x14ac:dyDescent="0.45">
      <c r="D125" s="2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</row>
    <row r="126" spans="2:38" s="22" customFormat="1" x14ac:dyDescent="0.45">
      <c r="D126" s="192">
        <v>0.64</v>
      </c>
      <c r="E126" s="193" t="s">
        <v>35</v>
      </c>
      <c r="F126" s="194"/>
      <c r="G126" s="195"/>
      <c r="H126" s="37"/>
      <c r="I126" s="37"/>
      <c r="J126" s="37"/>
      <c r="K126" s="23"/>
      <c r="L126" s="23"/>
      <c r="M126" s="23"/>
      <c r="N126" s="23"/>
      <c r="O126" s="23"/>
      <c r="P126" s="23"/>
      <c r="Q126" s="37"/>
      <c r="R126" s="23"/>
      <c r="S126" s="23"/>
      <c r="T126" s="23"/>
      <c r="U126" s="23"/>
      <c r="V126" s="23"/>
      <c r="W126" s="23"/>
      <c r="X126" s="37"/>
      <c r="Y126" s="37"/>
      <c r="Z126" s="23"/>
      <c r="AA126" s="23"/>
      <c r="AB126" s="23"/>
      <c r="AC126" s="23"/>
      <c r="AD126" s="23"/>
      <c r="AE126" s="23"/>
      <c r="AF126" s="37"/>
      <c r="AG126" s="23"/>
      <c r="AH126" s="23"/>
      <c r="AI126" s="23"/>
      <c r="AJ126" s="23"/>
      <c r="AK126" s="23"/>
      <c r="AL126" s="23"/>
    </row>
    <row r="127" spans="2:38" s="22" customFormat="1" x14ac:dyDescent="0.45">
      <c r="D127" s="192">
        <v>0.18</v>
      </c>
      <c r="E127" s="193" t="s">
        <v>36</v>
      </c>
      <c r="F127" s="194"/>
      <c r="G127" s="195"/>
      <c r="H127" s="37"/>
      <c r="I127" s="37"/>
      <c r="J127" s="37"/>
      <c r="K127" s="23"/>
      <c r="L127" s="23"/>
      <c r="M127" s="23"/>
      <c r="N127" s="23"/>
      <c r="O127" s="23"/>
      <c r="P127" s="23"/>
      <c r="Q127" s="37"/>
      <c r="R127" s="23"/>
      <c r="S127" s="23"/>
      <c r="T127" s="23"/>
      <c r="U127" s="23"/>
      <c r="V127" s="23"/>
      <c r="W127" s="23"/>
      <c r="X127" s="37"/>
      <c r="Y127" s="37"/>
      <c r="Z127" s="23"/>
      <c r="AA127" s="23"/>
      <c r="AB127" s="23"/>
      <c r="AC127" s="23"/>
      <c r="AD127" s="23"/>
      <c r="AE127" s="23"/>
      <c r="AF127" s="37"/>
      <c r="AG127" s="23"/>
      <c r="AH127" s="23"/>
      <c r="AI127" s="23"/>
      <c r="AJ127" s="23"/>
      <c r="AK127" s="23"/>
      <c r="AL127" s="23"/>
    </row>
    <row r="128" spans="2:38" s="22" customFormat="1" x14ac:dyDescent="0.45">
      <c r="D128" s="192">
        <v>0.18</v>
      </c>
      <c r="E128" s="193" t="s">
        <v>37</v>
      </c>
      <c r="F128" s="194"/>
      <c r="G128" s="195"/>
      <c r="H128" s="37"/>
      <c r="I128" s="37"/>
      <c r="J128" s="37"/>
      <c r="K128" s="23"/>
      <c r="L128" s="23"/>
      <c r="M128" s="23"/>
      <c r="N128" s="23"/>
      <c r="O128" s="23"/>
      <c r="P128" s="23"/>
      <c r="Q128" s="37"/>
      <c r="R128" s="23"/>
      <c r="S128" s="23"/>
      <c r="T128" s="23"/>
      <c r="U128" s="23"/>
      <c r="V128" s="23"/>
      <c r="W128" s="23"/>
      <c r="X128" s="37"/>
      <c r="Y128" s="37"/>
      <c r="Z128" s="23"/>
      <c r="AA128" s="23"/>
      <c r="AB128" s="23"/>
      <c r="AC128" s="23"/>
      <c r="AD128" s="23"/>
      <c r="AE128" s="23"/>
      <c r="AF128" s="37"/>
      <c r="AG128" s="23"/>
      <c r="AH128" s="23"/>
      <c r="AI128" s="23"/>
      <c r="AJ128" s="23"/>
      <c r="AK128" s="23"/>
      <c r="AL128" s="23"/>
    </row>
    <row r="129" spans="7:35" x14ac:dyDescent="0.45">
      <c r="G129" s="22"/>
      <c r="H129" s="22"/>
      <c r="I129" s="22"/>
      <c r="J129" s="22"/>
      <c r="K129" s="22"/>
      <c r="L129" s="22"/>
      <c r="M129" s="22"/>
      <c r="Q129" s="22"/>
      <c r="R129" s="22"/>
      <c r="S129" s="22"/>
      <c r="X129" s="22"/>
      <c r="Y129" s="22"/>
      <c r="Z129" s="22"/>
      <c r="AA129" s="22"/>
      <c r="AF129" s="22"/>
      <c r="AG129" s="22"/>
      <c r="AH129" s="22"/>
    </row>
    <row r="130" spans="7:35" x14ac:dyDescent="0.45">
      <c r="G130" s="22"/>
      <c r="H130" s="22"/>
      <c r="I130" s="22"/>
      <c r="J130" s="22"/>
      <c r="K130" s="22"/>
      <c r="L130" s="22"/>
      <c r="M130" s="22"/>
      <c r="Q130" s="60"/>
      <c r="R130" s="60"/>
      <c r="S130" s="60"/>
      <c r="T130" s="60"/>
      <c r="X130" s="60"/>
      <c r="Y130" s="60"/>
      <c r="Z130" s="60"/>
      <c r="AA130" s="60"/>
      <c r="AB130" s="60"/>
      <c r="AF130" s="60"/>
      <c r="AG130" s="60"/>
      <c r="AH130" s="60"/>
      <c r="AI130" s="60"/>
    </row>
    <row r="131" spans="7:35" x14ac:dyDescent="0.45">
      <c r="G131" s="22"/>
      <c r="H131" s="22"/>
      <c r="I131" s="22"/>
      <c r="J131" s="22"/>
      <c r="K131" s="22"/>
      <c r="L131" s="22"/>
      <c r="M131" s="22"/>
      <c r="Q131" s="60"/>
      <c r="R131" s="60"/>
      <c r="S131" s="60"/>
      <c r="T131" s="60"/>
      <c r="X131" s="60"/>
      <c r="Y131" s="60"/>
      <c r="Z131" s="60"/>
      <c r="AA131" s="60"/>
      <c r="AB131" s="60"/>
      <c r="AF131" s="60"/>
      <c r="AG131" s="60"/>
      <c r="AH131" s="60"/>
      <c r="AI131" s="60"/>
    </row>
    <row r="132" spans="7:35" x14ac:dyDescent="0.45">
      <c r="G132" s="22"/>
      <c r="H132" s="22"/>
      <c r="I132" s="22"/>
      <c r="J132" s="60"/>
      <c r="K132" s="60"/>
      <c r="L132" s="60"/>
      <c r="M132" s="60"/>
      <c r="Q132" s="60"/>
      <c r="R132" s="60"/>
      <c r="S132" s="60"/>
      <c r="T132" s="60"/>
      <c r="X132" s="60"/>
      <c r="Y132" s="60"/>
      <c r="Z132" s="60"/>
      <c r="AA132" s="60"/>
      <c r="AB132" s="60"/>
      <c r="AF132" s="60"/>
      <c r="AG132" s="60"/>
      <c r="AH132" s="60"/>
      <c r="AI132" s="60"/>
    </row>
    <row r="133" spans="7:35" x14ac:dyDescent="0.45">
      <c r="G133" s="22"/>
      <c r="H133" s="22"/>
      <c r="I133" s="22"/>
      <c r="J133" s="60"/>
      <c r="K133" s="60"/>
      <c r="L133" s="60"/>
      <c r="M133" s="60"/>
      <c r="Q133" s="60"/>
      <c r="R133" s="60"/>
      <c r="S133" s="60"/>
      <c r="T133" s="60"/>
      <c r="X133" s="60"/>
      <c r="Y133" s="60"/>
      <c r="Z133" s="60"/>
      <c r="AA133" s="60"/>
      <c r="AB133" s="60"/>
      <c r="AF133" s="60"/>
      <c r="AG133" s="60"/>
      <c r="AH133" s="60"/>
      <c r="AI133" s="60"/>
    </row>
    <row r="134" spans="7:35" x14ac:dyDescent="0.45">
      <c r="G134" s="22"/>
      <c r="H134" s="22"/>
      <c r="I134" s="22"/>
      <c r="J134" s="60"/>
      <c r="K134" s="60"/>
      <c r="L134" s="60"/>
      <c r="M134" s="60"/>
      <c r="Q134" s="60"/>
      <c r="R134" s="60"/>
      <c r="S134" s="60"/>
      <c r="T134" s="60"/>
      <c r="X134" s="60"/>
      <c r="Y134" s="60"/>
      <c r="Z134" s="60"/>
      <c r="AA134" s="60"/>
      <c r="AB134" s="60"/>
      <c r="AF134" s="60"/>
      <c r="AG134" s="60"/>
      <c r="AH134" s="60"/>
      <c r="AI134" s="60"/>
    </row>
    <row r="135" spans="7:35" x14ac:dyDescent="0.45">
      <c r="G135" s="22"/>
      <c r="H135" s="22"/>
      <c r="I135" s="22"/>
      <c r="J135" s="60"/>
      <c r="K135" s="60"/>
      <c r="L135" s="60"/>
      <c r="M135" s="60"/>
      <c r="Q135" s="60"/>
      <c r="R135" s="60"/>
      <c r="S135" s="60"/>
      <c r="T135" s="60"/>
      <c r="X135" s="60"/>
      <c r="Y135" s="60"/>
      <c r="Z135" s="60"/>
      <c r="AA135" s="60"/>
      <c r="AB135" s="60"/>
      <c r="AF135" s="60"/>
      <c r="AG135" s="60"/>
      <c r="AH135" s="60"/>
      <c r="AI135" s="60"/>
    </row>
    <row r="136" spans="7:35" x14ac:dyDescent="0.45">
      <c r="G136" s="22"/>
      <c r="H136" s="22"/>
      <c r="I136" s="22"/>
      <c r="J136" s="60"/>
      <c r="K136" s="60"/>
      <c r="L136" s="60"/>
      <c r="M136" s="60"/>
      <c r="Q136" s="60"/>
      <c r="R136" s="60"/>
      <c r="S136" s="60"/>
      <c r="T136" s="60"/>
      <c r="X136" s="60"/>
      <c r="Y136" s="60"/>
      <c r="Z136" s="60"/>
      <c r="AA136" s="60"/>
      <c r="AB136" s="60"/>
      <c r="AF136" s="60"/>
      <c r="AG136" s="60"/>
      <c r="AH136" s="60"/>
      <c r="AI136" s="60"/>
    </row>
    <row r="137" spans="7:35" x14ac:dyDescent="0.45">
      <c r="G137" s="22"/>
      <c r="H137" s="22"/>
      <c r="I137" s="22"/>
      <c r="J137" s="60"/>
      <c r="K137" s="60"/>
      <c r="L137" s="60"/>
      <c r="M137" s="60"/>
      <c r="Q137" s="60"/>
      <c r="R137" s="60"/>
      <c r="S137" s="60"/>
      <c r="T137" s="60"/>
      <c r="X137" s="60"/>
      <c r="Y137" s="60"/>
      <c r="Z137" s="60"/>
      <c r="AA137" s="60"/>
      <c r="AB137" s="60"/>
      <c r="AF137" s="60"/>
      <c r="AG137" s="60"/>
      <c r="AH137" s="60"/>
      <c r="AI137" s="60"/>
    </row>
    <row r="138" spans="7:35" x14ac:dyDescent="0.45">
      <c r="G138" s="22"/>
      <c r="H138" s="22"/>
      <c r="I138" s="22"/>
      <c r="J138" s="60"/>
      <c r="K138" s="60"/>
      <c r="L138" s="60"/>
      <c r="M138" s="60"/>
      <c r="Q138" s="60"/>
      <c r="R138" s="60"/>
      <c r="S138" s="60"/>
      <c r="T138" s="60"/>
      <c r="X138" s="60"/>
      <c r="Y138" s="60"/>
      <c r="Z138" s="60"/>
      <c r="AA138" s="60"/>
      <c r="AB138" s="60"/>
      <c r="AF138" s="60"/>
      <c r="AG138" s="60"/>
      <c r="AH138" s="60"/>
      <c r="AI138" s="60"/>
    </row>
    <row r="139" spans="7:35" x14ac:dyDescent="0.45">
      <c r="G139" s="22"/>
      <c r="H139" s="22"/>
      <c r="I139" s="22"/>
      <c r="J139" s="60"/>
      <c r="K139" s="60"/>
      <c r="L139" s="60"/>
      <c r="M139" s="60"/>
      <c r="Q139" s="60"/>
      <c r="R139" s="60"/>
      <c r="S139" s="60"/>
      <c r="T139" s="60"/>
      <c r="X139" s="60"/>
      <c r="Y139" s="60"/>
      <c r="Z139" s="60"/>
      <c r="AA139" s="60"/>
      <c r="AB139" s="60"/>
      <c r="AF139" s="60"/>
      <c r="AG139" s="60"/>
      <c r="AH139" s="60"/>
      <c r="AI139" s="60"/>
    </row>
    <row r="140" spans="7:35" x14ac:dyDescent="0.45">
      <c r="G140" s="22"/>
      <c r="H140" s="22"/>
      <c r="I140" s="22"/>
      <c r="J140" s="60"/>
      <c r="K140" s="60"/>
      <c r="L140" s="60"/>
      <c r="M140" s="60"/>
      <c r="Q140" s="60"/>
      <c r="R140" s="60"/>
      <c r="S140" s="60"/>
      <c r="T140" s="60"/>
      <c r="X140" s="60"/>
      <c r="Y140" s="60"/>
      <c r="Z140" s="60"/>
      <c r="AA140" s="60"/>
      <c r="AB140" s="60"/>
      <c r="AF140" s="60"/>
      <c r="AG140" s="60"/>
      <c r="AH140" s="60"/>
      <c r="AI140" s="60"/>
    </row>
    <row r="141" spans="7:35" x14ac:dyDescent="0.45">
      <c r="G141" s="22"/>
      <c r="H141" s="22"/>
      <c r="I141" s="22"/>
      <c r="J141" s="60"/>
      <c r="K141" s="60"/>
      <c r="L141" s="60"/>
      <c r="M141" s="60"/>
      <c r="Q141" s="60"/>
      <c r="R141" s="60"/>
      <c r="S141" s="60"/>
      <c r="T141" s="60"/>
      <c r="X141" s="60"/>
      <c r="Y141" s="60"/>
      <c r="Z141" s="60"/>
      <c r="AA141" s="60"/>
      <c r="AB141" s="60"/>
      <c r="AF141" s="60"/>
      <c r="AG141" s="60"/>
      <c r="AH141" s="60"/>
      <c r="AI141" s="60"/>
    </row>
    <row r="142" spans="7:35" x14ac:dyDescent="0.45">
      <c r="G142" s="22"/>
      <c r="H142" s="22"/>
      <c r="I142" s="22"/>
      <c r="J142" s="60"/>
      <c r="K142" s="60"/>
      <c r="L142" s="60"/>
      <c r="M142" s="60"/>
      <c r="Q142" s="60"/>
      <c r="R142" s="60"/>
      <c r="S142" s="60"/>
      <c r="T142" s="60"/>
      <c r="X142" s="60"/>
      <c r="Y142" s="60"/>
      <c r="Z142" s="60"/>
      <c r="AA142" s="60"/>
      <c r="AB142" s="60"/>
      <c r="AF142" s="60"/>
      <c r="AG142" s="60"/>
      <c r="AH142" s="60"/>
      <c r="AI142" s="60"/>
    </row>
    <row r="143" spans="7:35" x14ac:dyDescent="0.45">
      <c r="G143" s="22"/>
      <c r="H143" s="22"/>
      <c r="I143" s="22"/>
      <c r="J143" s="60"/>
      <c r="K143" s="60"/>
      <c r="L143" s="60"/>
      <c r="M143" s="60"/>
      <c r="Q143" s="60"/>
      <c r="R143" s="60"/>
      <c r="S143" s="60"/>
      <c r="T143" s="60"/>
      <c r="X143" s="60"/>
      <c r="Y143" s="60"/>
      <c r="Z143" s="60"/>
      <c r="AA143" s="60"/>
      <c r="AB143" s="60"/>
      <c r="AF143" s="60"/>
      <c r="AG143" s="60"/>
      <c r="AH143" s="60"/>
      <c r="AI143" s="60"/>
    </row>
    <row r="144" spans="7:35" x14ac:dyDescent="0.45">
      <c r="G144" s="22"/>
      <c r="H144" s="22"/>
      <c r="I144" s="22"/>
      <c r="J144" s="60"/>
      <c r="K144" s="60"/>
      <c r="L144" s="60"/>
      <c r="M144" s="60"/>
      <c r="Q144" s="60"/>
      <c r="R144" s="60"/>
      <c r="S144" s="60"/>
      <c r="T144" s="60"/>
      <c r="X144" s="60"/>
      <c r="Y144" s="60"/>
      <c r="Z144" s="60"/>
      <c r="AA144" s="60"/>
      <c r="AB144" s="60"/>
      <c r="AF144" s="60"/>
      <c r="AG144" s="60"/>
      <c r="AH144" s="60"/>
      <c r="AI144" s="60"/>
    </row>
    <row r="145" spans="7:35" x14ac:dyDescent="0.45">
      <c r="G145" s="22"/>
      <c r="H145" s="22"/>
      <c r="I145" s="22"/>
      <c r="J145" s="60"/>
      <c r="K145" s="60"/>
      <c r="L145" s="60"/>
      <c r="M145" s="60"/>
      <c r="Q145" s="60"/>
      <c r="R145" s="60"/>
      <c r="S145" s="60"/>
      <c r="T145" s="60"/>
      <c r="X145" s="60"/>
      <c r="Y145" s="60"/>
      <c r="Z145" s="60"/>
      <c r="AA145" s="60"/>
      <c r="AB145" s="60"/>
      <c r="AF145" s="60"/>
      <c r="AG145" s="60"/>
      <c r="AH145" s="60"/>
      <c r="AI145" s="60"/>
    </row>
    <row r="146" spans="7:35" x14ac:dyDescent="0.45">
      <c r="G146" s="22"/>
      <c r="H146" s="22"/>
      <c r="I146" s="22"/>
      <c r="J146" s="60"/>
      <c r="K146" s="60"/>
      <c r="L146" s="60"/>
      <c r="M146" s="60"/>
      <c r="Q146" s="60"/>
      <c r="R146" s="60"/>
      <c r="S146" s="60"/>
      <c r="T146" s="60"/>
      <c r="X146" s="60"/>
      <c r="Y146" s="60"/>
      <c r="Z146" s="60"/>
      <c r="AA146" s="60"/>
      <c r="AB146" s="60"/>
      <c r="AF146" s="60"/>
      <c r="AG146" s="60"/>
      <c r="AH146" s="60"/>
      <c r="AI146" s="60"/>
    </row>
    <row r="147" spans="7:35" x14ac:dyDescent="0.45">
      <c r="G147" s="22"/>
      <c r="H147" s="22"/>
      <c r="I147" s="22"/>
      <c r="J147" s="60"/>
      <c r="K147" s="60"/>
      <c r="L147" s="60"/>
      <c r="M147" s="60"/>
      <c r="Q147" s="60"/>
      <c r="R147" s="60"/>
      <c r="S147" s="60"/>
      <c r="T147" s="60"/>
      <c r="X147" s="60"/>
      <c r="Y147" s="60"/>
      <c r="Z147" s="60"/>
      <c r="AA147" s="60"/>
      <c r="AB147" s="60"/>
      <c r="AF147" s="60"/>
      <c r="AG147" s="60"/>
      <c r="AH147" s="60"/>
      <c r="AI147" s="60"/>
    </row>
    <row r="148" spans="7:35" x14ac:dyDescent="0.45">
      <c r="G148" s="22"/>
      <c r="H148" s="22"/>
      <c r="I148" s="22"/>
      <c r="J148" s="60"/>
      <c r="K148" s="60"/>
      <c r="L148" s="60"/>
      <c r="M148" s="60"/>
      <c r="Q148" s="60"/>
      <c r="R148" s="60"/>
      <c r="S148" s="60"/>
      <c r="T148" s="60"/>
      <c r="X148" s="60"/>
      <c r="Y148" s="60"/>
      <c r="Z148" s="60"/>
      <c r="AA148" s="60"/>
      <c r="AB148" s="60"/>
      <c r="AF148" s="60"/>
      <c r="AG148" s="60"/>
      <c r="AH148" s="60"/>
      <c r="AI148" s="60"/>
    </row>
    <row r="149" spans="7:35" x14ac:dyDescent="0.45">
      <c r="G149" s="22"/>
      <c r="H149" s="22"/>
      <c r="I149" s="22"/>
      <c r="J149" s="60"/>
      <c r="K149" s="60"/>
      <c r="L149" s="60"/>
      <c r="M149" s="60"/>
      <c r="Q149" s="60"/>
      <c r="R149" s="60"/>
      <c r="S149" s="60"/>
      <c r="T149" s="60"/>
      <c r="X149" s="60"/>
      <c r="Y149" s="60"/>
      <c r="Z149" s="60"/>
      <c r="AA149" s="60"/>
      <c r="AB149" s="60"/>
      <c r="AF149" s="60"/>
      <c r="AG149" s="60"/>
      <c r="AH149" s="60"/>
      <c r="AI149" s="60"/>
    </row>
    <row r="150" spans="7:35" x14ac:dyDescent="0.45">
      <c r="G150" s="22"/>
      <c r="H150" s="22"/>
      <c r="I150" s="22"/>
      <c r="J150" s="60"/>
      <c r="K150" s="60"/>
      <c r="L150" s="60"/>
      <c r="M150" s="60"/>
      <c r="Q150" s="60"/>
      <c r="R150" s="60"/>
      <c r="S150" s="60"/>
      <c r="T150" s="60"/>
      <c r="X150" s="60"/>
      <c r="Y150" s="60"/>
      <c r="Z150" s="60"/>
      <c r="AA150" s="60"/>
      <c r="AB150" s="60"/>
      <c r="AF150" s="60"/>
      <c r="AG150" s="60"/>
      <c r="AH150" s="60"/>
      <c r="AI150" s="60"/>
    </row>
    <row r="151" spans="7:35" x14ac:dyDescent="0.45">
      <c r="G151" s="22"/>
      <c r="H151" s="22"/>
      <c r="I151" s="22"/>
      <c r="J151" s="60"/>
      <c r="K151" s="60"/>
      <c r="L151" s="60"/>
      <c r="M151" s="60"/>
      <c r="Q151" s="60"/>
      <c r="R151" s="60"/>
      <c r="S151" s="60"/>
      <c r="T151" s="60"/>
      <c r="X151" s="60"/>
      <c r="Y151" s="60"/>
      <c r="Z151" s="60"/>
      <c r="AA151" s="60"/>
      <c r="AB151" s="60"/>
      <c r="AF151" s="60"/>
      <c r="AG151" s="60"/>
      <c r="AH151" s="60"/>
      <c r="AI151" s="60"/>
    </row>
    <row r="152" spans="7:35" x14ac:dyDescent="0.45">
      <c r="G152" s="22"/>
      <c r="H152" s="22"/>
      <c r="I152" s="22"/>
      <c r="J152" s="60"/>
      <c r="K152" s="60"/>
      <c r="L152" s="60"/>
      <c r="M152" s="60"/>
      <c r="Q152" s="60"/>
      <c r="R152" s="60"/>
      <c r="S152" s="60"/>
      <c r="T152" s="60"/>
      <c r="X152" s="60"/>
      <c r="Y152" s="60"/>
      <c r="Z152" s="60"/>
      <c r="AA152" s="60"/>
      <c r="AB152" s="60"/>
      <c r="AF152" s="60"/>
      <c r="AG152" s="60"/>
      <c r="AH152" s="60"/>
      <c r="AI152" s="60"/>
    </row>
    <row r="153" spans="7:35" x14ac:dyDescent="0.45">
      <c r="G153" s="22"/>
      <c r="H153" s="22"/>
      <c r="I153" s="22"/>
      <c r="J153" s="60"/>
      <c r="K153" s="60"/>
      <c r="L153" s="60"/>
      <c r="M153" s="60"/>
      <c r="Q153" s="60"/>
      <c r="R153" s="60"/>
      <c r="S153" s="60"/>
      <c r="T153" s="60"/>
      <c r="X153" s="60"/>
      <c r="Y153" s="60"/>
      <c r="Z153" s="60"/>
      <c r="AA153" s="60"/>
      <c r="AB153" s="60"/>
      <c r="AF153" s="60"/>
      <c r="AG153" s="60"/>
      <c r="AH153" s="60"/>
      <c r="AI153" s="60"/>
    </row>
    <row r="154" spans="7:35" x14ac:dyDescent="0.45">
      <c r="G154" s="22"/>
      <c r="H154" s="22"/>
      <c r="I154" s="22"/>
      <c r="J154" s="60"/>
      <c r="K154" s="60"/>
      <c r="L154" s="60"/>
      <c r="M154" s="60"/>
      <c r="Q154" s="60"/>
      <c r="R154" s="60"/>
      <c r="S154" s="60"/>
      <c r="T154" s="60"/>
      <c r="X154" s="60"/>
      <c r="Y154" s="60"/>
      <c r="Z154" s="60"/>
      <c r="AA154" s="60"/>
      <c r="AB154" s="60"/>
      <c r="AF154" s="60"/>
      <c r="AG154" s="60"/>
      <c r="AH154" s="60"/>
      <c r="AI154" s="60"/>
    </row>
    <row r="155" spans="7:35" x14ac:dyDescent="0.45">
      <c r="G155" s="22"/>
      <c r="H155" s="22"/>
      <c r="I155" s="22"/>
      <c r="J155" s="60"/>
      <c r="K155" s="60"/>
      <c r="L155" s="60"/>
      <c r="M155" s="60"/>
      <c r="Q155" s="60"/>
      <c r="R155" s="60"/>
      <c r="S155" s="60"/>
      <c r="T155" s="60"/>
      <c r="X155" s="60"/>
      <c r="Y155" s="60"/>
      <c r="Z155" s="60"/>
      <c r="AA155" s="60"/>
      <c r="AB155" s="60"/>
      <c r="AF155" s="60"/>
      <c r="AG155" s="60"/>
      <c r="AH155" s="60"/>
      <c r="AI155" s="60"/>
    </row>
    <row r="156" spans="7:35" x14ac:dyDescent="0.45">
      <c r="G156" s="22"/>
      <c r="H156" s="22"/>
      <c r="I156" s="22"/>
      <c r="J156" s="60"/>
      <c r="K156" s="60"/>
      <c r="L156" s="60"/>
      <c r="M156" s="60"/>
      <c r="Q156" s="60"/>
      <c r="R156" s="60"/>
      <c r="S156" s="60"/>
      <c r="T156" s="60"/>
      <c r="X156" s="60"/>
      <c r="Y156" s="60"/>
      <c r="Z156" s="60"/>
      <c r="AA156" s="60"/>
      <c r="AB156" s="60"/>
      <c r="AF156" s="60"/>
      <c r="AG156" s="60"/>
      <c r="AH156" s="60"/>
      <c r="AI156" s="60"/>
    </row>
    <row r="157" spans="7:35" x14ac:dyDescent="0.45">
      <c r="G157" s="22"/>
      <c r="H157" s="22"/>
      <c r="I157" s="22"/>
      <c r="J157" s="60"/>
      <c r="K157" s="60"/>
      <c r="L157" s="60"/>
      <c r="M157" s="60"/>
      <c r="Q157" s="60"/>
      <c r="R157" s="60"/>
      <c r="S157" s="60"/>
      <c r="T157" s="60"/>
      <c r="X157" s="60"/>
      <c r="Y157" s="60"/>
      <c r="Z157" s="60"/>
      <c r="AA157" s="60"/>
      <c r="AB157" s="60"/>
      <c r="AF157" s="60"/>
      <c r="AG157" s="60"/>
      <c r="AH157" s="60"/>
      <c r="AI157" s="60"/>
    </row>
    <row r="158" spans="7:35" x14ac:dyDescent="0.45">
      <c r="G158" s="22"/>
      <c r="H158" s="22"/>
      <c r="I158" s="22"/>
      <c r="J158" s="60"/>
      <c r="K158" s="60"/>
      <c r="L158" s="60"/>
      <c r="M158" s="60"/>
      <c r="Q158" s="60"/>
      <c r="R158" s="60"/>
      <c r="S158" s="60"/>
      <c r="T158" s="60"/>
      <c r="X158" s="60"/>
      <c r="Y158" s="60"/>
      <c r="Z158" s="60"/>
      <c r="AA158" s="60"/>
      <c r="AB158" s="60"/>
      <c r="AF158" s="60"/>
      <c r="AG158" s="60"/>
      <c r="AH158" s="60"/>
      <c r="AI158" s="60"/>
    </row>
    <row r="159" spans="7:35" x14ac:dyDescent="0.45">
      <c r="G159" s="22"/>
      <c r="H159" s="22"/>
      <c r="I159" s="22"/>
      <c r="J159" s="60"/>
      <c r="K159" s="60"/>
      <c r="L159" s="60"/>
      <c r="M159" s="60"/>
      <c r="Q159" s="60"/>
      <c r="R159" s="60"/>
      <c r="S159" s="60"/>
      <c r="T159" s="60"/>
      <c r="X159" s="60"/>
      <c r="Y159" s="60"/>
      <c r="Z159" s="60"/>
      <c r="AA159" s="60"/>
      <c r="AB159" s="60"/>
      <c r="AF159" s="60"/>
      <c r="AG159" s="60"/>
      <c r="AH159" s="60"/>
      <c r="AI159" s="60"/>
    </row>
    <row r="160" spans="7:35" x14ac:dyDescent="0.45">
      <c r="G160" s="22"/>
      <c r="H160" s="22"/>
      <c r="I160" s="22"/>
      <c r="J160" s="60"/>
      <c r="K160" s="60"/>
      <c r="L160" s="60"/>
      <c r="M160" s="60"/>
      <c r="Q160" s="60"/>
      <c r="R160" s="60"/>
      <c r="S160" s="60"/>
      <c r="T160" s="60"/>
      <c r="X160" s="60"/>
      <c r="Y160" s="60"/>
      <c r="Z160" s="60"/>
      <c r="AA160" s="60"/>
      <c r="AB160" s="60"/>
      <c r="AF160" s="60"/>
      <c r="AG160" s="60"/>
      <c r="AH160" s="60"/>
      <c r="AI160" s="60"/>
    </row>
    <row r="161" spans="7:35" x14ac:dyDescent="0.45">
      <c r="G161" s="22"/>
      <c r="H161" s="22"/>
      <c r="I161" s="22"/>
      <c r="J161" s="60"/>
      <c r="K161" s="60"/>
      <c r="L161" s="60"/>
      <c r="M161" s="60"/>
      <c r="Q161" s="60"/>
      <c r="R161" s="60"/>
      <c r="S161" s="60"/>
      <c r="T161" s="60"/>
      <c r="X161" s="60"/>
      <c r="Y161" s="60"/>
      <c r="Z161" s="60"/>
      <c r="AA161" s="60"/>
      <c r="AB161" s="60"/>
      <c r="AF161" s="60"/>
      <c r="AG161" s="60"/>
      <c r="AH161" s="60"/>
      <c r="AI161" s="60"/>
    </row>
    <row r="162" spans="7:35" x14ac:dyDescent="0.45">
      <c r="G162" s="22"/>
      <c r="H162" s="22"/>
      <c r="I162" s="22"/>
      <c r="J162" s="60"/>
      <c r="K162" s="60"/>
      <c r="L162" s="60"/>
      <c r="M162" s="60"/>
      <c r="Q162" s="60"/>
      <c r="R162" s="60"/>
      <c r="S162" s="60"/>
      <c r="T162" s="60"/>
      <c r="X162" s="60"/>
      <c r="Y162" s="60"/>
      <c r="Z162" s="60"/>
      <c r="AA162" s="60"/>
      <c r="AB162" s="60"/>
      <c r="AF162" s="60"/>
      <c r="AG162" s="60"/>
      <c r="AH162" s="60"/>
      <c r="AI162" s="60"/>
    </row>
    <row r="163" spans="7:35" x14ac:dyDescent="0.45">
      <c r="G163" s="22"/>
      <c r="H163" s="22"/>
      <c r="I163" s="22"/>
      <c r="J163" s="60"/>
      <c r="K163" s="60"/>
      <c r="L163" s="60"/>
      <c r="M163" s="60"/>
      <c r="Q163" s="60"/>
      <c r="R163" s="60"/>
      <c r="S163" s="60"/>
      <c r="T163" s="60"/>
      <c r="X163" s="60"/>
      <c r="Y163" s="60"/>
      <c r="Z163" s="60"/>
      <c r="AA163" s="60"/>
      <c r="AB163" s="60"/>
      <c r="AF163" s="60"/>
      <c r="AG163" s="60"/>
      <c r="AH163" s="60"/>
      <c r="AI163" s="60"/>
    </row>
    <row r="164" spans="7:35" x14ac:dyDescent="0.45">
      <c r="G164" s="22"/>
      <c r="H164" s="22"/>
      <c r="I164" s="22"/>
      <c r="J164" s="60"/>
      <c r="K164" s="60"/>
      <c r="L164" s="60"/>
      <c r="M164" s="60"/>
      <c r="Q164" s="60"/>
      <c r="R164" s="60"/>
      <c r="S164" s="60"/>
      <c r="T164" s="60"/>
      <c r="X164" s="60"/>
      <c r="Y164" s="60"/>
      <c r="Z164" s="60"/>
      <c r="AA164" s="60"/>
      <c r="AB164" s="60"/>
      <c r="AF164" s="60"/>
      <c r="AG164" s="60"/>
      <c r="AH164" s="60"/>
      <c r="AI164" s="60"/>
    </row>
    <row r="165" spans="7:35" x14ac:dyDescent="0.45">
      <c r="G165" s="22"/>
      <c r="H165" s="22"/>
      <c r="I165" s="22"/>
      <c r="J165" s="60"/>
      <c r="K165" s="60"/>
      <c r="L165" s="60"/>
      <c r="M165" s="60"/>
      <c r="Q165" s="60"/>
      <c r="R165" s="60"/>
      <c r="S165" s="60"/>
      <c r="T165" s="60"/>
      <c r="X165" s="60"/>
      <c r="Y165" s="60"/>
      <c r="Z165" s="60"/>
      <c r="AA165" s="60"/>
      <c r="AB165" s="60"/>
      <c r="AF165" s="60"/>
      <c r="AG165" s="60"/>
      <c r="AH165" s="60"/>
      <c r="AI165" s="60"/>
    </row>
    <row r="166" spans="7:35" x14ac:dyDescent="0.45">
      <c r="G166" s="22"/>
      <c r="H166" s="22"/>
      <c r="I166" s="22"/>
      <c r="J166" s="60"/>
      <c r="K166" s="60"/>
      <c r="L166" s="60"/>
      <c r="M166" s="60"/>
      <c r="Q166" s="60"/>
      <c r="R166" s="60"/>
      <c r="S166" s="60"/>
      <c r="T166" s="60"/>
      <c r="X166" s="60"/>
      <c r="Y166" s="60"/>
      <c r="Z166" s="60"/>
      <c r="AA166" s="60"/>
      <c r="AB166" s="60"/>
      <c r="AF166" s="60"/>
      <c r="AG166" s="60"/>
      <c r="AH166" s="60"/>
      <c r="AI166" s="60"/>
    </row>
    <row r="167" spans="7:35" x14ac:dyDescent="0.45">
      <c r="G167" s="22"/>
      <c r="H167" s="22"/>
      <c r="I167" s="22"/>
      <c r="J167" s="60"/>
      <c r="K167" s="60"/>
      <c r="L167" s="60"/>
      <c r="M167" s="60"/>
      <c r="Q167" s="60"/>
      <c r="R167" s="60"/>
      <c r="S167" s="60"/>
      <c r="T167" s="60"/>
      <c r="X167" s="60"/>
      <c r="Y167" s="60"/>
      <c r="Z167" s="60"/>
      <c r="AA167" s="60"/>
      <c r="AB167" s="60"/>
      <c r="AF167" s="60"/>
      <c r="AG167" s="60"/>
      <c r="AH167" s="60"/>
      <c r="AI167" s="60"/>
    </row>
    <row r="168" spans="7:35" x14ac:dyDescent="0.45">
      <c r="G168" s="22"/>
      <c r="H168" s="22"/>
      <c r="I168" s="22"/>
      <c r="J168" s="60"/>
      <c r="K168" s="60"/>
      <c r="L168" s="60"/>
      <c r="M168" s="60"/>
      <c r="Q168" s="60"/>
      <c r="R168" s="60"/>
      <c r="S168" s="60"/>
      <c r="T168" s="60"/>
      <c r="X168" s="60"/>
      <c r="Y168" s="60"/>
      <c r="Z168" s="60"/>
      <c r="AA168" s="60"/>
      <c r="AB168" s="60"/>
      <c r="AF168" s="60"/>
      <c r="AG168" s="60"/>
      <c r="AH168" s="60"/>
      <c r="AI168" s="60"/>
    </row>
    <row r="169" spans="7:35" x14ac:dyDescent="0.45">
      <c r="G169" s="22"/>
      <c r="H169" s="22"/>
      <c r="I169" s="22"/>
      <c r="J169" s="60"/>
      <c r="K169" s="60"/>
      <c r="L169" s="60"/>
      <c r="M169" s="60"/>
      <c r="Q169" s="60"/>
      <c r="R169" s="60"/>
      <c r="S169" s="60"/>
      <c r="T169" s="60"/>
      <c r="X169" s="60"/>
      <c r="Y169" s="60"/>
      <c r="Z169" s="60"/>
      <c r="AA169" s="60"/>
      <c r="AB169" s="60"/>
      <c r="AF169" s="60"/>
      <c r="AG169" s="60"/>
      <c r="AH169" s="60"/>
      <c r="AI169" s="60"/>
    </row>
    <row r="170" spans="7:35" x14ac:dyDescent="0.45">
      <c r="G170" s="22"/>
      <c r="H170" s="22"/>
      <c r="I170" s="22"/>
      <c r="J170" s="60"/>
      <c r="K170" s="60"/>
      <c r="L170" s="60"/>
      <c r="M170" s="60"/>
      <c r="Q170" s="60"/>
      <c r="R170" s="60"/>
      <c r="S170" s="60"/>
      <c r="T170" s="60"/>
      <c r="X170" s="60"/>
      <c r="Y170" s="60"/>
      <c r="Z170" s="60"/>
      <c r="AA170" s="60"/>
      <c r="AB170" s="60"/>
      <c r="AF170" s="60"/>
      <c r="AG170" s="60"/>
      <c r="AH170" s="60"/>
      <c r="AI170" s="60"/>
    </row>
    <row r="171" spans="7:35" x14ac:dyDescent="0.45">
      <c r="G171" s="22"/>
      <c r="H171" s="22"/>
      <c r="I171" s="22"/>
      <c r="J171" s="60"/>
      <c r="K171" s="60"/>
      <c r="L171" s="60"/>
      <c r="M171" s="60"/>
      <c r="Q171" s="60"/>
      <c r="R171" s="60"/>
      <c r="S171" s="60"/>
      <c r="T171" s="60"/>
      <c r="X171" s="60"/>
      <c r="Y171" s="60"/>
      <c r="Z171" s="60"/>
      <c r="AA171" s="60"/>
      <c r="AB171" s="60"/>
      <c r="AF171" s="60"/>
      <c r="AG171" s="60"/>
      <c r="AH171" s="60"/>
      <c r="AI171" s="60"/>
    </row>
    <row r="172" spans="7:35" x14ac:dyDescent="0.45">
      <c r="G172" s="22"/>
      <c r="H172" s="22"/>
      <c r="I172" s="22"/>
      <c r="J172" s="60"/>
      <c r="K172" s="60"/>
      <c r="L172" s="60"/>
      <c r="M172" s="60"/>
      <c r="Q172" s="60"/>
      <c r="R172" s="60"/>
      <c r="S172" s="60"/>
      <c r="T172" s="60"/>
      <c r="X172" s="60"/>
      <c r="Y172" s="60"/>
      <c r="Z172" s="60"/>
      <c r="AA172" s="60"/>
      <c r="AB172" s="60"/>
      <c r="AF172" s="60"/>
      <c r="AG172" s="60"/>
      <c r="AH172" s="60"/>
      <c r="AI172" s="60"/>
    </row>
    <row r="173" spans="7:35" x14ac:dyDescent="0.45">
      <c r="G173" s="22"/>
      <c r="H173" s="22"/>
      <c r="I173" s="22"/>
      <c r="J173" s="60"/>
      <c r="K173" s="60"/>
      <c r="L173" s="60"/>
      <c r="M173" s="60"/>
      <c r="Q173" s="60"/>
      <c r="R173" s="60"/>
      <c r="S173" s="60"/>
      <c r="T173" s="60"/>
      <c r="X173" s="60"/>
      <c r="Y173" s="60"/>
      <c r="Z173" s="60"/>
      <c r="AA173" s="60"/>
      <c r="AB173" s="60"/>
      <c r="AF173" s="60"/>
      <c r="AG173" s="60"/>
      <c r="AH173" s="60"/>
      <c r="AI173" s="60"/>
    </row>
    <row r="174" spans="7:35" x14ac:dyDescent="0.45">
      <c r="G174" s="22"/>
      <c r="H174" s="22"/>
      <c r="I174" s="22"/>
      <c r="J174" s="60"/>
      <c r="K174" s="60"/>
      <c r="L174" s="60"/>
      <c r="M174" s="60"/>
      <c r="Q174" s="60"/>
      <c r="R174" s="60"/>
      <c r="S174" s="60"/>
      <c r="T174" s="60"/>
      <c r="X174" s="60"/>
      <c r="Y174" s="60"/>
      <c r="Z174" s="60"/>
      <c r="AA174" s="60"/>
      <c r="AB174" s="60"/>
      <c r="AF174" s="60"/>
      <c r="AG174" s="60"/>
      <c r="AH174" s="60"/>
      <c r="AI174" s="60"/>
    </row>
    <row r="175" spans="7:35" x14ac:dyDescent="0.45">
      <c r="G175" s="22"/>
      <c r="H175" s="22"/>
      <c r="I175" s="22"/>
      <c r="J175" s="60"/>
      <c r="K175" s="60"/>
      <c r="L175" s="60"/>
      <c r="M175" s="60"/>
      <c r="Q175" s="60"/>
      <c r="R175" s="60"/>
      <c r="S175" s="60"/>
      <c r="T175" s="60"/>
      <c r="X175" s="60"/>
      <c r="Y175" s="60"/>
      <c r="Z175" s="60"/>
      <c r="AA175" s="60"/>
      <c r="AB175" s="60"/>
      <c r="AF175" s="60"/>
      <c r="AG175" s="60"/>
      <c r="AH175" s="60"/>
      <c r="AI175" s="60"/>
    </row>
    <row r="176" spans="7:35" x14ac:dyDescent="0.45">
      <c r="G176" s="22"/>
      <c r="H176" s="22"/>
      <c r="I176" s="22"/>
      <c r="J176" s="60"/>
      <c r="K176" s="60"/>
      <c r="L176" s="60"/>
      <c r="M176" s="60"/>
      <c r="Q176" s="60"/>
      <c r="R176" s="60"/>
      <c r="S176" s="60"/>
      <c r="T176" s="60"/>
      <c r="X176" s="60"/>
      <c r="Y176" s="60"/>
      <c r="Z176" s="60"/>
      <c r="AA176" s="60"/>
      <c r="AB176" s="60"/>
      <c r="AF176" s="60"/>
      <c r="AG176" s="60"/>
      <c r="AH176" s="60"/>
      <c r="AI176" s="60"/>
    </row>
    <row r="177" spans="7:35" x14ac:dyDescent="0.45">
      <c r="G177" s="22"/>
      <c r="H177" s="22"/>
      <c r="I177" s="22"/>
      <c r="J177" s="60"/>
      <c r="K177" s="60"/>
      <c r="L177" s="60"/>
      <c r="M177" s="60"/>
      <c r="Q177" s="60"/>
      <c r="R177" s="60"/>
      <c r="S177" s="60"/>
      <c r="T177" s="60"/>
      <c r="X177" s="60"/>
      <c r="Y177" s="60"/>
      <c r="Z177" s="60"/>
      <c r="AA177" s="60"/>
      <c r="AB177" s="60"/>
      <c r="AF177" s="60"/>
      <c r="AG177" s="60"/>
      <c r="AH177" s="60"/>
      <c r="AI177" s="60"/>
    </row>
    <row r="178" spans="7:35" x14ac:dyDescent="0.45">
      <c r="G178" s="22"/>
      <c r="H178" s="22"/>
      <c r="I178" s="22"/>
      <c r="J178" s="60"/>
      <c r="K178" s="60"/>
      <c r="L178" s="60"/>
      <c r="M178" s="60"/>
      <c r="Q178" s="60"/>
      <c r="R178" s="60"/>
      <c r="S178" s="60"/>
      <c r="T178" s="60"/>
      <c r="X178" s="60"/>
      <c r="Y178" s="60"/>
      <c r="Z178" s="60"/>
      <c r="AA178" s="60"/>
      <c r="AB178" s="60"/>
      <c r="AF178" s="60"/>
      <c r="AG178" s="60"/>
      <c r="AH178" s="60"/>
      <c r="AI178" s="60"/>
    </row>
    <row r="179" spans="7:35" x14ac:dyDescent="0.45">
      <c r="G179" s="22"/>
      <c r="H179" s="22"/>
      <c r="I179" s="22"/>
      <c r="J179" s="60"/>
      <c r="K179" s="60"/>
      <c r="L179" s="60"/>
      <c r="M179" s="60"/>
      <c r="Q179" s="60"/>
      <c r="R179" s="60"/>
      <c r="S179" s="60"/>
      <c r="T179" s="60"/>
      <c r="X179" s="60"/>
      <c r="Y179" s="60"/>
      <c r="Z179" s="60"/>
      <c r="AA179" s="60"/>
      <c r="AB179" s="60"/>
      <c r="AF179" s="60"/>
      <c r="AG179" s="60"/>
      <c r="AH179" s="60"/>
      <c r="AI179" s="60"/>
    </row>
    <row r="180" spans="7:35" x14ac:dyDescent="0.45">
      <c r="G180" s="22"/>
      <c r="H180" s="22"/>
      <c r="I180" s="22"/>
      <c r="J180" s="60"/>
      <c r="K180" s="60"/>
      <c r="L180" s="60"/>
      <c r="M180" s="60"/>
      <c r="Q180" s="60"/>
      <c r="R180" s="60"/>
      <c r="S180" s="60"/>
      <c r="T180" s="60"/>
      <c r="X180" s="60"/>
      <c r="Y180" s="60"/>
      <c r="Z180" s="60"/>
      <c r="AA180" s="60"/>
      <c r="AB180" s="60"/>
      <c r="AF180" s="60"/>
      <c r="AG180" s="60"/>
      <c r="AH180" s="60"/>
      <c r="AI180" s="60"/>
    </row>
    <row r="181" spans="7:35" x14ac:dyDescent="0.45">
      <c r="G181" s="22"/>
      <c r="H181" s="22"/>
      <c r="I181" s="22"/>
      <c r="J181" s="60"/>
      <c r="K181" s="60"/>
      <c r="L181" s="60"/>
      <c r="M181" s="60"/>
      <c r="Q181" s="60"/>
      <c r="R181" s="60"/>
      <c r="S181" s="60"/>
      <c r="T181" s="60"/>
      <c r="X181" s="60"/>
      <c r="Y181" s="60"/>
      <c r="Z181" s="60"/>
      <c r="AA181" s="60"/>
      <c r="AB181" s="60"/>
      <c r="AF181" s="60"/>
      <c r="AG181" s="60"/>
      <c r="AH181" s="60"/>
      <c r="AI181" s="60"/>
    </row>
    <row r="182" spans="7:35" x14ac:dyDescent="0.45">
      <c r="G182" s="22"/>
      <c r="H182" s="22"/>
      <c r="I182" s="22"/>
      <c r="J182" s="60"/>
      <c r="K182" s="60"/>
      <c r="L182" s="60"/>
      <c r="M182" s="60"/>
      <c r="Q182" s="60"/>
      <c r="R182" s="60"/>
      <c r="S182" s="60"/>
      <c r="T182" s="60"/>
      <c r="X182" s="60"/>
      <c r="Y182" s="60"/>
      <c r="Z182" s="60"/>
      <c r="AA182" s="60"/>
      <c r="AB182" s="60"/>
      <c r="AF182" s="60"/>
      <c r="AG182" s="60"/>
      <c r="AH182" s="60"/>
      <c r="AI182" s="60"/>
    </row>
    <row r="183" spans="7:35" x14ac:dyDescent="0.45">
      <c r="G183" s="22"/>
      <c r="H183" s="22"/>
      <c r="I183" s="22"/>
      <c r="J183" s="60"/>
      <c r="K183" s="60"/>
      <c r="L183" s="60"/>
      <c r="M183" s="60"/>
      <c r="Q183" s="60"/>
      <c r="R183" s="60"/>
      <c r="S183" s="60"/>
      <c r="T183" s="60"/>
      <c r="X183" s="60"/>
      <c r="Y183" s="60"/>
      <c r="Z183" s="60"/>
      <c r="AA183" s="60"/>
      <c r="AB183" s="60"/>
      <c r="AF183" s="60"/>
      <c r="AG183" s="60"/>
      <c r="AH183" s="60"/>
      <c r="AI183" s="60"/>
    </row>
    <row r="184" spans="7:35" x14ac:dyDescent="0.45">
      <c r="G184" s="22"/>
      <c r="H184" s="22"/>
      <c r="I184" s="22"/>
      <c r="J184" s="60"/>
      <c r="K184" s="60"/>
      <c r="L184" s="60"/>
      <c r="M184" s="60"/>
      <c r="Q184" s="60"/>
      <c r="R184" s="60"/>
      <c r="S184" s="60"/>
      <c r="T184" s="60"/>
      <c r="X184" s="60"/>
      <c r="Y184" s="60"/>
      <c r="Z184" s="60"/>
      <c r="AA184" s="60"/>
      <c r="AB184" s="60"/>
      <c r="AF184" s="60"/>
      <c r="AG184" s="60"/>
      <c r="AH184" s="60"/>
      <c r="AI184" s="60"/>
    </row>
    <row r="185" spans="7:35" x14ac:dyDescent="0.45">
      <c r="G185" s="22"/>
      <c r="H185" s="22"/>
      <c r="I185" s="22"/>
      <c r="J185" s="60"/>
      <c r="K185" s="60"/>
      <c r="L185" s="60"/>
      <c r="M185" s="60"/>
      <c r="Q185" s="60"/>
      <c r="R185" s="60"/>
      <c r="S185" s="60"/>
      <c r="T185" s="60"/>
      <c r="X185" s="60"/>
      <c r="Y185" s="60"/>
      <c r="Z185" s="60"/>
      <c r="AA185" s="60"/>
      <c r="AB185" s="60"/>
      <c r="AF185" s="60"/>
      <c r="AG185" s="60"/>
      <c r="AH185" s="60"/>
      <c r="AI185" s="60"/>
    </row>
    <row r="186" spans="7:35" x14ac:dyDescent="0.45">
      <c r="G186" s="22"/>
      <c r="H186" s="22"/>
      <c r="I186" s="22"/>
      <c r="J186" s="60"/>
      <c r="K186" s="60"/>
      <c r="L186" s="60"/>
      <c r="M186" s="60"/>
      <c r="Q186" s="60"/>
      <c r="R186" s="60"/>
      <c r="S186" s="60"/>
      <c r="T186" s="60"/>
      <c r="X186" s="60"/>
      <c r="Y186" s="60"/>
      <c r="Z186" s="60"/>
      <c r="AA186" s="60"/>
      <c r="AB186" s="60"/>
      <c r="AF186" s="60"/>
      <c r="AG186" s="60"/>
      <c r="AH186" s="60"/>
      <c r="AI186" s="60"/>
    </row>
    <row r="187" spans="7:35" x14ac:dyDescent="0.45">
      <c r="G187" s="22"/>
      <c r="H187" s="22"/>
      <c r="I187" s="22"/>
      <c r="J187" s="60"/>
      <c r="K187" s="60"/>
      <c r="L187" s="60"/>
      <c r="M187" s="60"/>
      <c r="Q187" s="60"/>
      <c r="R187" s="60"/>
      <c r="S187" s="60"/>
      <c r="T187" s="60"/>
      <c r="X187" s="60"/>
      <c r="Y187" s="60"/>
      <c r="Z187" s="60"/>
      <c r="AA187" s="60"/>
      <c r="AB187" s="60"/>
      <c r="AF187" s="60"/>
      <c r="AG187" s="60"/>
      <c r="AH187" s="60"/>
      <c r="AI187" s="60"/>
    </row>
    <row r="188" spans="7:35" x14ac:dyDescent="0.45">
      <c r="G188" s="22"/>
      <c r="H188" s="22"/>
      <c r="I188" s="22"/>
      <c r="J188" s="60"/>
      <c r="K188" s="60"/>
      <c r="L188" s="60"/>
      <c r="M188" s="60"/>
      <c r="Q188" s="60"/>
      <c r="R188" s="60"/>
      <c r="S188" s="60"/>
      <c r="T188" s="60"/>
      <c r="X188" s="60"/>
      <c r="Y188" s="60"/>
      <c r="Z188" s="60"/>
      <c r="AA188" s="60"/>
      <c r="AB188" s="60"/>
      <c r="AF188" s="60"/>
      <c r="AG188" s="60"/>
      <c r="AH188" s="60"/>
      <c r="AI188" s="60"/>
    </row>
    <row r="189" spans="7:35" x14ac:dyDescent="0.45">
      <c r="G189" s="22"/>
      <c r="H189" s="22"/>
      <c r="I189" s="22"/>
      <c r="J189" s="60"/>
      <c r="K189" s="60"/>
      <c r="L189" s="60"/>
      <c r="M189" s="60"/>
      <c r="Q189" s="60"/>
      <c r="R189" s="60"/>
      <c r="S189" s="60"/>
      <c r="T189" s="60"/>
      <c r="X189" s="60"/>
      <c r="Y189" s="60"/>
      <c r="Z189" s="60"/>
      <c r="AA189" s="60"/>
      <c r="AB189" s="60"/>
      <c r="AF189" s="60"/>
      <c r="AG189" s="60"/>
      <c r="AH189" s="60"/>
      <c r="AI189" s="60"/>
    </row>
    <row r="190" spans="7:35" x14ac:dyDescent="0.45">
      <c r="G190" s="22"/>
      <c r="H190" s="22"/>
      <c r="I190" s="22"/>
      <c r="J190" s="60"/>
      <c r="K190" s="60"/>
      <c r="L190" s="60"/>
      <c r="M190" s="60"/>
      <c r="Q190" s="60"/>
      <c r="R190" s="60"/>
      <c r="S190" s="60"/>
      <c r="T190" s="60"/>
      <c r="X190" s="60"/>
      <c r="Y190" s="60"/>
      <c r="Z190" s="60"/>
      <c r="AA190" s="60"/>
      <c r="AB190" s="60"/>
      <c r="AF190" s="60"/>
      <c r="AG190" s="60"/>
      <c r="AH190" s="60"/>
      <c r="AI190" s="60"/>
    </row>
    <row r="191" spans="7:35" x14ac:dyDescent="0.45">
      <c r="G191" s="22"/>
      <c r="H191" s="22"/>
      <c r="I191" s="22"/>
      <c r="J191" s="60"/>
      <c r="K191" s="60"/>
      <c r="L191" s="60"/>
      <c r="M191" s="60"/>
      <c r="Q191" s="60"/>
      <c r="R191" s="60"/>
      <c r="S191" s="60"/>
      <c r="T191" s="60"/>
      <c r="X191" s="60"/>
      <c r="Y191" s="60"/>
      <c r="Z191" s="60"/>
      <c r="AA191" s="60"/>
      <c r="AB191" s="60"/>
      <c r="AF191" s="60"/>
      <c r="AG191" s="60"/>
      <c r="AH191" s="60"/>
      <c r="AI191" s="60"/>
    </row>
    <row r="192" spans="7:35" x14ac:dyDescent="0.45">
      <c r="G192" s="22"/>
      <c r="H192" s="22"/>
      <c r="I192" s="22"/>
      <c r="J192" s="60"/>
      <c r="K192" s="60"/>
      <c r="L192" s="60"/>
      <c r="M192" s="60"/>
      <c r="Q192" s="60"/>
      <c r="R192" s="60"/>
      <c r="S192" s="60"/>
      <c r="T192" s="60"/>
      <c r="X192" s="60"/>
      <c r="Y192" s="60"/>
      <c r="Z192" s="60"/>
      <c r="AA192" s="60"/>
      <c r="AB192" s="60"/>
      <c r="AF192" s="60"/>
      <c r="AG192" s="60"/>
      <c r="AH192" s="60"/>
      <c r="AI192" s="60"/>
    </row>
    <row r="193" spans="7:35" x14ac:dyDescent="0.45">
      <c r="G193" s="22"/>
      <c r="H193" s="22"/>
      <c r="I193" s="22"/>
      <c r="J193" s="60"/>
      <c r="K193" s="60"/>
      <c r="L193" s="60"/>
      <c r="M193" s="60"/>
      <c r="Q193" s="60"/>
      <c r="R193" s="60"/>
      <c r="S193" s="60"/>
      <c r="T193" s="60"/>
      <c r="X193" s="60"/>
      <c r="Y193" s="60"/>
      <c r="Z193" s="60"/>
      <c r="AA193" s="60"/>
      <c r="AB193" s="60"/>
      <c r="AF193" s="60"/>
      <c r="AG193" s="60"/>
      <c r="AH193" s="60"/>
      <c r="AI193" s="60"/>
    </row>
    <row r="194" spans="7:35" x14ac:dyDescent="0.45">
      <c r="G194" s="22"/>
      <c r="H194" s="22"/>
      <c r="I194" s="22"/>
      <c r="J194" s="60"/>
      <c r="K194" s="60"/>
      <c r="L194" s="60"/>
      <c r="M194" s="60"/>
      <c r="Q194" s="60"/>
      <c r="R194" s="60"/>
      <c r="S194" s="60"/>
      <c r="T194" s="60"/>
      <c r="X194" s="60"/>
      <c r="Y194" s="60"/>
      <c r="Z194" s="60"/>
      <c r="AA194" s="60"/>
      <c r="AB194" s="60"/>
      <c r="AF194" s="60"/>
      <c r="AG194" s="60"/>
      <c r="AH194" s="60"/>
      <c r="AI194" s="60"/>
    </row>
    <row r="195" spans="7:35" x14ac:dyDescent="0.45">
      <c r="G195" s="22"/>
      <c r="H195" s="22"/>
      <c r="I195" s="22"/>
      <c r="J195" s="60"/>
      <c r="K195" s="60"/>
      <c r="L195" s="60"/>
      <c r="M195" s="60"/>
      <c r="Q195" s="60"/>
      <c r="R195" s="60"/>
      <c r="S195" s="60"/>
      <c r="T195" s="60"/>
      <c r="X195" s="60"/>
      <c r="Y195" s="60"/>
      <c r="Z195" s="60"/>
      <c r="AA195" s="60"/>
      <c r="AB195" s="60"/>
      <c r="AF195" s="60"/>
      <c r="AG195" s="60"/>
      <c r="AH195" s="60"/>
      <c r="AI195" s="60"/>
    </row>
    <row r="196" spans="7:35" x14ac:dyDescent="0.45">
      <c r="G196" s="22"/>
      <c r="H196" s="22"/>
      <c r="I196" s="22"/>
      <c r="J196" s="60"/>
      <c r="K196" s="60"/>
      <c r="L196" s="60"/>
      <c r="M196" s="60"/>
      <c r="Q196" s="60"/>
      <c r="R196" s="60"/>
      <c r="S196" s="60"/>
      <c r="T196" s="60"/>
      <c r="X196" s="60"/>
      <c r="Y196" s="60"/>
      <c r="Z196" s="60"/>
      <c r="AA196" s="60"/>
      <c r="AB196" s="60"/>
      <c r="AF196" s="60"/>
      <c r="AG196" s="60"/>
      <c r="AH196" s="60"/>
      <c r="AI196" s="60"/>
    </row>
    <row r="197" spans="7:35" x14ac:dyDescent="0.45">
      <c r="G197" s="22"/>
      <c r="H197" s="22"/>
      <c r="I197" s="22"/>
      <c r="J197" s="60"/>
      <c r="K197" s="60"/>
      <c r="L197" s="60"/>
      <c r="M197" s="60"/>
      <c r="Q197" s="60"/>
      <c r="R197" s="60"/>
      <c r="S197" s="60"/>
      <c r="T197" s="60"/>
      <c r="X197" s="60"/>
      <c r="Y197" s="60"/>
      <c r="Z197" s="60"/>
      <c r="AA197" s="60"/>
      <c r="AB197" s="60"/>
      <c r="AF197" s="60"/>
      <c r="AG197" s="60"/>
      <c r="AH197" s="60"/>
      <c r="AI197" s="60"/>
    </row>
    <row r="198" spans="7:35" x14ac:dyDescent="0.45">
      <c r="G198" s="22"/>
      <c r="H198" s="22"/>
      <c r="I198" s="22"/>
      <c r="J198" s="60"/>
      <c r="K198" s="60"/>
      <c r="L198" s="60"/>
      <c r="M198" s="60"/>
      <c r="Q198" s="60"/>
      <c r="R198" s="60"/>
      <c r="S198" s="60"/>
      <c r="T198" s="60"/>
      <c r="X198" s="60"/>
      <c r="Y198" s="60"/>
      <c r="Z198" s="60"/>
      <c r="AA198" s="60"/>
      <c r="AB198" s="60"/>
      <c r="AF198" s="60"/>
      <c r="AG198" s="60"/>
      <c r="AH198" s="60"/>
      <c r="AI198" s="60"/>
    </row>
    <row r="199" spans="7:35" x14ac:dyDescent="0.45">
      <c r="G199" s="22"/>
      <c r="H199" s="22"/>
      <c r="I199" s="22"/>
      <c r="J199" s="60"/>
      <c r="K199" s="60"/>
      <c r="L199" s="60"/>
      <c r="M199" s="60"/>
      <c r="Q199" s="60"/>
      <c r="R199" s="60"/>
      <c r="S199" s="60"/>
      <c r="T199" s="60"/>
      <c r="X199" s="60"/>
      <c r="Y199" s="60"/>
      <c r="Z199" s="60"/>
      <c r="AA199" s="60"/>
      <c r="AB199" s="60"/>
      <c r="AF199" s="60"/>
      <c r="AG199" s="60"/>
      <c r="AH199" s="60"/>
      <c r="AI199" s="60"/>
    </row>
    <row r="200" spans="7:35" x14ac:dyDescent="0.45">
      <c r="G200" s="22"/>
      <c r="H200" s="22"/>
      <c r="I200" s="22"/>
      <c r="J200" s="60"/>
      <c r="K200" s="60"/>
      <c r="L200" s="60"/>
      <c r="M200" s="60"/>
      <c r="Q200" s="60"/>
      <c r="R200" s="60"/>
      <c r="S200" s="60"/>
      <c r="T200" s="60"/>
      <c r="X200" s="60"/>
      <c r="Y200" s="60"/>
      <c r="Z200" s="60"/>
      <c r="AA200" s="60"/>
      <c r="AB200" s="60"/>
      <c r="AF200" s="60"/>
      <c r="AG200" s="60"/>
      <c r="AH200" s="60"/>
      <c r="AI200" s="60"/>
    </row>
    <row r="201" spans="7:35" x14ac:dyDescent="0.45">
      <c r="G201" s="22"/>
      <c r="H201" s="22"/>
      <c r="I201" s="22"/>
      <c r="J201" s="60"/>
      <c r="K201" s="60"/>
      <c r="L201" s="60"/>
      <c r="M201" s="60"/>
      <c r="Q201" s="60"/>
      <c r="R201" s="60"/>
      <c r="S201" s="60"/>
      <c r="T201" s="60"/>
      <c r="X201" s="60"/>
      <c r="Y201" s="60"/>
      <c r="Z201" s="60"/>
      <c r="AA201" s="60"/>
      <c r="AB201" s="60"/>
      <c r="AF201" s="60"/>
      <c r="AG201" s="60"/>
      <c r="AH201" s="60"/>
      <c r="AI201" s="60"/>
    </row>
    <row r="202" spans="7:35" x14ac:dyDescent="0.45">
      <c r="G202" s="22"/>
      <c r="H202" s="22"/>
      <c r="I202" s="22"/>
      <c r="J202" s="60"/>
      <c r="K202" s="60"/>
      <c r="L202" s="60"/>
      <c r="M202" s="60"/>
      <c r="Q202" s="60"/>
      <c r="R202" s="60"/>
      <c r="S202" s="60"/>
      <c r="T202" s="60"/>
      <c r="X202" s="60"/>
      <c r="Y202" s="60"/>
      <c r="Z202" s="60"/>
      <c r="AA202" s="60"/>
      <c r="AB202" s="60"/>
      <c r="AF202" s="60"/>
      <c r="AG202" s="60"/>
      <c r="AH202" s="60"/>
      <c r="AI202" s="60"/>
    </row>
    <row r="203" spans="7:35" x14ac:dyDescent="0.45">
      <c r="G203" s="22"/>
      <c r="H203" s="22"/>
      <c r="I203" s="22"/>
      <c r="J203" s="60"/>
      <c r="K203" s="60"/>
      <c r="L203" s="60"/>
      <c r="M203" s="60"/>
      <c r="Q203" s="60"/>
      <c r="R203" s="60"/>
      <c r="S203" s="60"/>
      <c r="T203" s="60"/>
      <c r="X203" s="60"/>
      <c r="Y203" s="60"/>
      <c r="Z203" s="60"/>
      <c r="AA203" s="60"/>
      <c r="AB203" s="60"/>
      <c r="AF203" s="60"/>
      <c r="AG203" s="60"/>
      <c r="AH203" s="60"/>
      <c r="AI203" s="60"/>
    </row>
    <row r="204" spans="7:35" x14ac:dyDescent="0.45">
      <c r="G204" s="22"/>
      <c r="H204" s="22"/>
      <c r="I204" s="22"/>
      <c r="J204" s="60"/>
      <c r="K204" s="60"/>
      <c r="L204" s="60"/>
      <c r="M204" s="60"/>
      <c r="Q204" s="60"/>
      <c r="R204" s="60"/>
      <c r="S204" s="60"/>
      <c r="T204" s="60"/>
      <c r="X204" s="60"/>
      <c r="Y204" s="60"/>
      <c r="Z204" s="60"/>
      <c r="AA204" s="60"/>
      <c r="AB204" s="60"/>
      <c r="AF204" s="60"/>
      <c r="AG204" s="60"/>
      <c r="AH204" s="60"/>
      <c r="AI204" s="60"/>
    </row>
    <row r="205" spans="7:35" x14ac:dyDescent="0.45">
      <c r="G205" s="22"/>
      <c r="H205" s="22"/>
      <c r="I205" s="22"/>
      <c r="J205" s="60"/>
      <c r="K205" s="60"/>
      <c r="L205" s="60"/>
      <c r="M205" s="60"/>
      <c r="Q205" s="60"/>
      <c r="R205" s="60"/>
      <c r="S205" s="60"/>
      <c r="T205" s="60"/>
      <c r="X205" s="60"/>
      <c r="Y205" s="60"/>
      <c r="Z205" s="60"/>
      <c r="AA205" s="60"/>
      <c r="AB205" s="60"/>
      <c r="AF205" s="60"/>
      <c r="AG205" s="60"/>
      <c r="AH205" s="60"/>
      <c r="AI205" s="60"/>
    </row>
    <row r="206" spans="7:35" x14ac:dyDescent="0.45">
      <c r="G206" s="22"/>
      <c r="H206" s="22"/>
      <c r="I206" s="22"/>
      <c r="J206" s="60"/>
      <c r="K206" s="60"/>
      <c r="L206" s="60"/>
      <c r="M206" s="60"/>
      <c r="Q206" s="60"/>
      <c r="R206" s="60"/>
      <c r="S206" s="60"/>
      <c r="T206" s="60"/>
      <c r="X206" s="60"/>
      <c r="Y206" s="60"/>
      <c r="Z206" s="60"/>
      <c r="AA206" s="60"/>
      <c r="AB206" s="60"/>
      <c r="AF206" s="60"/>
      <c r="AG206" s="60"/>
      <c r="AH206" s="60"/>
      <c r="AI206" s="60"/>
    </row>
    <row r="207" spans="7:35" x14ac:dyDescent="0.45">
      <c r="G207" s="22"/>
      <c r="H207" s="22"/>
      <c r="I207" s="22"/>
      <c r="J207" s="60"/>
      <c r="K207" s="60"/>
      <c r="L207" s="60"/>
      <c r="M207" s="60"/>
      <c r="Q207" s="60"/>
      <c r="R207" s="60"/>
      <c r="S207" s="60"/>
      <c r="T207" s="60"/>
      <c r="X207" s="60"/>
      <c r="Y207" s="60"/>
      <c r="Z207" s="60"/>
      <c r="AA207" s="60"/>
      <c r="AB207" s="60"/>
      <c r="AF207" s="60"/>
      <c r="AG207" s="60"/>
      <c r="AH207" s="60"/>
      <c r="AI207" s="60"/>
    </row>
    <row r="208" spans="7:35" x14ac:dyDescent="0.45">
      <c r="G208" s="22"/>
      <c r="H208" s="22"/>
      <c r="I208" s="22"/>
      <c r="J208" s="60"/>
      <c r="K208" s="60"/>
      <c r="L208" s="60"/>
      <c r="M208" s="60"/>
      <c r="Q208" s="60"/>
      <c r="R208" s="60"/>
      <c r="S208" s="60"/>
      <c r="T208" s="60"/>
      <c r="X208" s="60"/>
      <c r="Y208" s="60"/>
      <c r="Z208" s="60"/>
      <c r="AA208" s="60"/>
      <c r="AB208" s="60"/>
      <c r="AF208" s="60"/>
      <c r="AG208" s="60"/>
      <c r="AH208" s="60"/>
      <c r="AI208" s="60"/>
    </row>
    <row r="209" spans="7:35" x14ac:dyDescent="0.45">
      <c r="G209" s="22"/>
      <c r="H209" s="22"/>
      <c r="I209" s="22"/>
      <c r="J209" s="60"/>
      <c r="K209" s="60"/>
      <c r="L209" s="60"/>
      <c r="M209" s="60"/>
      <c r="Q209" s="60"/>
      <c r="R209" s="60"/>
      <c r="S209" s="60"/>
      <c r="T209" s="60"/>
      <c r="X209" s="60"/>
      <c r="Y209" s="60"/>
      <c r="Z209" s="60"/>
      <c r="AA209" s="60"/>
      <c r="AB209" s="60"/>
      <c r="AF209" s="60"/>
      <c r="AG209" s="60"/>
      <c r="AH209" s="60"/>
      <c r="AI209" s="60"/>
    </row>
    <row r="210" spans="7:35" x14ac:dyDescent="0.45">
      <c r="G210" s="22"/>
      <c r="H210" s="22"/>
      <c r="I210" s="22"/>
      <c r="J210" s="60"/>
      <c r="K210" s="60"/>
      <c r="L210" s="60"/>
      <c r="M210" s="60"/>
      <c r="Q210" s="60"/>
      <c r="R210" s="60"/>
      <c r="S210" s="60"/>
      <c r="T210" s="60"/>
      <c r="X210" s="60"/>
      <c r="Y210" s="60"/>
      <c r="Z210" s="60"/>
      <c r="AA210" s="60"/>
      <c r="AB210" s="60"/>
      <c r="AF210" s="60"/>
      <c r="AG210" s="60"/>
      <c r="AH210" s="60"/>
      <c r="AI210" s="60"/>
    </row>
    <row r="211" spans="7:35" x14ac:dyDescent="0.45">
      <c r="G211" s="22"/>
      <c r="H211" s="22"/>
      <c r="I211" s="22"/>
      <c r="J211" s="60"/>
      <c r="K211" s="60"/>
      <c r="L211" s="60"/>
      <c r="M211" s="60"/>
      <c r="Q211" s="60"/>
      <c r="R211" s="60"/>
      <c r="S211" s="60"/>
      <c r="T211" s="60"/>
      <c r="X211" s="60"/>
      <c r="Y211" s="60"/>
      <c r="Z211" s="60"/>
      <c r="AA211" s="60"/>
      <c r="AB211" s="60"/>
      <c r="AF211" s="60"/>
      <c r="AG211" s="60"/>
      <c r="AH211" s="60"/>
      <c r="AI211" s="60"/>
    </row>
    <row r="212" spans="7:35" x14ac:dyDescent="0.45">
      <c r="G212" s="22"/>
      <c r="H212" s="22"/>
      <c r="I212" s="22"/>
      <c r="J212" s="60"/>
      <c r="K212" s="60"/>
      <c r="L212" s="60"/>
      <c r="M212" s="60"/>
      <c r="Q212" s="60"/>
      <c r="R212" s="60"/>
      <c r="S212" s="60"/>
      <c r="T212" s="60"/>
      <c r="X212" s="60"/>
      <c r="Y212" s="60"/>
      <c r="Z212" s="60"/>
      <c r="AA212" s="60"/>
      <c r="AB212" s="60"/>
      <c r="AF212" s="60"/>
      <c r="AG212" s="60"/>
      <c r="AH212" s="60"/>
      <c r="AI212" s="60"/>
    </row>
    <row r="213" spans="7:35" x14ac:dyDescent="0.45">
      <c r="G213" s="22"/>
      <c r="H213" s="22"/>
      <c r="I213" s="22"/>
      <c r="J213" s="60"/>
      <c r="K213" s="60"/>
      <c r="L213" s="60"/>
      <c r="M213" s="60"/>
      <c r="Q213" s="60"/>
      <c r="R213" s="60"/>
      <c r="S213" s="60"/>
      <c r="T213" s="60"/>
      <c r="X213" s="60"/>
      <c r="Y213" s="60"/>
      <c r="Z213" s="60"/>
      <c r="AA213" s="60"/>
      <c r="AB213" s="60"/>
      <c r="AF213" s="60"/>
      <c r="AG213" s="60"/>
      <c r="AH213" s="60"/>
      <c r="AI213" s="60"/>
    </row>
    <row r="214" spans="7:35" x14ac:dyDescent="0.45">
      <c r="G214" s="22"/>
      <c r="H214" s="22"/>
      <c r="I214" s="22"/>
      <c r="J214" s="60"/>
      <c r="K214" s="60"/>
      <c r="L214" s="60"/>
      <c r="M214" s="60"/>
      <c r="Q214" s="60"/>
      <c r="R214" s="60"/>
      <c r="S214" s="60"/>
      <c r="T214" s="60"/>
      <c r="X214" s="60"/>
      <c r="Y214" s="60"/>
      <c r="Z214" s="60"/>
      <c r="AA214" s="60"/>
      <c r="AB214" s="60"/>
      <c r="AF214" s="60"/>
      <c r="AG214" s="60"/>
      <c r="AH214" s="60"/>
      <c r="AI214" s="60"/>
    </row>
    <row r="215" spans="7:35" x14ac:dyDescent="0.45">
      <c r="G215" s="22"/>
      <c r="H215" s="22"/>
      <c r="I215" s="22"/>
      <c r="J215" s="60"/>
      <c r="K215" s="60"/>
      <c r="L215" s="60"/>
      <c r="M215" s="60"/>
      <c r="Q215" s="60"/>
      <c r="R215" s="60"/>
      <c r="S215" s="60"/>
      <c r="T215" s="60"/>
      <c r="X215" s="60"/>
      <c r="Y215" s="60"/>
      <c r="Z215" s="60"/>
      <c r="AA215" s="60"/>
      <c r="AB215" s="60"/>
      <c r="AF215" s="60"/>
      <c r="AG215" s="60"/>
      <c r="AH215" s="60"/>
      <c r="AI215" s="60"/>
    </row>
    <row r="216" spans="7:35" x14ac:dyDescent="0.45">
      <c r="G216" s="22"/>
      <c r="H216" s="22"/>
      <c r="I216" s="22"/>
      <c r="J216" s="60"/>
      <c r="K216" s="60"/>
      <c r="L216" s="60"/>
      <c r="M216" s="60"/>
      <c r="Q216" s="60"/>
      <c r="R216" s="60"/>
      <c r="S216" s="60"/>
      <c r="T216" s="60"/>
      <c r="X216" s="60"/>
      <c r="Y216" s="60"/>
      <c r="Z216" s="60"/>
      <c r="AA216" s="60"/>
      <c r="AB216" s="60"/>
      <c r="AF216" s="60"/>
      <c r="AG216" s="60"/>
      <c r="AH216" s="60"/>
      <c r="AI216" s="60"/>
    </row>
    <row r="217" spans="7:35" x14ac:dyDescent="0.45">
      <c r="G217" s="22"/>
      <c r="H217" s="22"/>
      <c r="I217" s="22"/>
      <c r="J217" s="60"/>
      <c r="K217" s="60"/>
      <c r="L217" s="60"/>
      <c r="M217" s="60"/>
      <c r="Q217" s="60"/>
      <c r="R217" s="60"/>
      <c r="S217" s="60"/>
      <c r="T217" s="60"/>
      <c r="X217" s="60"/>
      <c r="Y217" s="60"/>
      <c r="Z217" s="60"/>
      <c r="AA217" s="60"/>
      <c r="AB217" s="60"/>
      <c r="AF217" s="60"/>
      <c r="AG217" s="60"/>
      <c r="AH217" s="60"/>
      <c r="AI217" s="60"/>
    </row>
    <row r="218" spans="7:35" x14ac:dyDescent="0.45">
      <c r="G218" s="22"/>
      <c r="H218" s="22"/>
      <c r="I218" s="22"/>
      <c r="J218" s="60"/>
      <c r="K218" s="60"/>
      <c r="L218" s="60"/>
      <c r="M218" s="60"/>
      <c r="Q218" s="60"/>
      <c r="R218" s="60"/>
      <c r="S218" s="60"/>
      <c r="T218" s="60"/>
      <c r="X218" s="60"/>
      <c r="Y218" s="60"/>
      <c r="Z218" s="60"/>
      <c r="AA218" s="60"/>
      <c r="AB218" s="60"/>
      <c r="AF218" s="60"/>
      <c r="AG218" s="60"/>
      <c r="AH218" s="60"/>
      <c r="AI218" s="60"/>
    </row>
    <row r="219" spans="7:35" x14ac:dyDescent="0.45">
      <c r="G219" s="22"/>
      <c r="H219" s="22"/>
      <c r="I219" s="22"/>
      <c r="J219" s="60"/>
      <c r="K219" s="60"/>
      <c r="L219" s="60"/>
      <c r="M219" s="60"/>
      <c r="Q219" s="60"/>
      <c r="R219" s="60"/>
      <c r="S219" s="60"/>
      <c r="T219" s="60"/>
      <c r="X219" s="60"/>
      <c r="Y219" s="60"/>
      <c r="Z219" s="60"/>
      <c r="AA219" s="60"/>
      <c r="AB219" s="60"/>
      <c r="AF219" s="60"/>
      <c r="AG219" s="60"/>
      <c r="AH219" s="60"/>
      <c r="AI219" s="60"/>
    </row>
    <row r="220" spans="7:35" x14ac:dyDescent="0.45">
      <c r="G220" s="22"/>
      <c r="H220" s="22"/>
      <c r="I220" s="22"/>
      <c r="J220" s="60"/>
      <c r="K220" s="60"/>
      <c r="L220" s="60"/>
      <c r="M220" s="60"/>
      <c r="Q220" s="60"/>
      <c r="R220" s="60"/>
      <c r="S220" s="60"/>
      <c r="T220" s="60"/>
      <c r="X220" s="60"/>
      <c r="Y220" s="60"/>
      <c r="Z220" s="60"/>
      <c r="AA220" s="60"/>
      <c r="AB220" s="60"/>
      <c r="AF220" s="60"/>
      <c r="AG220" s="60"/>
      <c r="AH220" s="60"/>
      <c r="AI220" s="60"/>
    </row>
    <row r="221" spans="7:35" x14ac:dyDescent="0.45">
      <c r="G221" s="22"/>
      <c r="H221" s="22"/>
      <c r="I221" s="22"/>
      <c r="J221" s="60"/>
      <c r="K221" s="60"/>
      <c r="L221" s="60"/>
      <c r="M221" s="60"/>
      <c r="Q221" s="60"/>
      <c r="R221" s="60"/>
      <c r="S221" s="60"/>
      <c r="T221" s="60"/>
      <c r="X221" s="60"/>
      <c r="Y221" s="60"/>
      <c r="Z221" s="60"/>
      <c r="AA221" s="60"/>
      <c r="AB221" s="60"/>
      <c r="AF221" s="60"/>
      <c r="AG221" s="60"/>
      <c r="AH221" s="60"/>
      <c r="AI221" s="60"/>
    </row>
    <row r="222" spans="7:35" x14ac:dyDescent="0.45">
      <c r="G222" s="22"/>
      <c r="H222" s="22"/>
      <c r="I222" s="22"/>
      <c r="J222" s="60"/>
      <c r="K222" s="60"/>
      <c r="L222" s="60"/>
      <c r="M222" s="60"/>
      <c r="Q222" s="60"/>
      <c r="R222" s="60"/>
      <c r="S222" s="60"/>
      <c r="T222" s="60"/>
      <c r="X222" s="60"/>
      <c r="Y222" s="60"/>
      <c r="Z222" s="60"/>
      <c r="AA222" s="60"/>
      <c r="AB222" s="60"/>
      <c r="AF222" s="60"/>
      <c r="AG222" s="60"/>
      <c r="AH222" s="60"/>
      <c r="AI222" s="60"/>
    </row>
    <row r="223" spans="7:35" x14ac:dyDescent="0.45">
      <c r="G223" s="22"/>
      <c r="H223" s="22"/>
      <c r="I223" s="22"/>
      <c r="J223" s="60"/>
      <c r="K223" s="60"/>
      <c r="L223" s="60"/>
      <c r="M223" s="60"/>
      <c r="Q223" s="60"/>
      <c r="R223" s="60"/>
      <c r="S223" s="60"/>
      <c r="T223" s="60"/>
      <c r="X223" s="60"/>
      <c r="Y223" s="60"/>
      <c r="Z223" s="60"/>
      <c r="AA223" s="60"/>
      <c r="AB223" s="60"/>
      <c r="AF223" s="60"/>
      <c r="AG223" s="60"/>
      <c r="AH223" s="60"/>
      <c r="AI223" s="60"/>
    </row>
    <row r="224" spans="7:35" x14ac:dyDescent="0.45">
      <c r="G224" s="22"/>
      <c r="H224" s="22"/>
      <c r="I224" s="22"/>
      <c r="J224" s="60"/>
      <c r="K224" s="60"/>
      <c r="L224" s="60"/>
      <c r="M224" s="60"/>
      <c r="Q224" s="60"/>
      <c r="R224" s="60"/>
      <c r="S224" s="60"/>
      <c r="T224" s="60"/>
      <c r="X224" s="60"/>
      <c r="Y224" s="60"/>
      <c r="Z224" s="60"/>
      <c r="AA224" s="60"/>
      <c r="AB224" s="60"/>
      <c r="AF224" s="60"/>
      <c r="AG224" s="60"/>
      <c r="AH224" s="60"/>
      <c r="AI224" s="60"/>
    </row>
    <row r="225" spans="7:35" x14ac:dyDescent="0.45">
      <c r="G225" s="22"/>
      <c r="H225" s="22"/>
      <c r="I225" s="22"/>
      <c r="J225" s="60"/>
      <c r="K225" s="60"/>
      <c r="L225" s="60"/>
      <c r="M225" s="60"/>
      <c r="Q225" s="60"/>
      <c r="R225" s="60"/>
      <c r="S225" s="60"/>
      <c r="T225" s="60"/>
      <c r="X225" s="60"/>
      <c r="Y225" s="60"/>
      <c r="Z225" s="60"/>
      <c r="AA225" s="60"/>
      <c r="AB225" s="60"/>
      <c r="AF225" s="60"/>
      <c r="AG225" s="60"/>
      <c r="AH225" s="60"/>
      <c r="AI225" s="60"/>
    </row>
    <row r="226" spans="7:35" x14ac:dyDescent="0.45">
      <c r="G226" s="22"/>
      <c r="H226" s="22"/>
      <c r="I226" s="22"/>
      <c r="J226" s="60"/>
      <c r="K226" s="60"/>
      <c r="L226" s="60"/>
      <c r="M226" s="60"/>
      <c r="Q226" s="60"/>
      <c r="R226" s="60"/>
      <c r="S226" s="60"/>
      <c r="T226" s="60"/>
      <c r="X226" s="60"/>
      <c r="Y226" s="60"/>
      <c r="Z226" s="60"/>
      <c r="AA226" s="60"/>
      <c r="AB226" s="60"/>
      <c r="AF226" s="60"/>
      <c r="AG226" s="60"/>
      <c r="AH226" s="60"/>
      <c r="AI226" s="60"/>
    </row>
    <row r="227" spans="7:35" x14ac:dyDescent="0.45">
      <c r="G227" s="22"/>
      <c r="H227" s="22"/>
      <c r="I227" s="22"/>
      <c r="J227" s="60"/>
      <c r="K227" s="60"/>
      <c r="L227" s="60"/>
      <c r="M227" s="60"/>
      <c r="Q227" s="60"/>
      <c r="R227" s="60"/>
      <c r="S227" s="60"/>
      <c r="T227" s="60"/>
      <c r="X227" s="60"/>
      <c r="Y227" s="60"/>
      <c r="Z227" s="60"/>
      <c r="AA227" s="60"/>
      <c r="AB227" s="60"/>
      <c r="AF227" s="60"/>
      <c r="AG227" s="60"/>
      <c r="AH227" s="60"/>
      <c r="AI227" s="60"/>
    </row>
    <row r="228" spans="7:35" x14ac:dyDescent="0.45">
      <c r="G228" s="22"/>
      <c r="H228" s="22"/>
      <c r="I228" s="22"/>
      <c r="J228" s="60"/>
      <c r="K228" s="60"/>
      <c r="L228" s="60"/>
      <c r="M228" s="60"/>
      <c r="Q228" s="60"/>
      <c r="R228" s="60"/>
      <c r="S228" s="60"/>
      <c r="T228" s="60"/>
      <c r="X228" s="60"/>
      <c r="Y228" s="60"/>
      <c r="Z228" s="60"/>
      <c r="AA228" s="60"/>
      <c r="AB228" s="60"/>
      <c r="AF228" s="60"/>
      <c r="AG228" s="60"/>
      <c r="AH228" s="60"/>
      <c r="AI228" s="60"/>
    </row>
    <row r="229" spans="7:35" x14ac:dyDescent="0.45">
      <c r="G229" s="22"/>
      <c r="H229" s="22"/>
      <c r="I229" s="22"/>
      <c r="J229" s="60"/>
      <c r="K229" s="60"/>
      <c r="L229" s="60"/>
      <c r="M229" s="60"/>
      <c r="Q229" s="60"/>
      <c r="R229" s="60"/>
      <c r="S229" s="60"/>
      <c r="T229" s="60"/>
      <c r="X229" s="60"/>
      <c r="Y229" s="60"/>
      <c r="Z229" s="60"/>
      <c r="AA229" s="60"/>
      <c r="AB229" s="60"/>
      <c r="AF229" s="60"/>
      <c r="AG229" s="60"/>
      <c r="AH229" s="60"/>
      <c r="AI229" s="60"/>
    </row>
    <row r="230" spans="7:35" x14ac:dyDescent="0.45">
      <c r="G230" s="22"/>
      <c r="H230" s="22"/>
      <c r="I230" s="22"/>
      <c r="J230" s="60"/>
      <c r="K230" s="60"/>
      <c r="L230" s="60"/>
      <c r="M230" s="60"/>
      <c r="Q230" s="60"/>
      <c r="R230" s="60"/>
      <c r="S230" s="60"/>
      <c r="T230" s="60"/>
      <c r="X230" s="60"/>
      <c r="Y230" s="60"/>
      <c r="Z230" s="60"/>
      <c r="AA230" s="60"/>
      <c r="AB230" s="60"/>
      <c r="AF230" s="60"/>
      <c r="AG230" s="60"/>
      <c r="AH230" s="60"/>
      <c r="AI230" s="60"/>
    </row>
    <row r="231" spans="7:35" x14ac:dyDescent="0.45">
      <c r="G231" s="22"/>
      <c r="H231" s="22"/>
      <c r="I231" s="22"/>
      <c r="J231" s="60"/>
      <c r="K231" s="60"/>
      <c r="L231" s="60"/>
      <c r="M231" s="60"/>
      <c r="Q231" s="60"/>
      <c r="R231" s="60"/>
      <c r="S231" s="60"/>
      <c r="T231" s="60"/>
      <c r="X231" s="60"/>
      <c r="Y231" s="60"/>
      <c r="Z231" s="60"/>
      <c r="AA231" s="60"/>
      <c r="AB231" s="60"/>
      <c r="AF231" s="60"/>
      <c r="AG231" s="60"/>
      <c r="AH231" s="60"/>
      <c r="AI231" s="60"/>
    </row>
    <row r="232" spans="7:35" x14ac:dyDescent="0.45">
      <c r="G232" s="22"/>
      <c r="H232" s="22"/>
      <c r="I232" s="22"/>
      <c r="J232" s="60"/>
      <c r="K232" s="60"/>
      <c r="L232" s="60"/>
      <c r="M232" s="60"/>
      <c r="Q232" s="60"/>
      <c r="R232" s="60"/>
      <c r="S232" s="60"/>
      <c r="T232" s="60"/>
      <c r="X232" s="60"/>
      <c r="Y232" s="60"/>
      <c r="Z232" s="60"/>
      <c r="AA232" s="60"/>
      <c r="AB232" s="60"/>
      <c r="AF232" s="60"/>
      <c r="AG232" s="60"/>
      <c r="AH232" s="60"/>
      <c r="AI232" s="60"/>
    </row>
    <row r="233" spans="7:35" x14ac:dyDescent="0.45">
      <c r="G233" s="22"/>
      <c r="H233" s="22"/>
      <c r="I233" s="22"/>
      <c r="J233" s="60"/>
      <c r="K233" s="60"/>
      <c r="L233" s="60"/>
      <c r="M233" s="60"/>
      <c r="Q233" s="60"/>
      <c r="R233" s="60"/>
      <c r="S233" s="60"/>
      <c r="T233" s="60"/>
      <c r="X233" s="60"/>
      <c r="Y233" s="60"/>
      <c r="Z233" s="60"/>
      <c r="AA233" s="60"/>
      <c r="AB233" s="60"/>
      <c r="AF233" s="60"/>
      <c r="AG233" s="60"/>
      <c r="AH233" s="60"/>
      <c r="AI233" s="60"/>
    </row>
    <row r="234" spans="7:35" x14ac:dyDescent="0.45">
      <c r="G234" s="22"/>
      <c r="H234" s="22"/>
      <c r="I234" s="22"/>
      <c r="J234" s="60"/>
      <c r="K234" s="60"/>
      <c r="L234" s="60"/>
      <c r="M234" s="60"/>
      <c r="Q234" s="60"/>
      <c r="R234" s="60"/>
      <c r="S234" s="60"/>
      <c r="T234" s="60"/>
      <c r="X234" s="60"/>
      <c r="Y234" s="60"/>
      <c r="Z234" s="60"/>
      <c r="AA234" s="60"/>
      <c r="AB234" s="60"/>
      <c r="AF234" s="60"/>
      <c r="AG234" s="60"/>
      <c r="AH234" s="60"/>
      <c r="AI234" s="60"/>
    </row>
    <row r="235" spans="7:35" x14ac:dyDescent="0.45">
      <c r="G235" s="22"/>
      <c r="H235" s="22"/>
      <c r="I235" s="22"/>
      <c r="J235" s="60"/>
      <c r="K235" s="60"/>
      <c r="L235" s="60"/>
      <c r="M235" s="60"/>
      <c r="Q235" s="60"/>
      <c r="R235" s="60"/>
      <c r="S235" s="60"/>
      <c r="T235" s="60"/>
      <c r="X235" s="60"/>
      <c r="Y235" s="60"/>
      <c r="Z235" s="60"/>
      <c r="AA235" s="60"/>
      <c r="AB235" s="60"/>
      <c r="AF235" s="60"/>
      <c r="AG235" s="60"/>
      <c r="AH235" s="60"/>
      <c r="AI235" s="60"/>
    </row>
    <row r="236" spans="7:35" x14ac:dyDescent="0.45">
      <c r="G236" s="22"/>
      <c r="H236" s="22"/>
      <c r="I236" s="22"/>
      <c r="J236" s="60"/>
      <c r="K236" s="60"/>
      <c r="L236" s="60"/>
      <c r="M236" s="60"/>
      <c r="Q236" s="60"/>
      <c r="R236" s="60"/>
      <c r="S236" s="60"/>
      <c r="T236" s="60"/>
      <c r="X236" s="60"/>
      <c r="Y236" s="60"/>
      <c r="Z236" s="60"/>
      <c r="AA236" s="60"/>
      <c r="AB236" s="60"/>
      <c r="AF236" s="60"/>
      <c r="AG236" s="60"/>
      <c r="AH236" s="60"/>
      <c r="AI236" s="60"/>
    </row>
    <row r="237" spans="7:35" x14ac:dyDescent="0.45">
      <c r="G237" s="22"/>
      <c r="H237" s="22"/>
      <c r="I237" s="22"/>
      <c r="J237" s="60"/>
      <c r="K237" s="60"/>
      <c r="L237" s="60"/>
      <c r="M237" s="60"/>
      <c r="Q237" s="60"/>
      <c r="R237" s="60"/>
      <c r="S237" s="60"/>
      <c r="T237" s="60"/>
      <c r="X237" s="60"/>
      <c r="Y237" s="60"/>
      <c r="Z237" s="60"/>
      <c r="AA237" s="60"/>
      <c r="AB237" s="60"/>
      <c r="AF237" s="60"/>
      <c r="AG237" s="60"/>
      <c r="AH237" s="60"/>
      <c r="AI237" s="60"/>
    </row>
    <row r="238" spans="7:35" x14ac:dyDescent="0.45">
      <c r="G238" s="22"/>
      <c r="H238" s="22"/>
      <c r="I238" s="22"/>
      <c r="J238" s="60"/>
      <c r="K238" s="60"/>
      <c r="L238" s="60"/>
      <c r="M238" s="60"/>
      <c r="Q238" s="60"/>
      <c r="R238" s="60"/>
      <c r="S238" s="60"/>
      <c r="T238" s="60"/>
      <c r="X238" s="60"/>
      <c r="Y238" s="60"/>
      <c r="Z238" s="60"/>
      <c r="AA238" s="60"/>
      <c r="AB238" s="60"/>
      <c r="AF238" s="60"/>
      <c r="AG238" s="60"/>
      <c r="AH238" s="60"/>
      <c r="AI238" s="60"/>
    </row>
    <row r="239" spans="7:35" x14ac:dyDescent="0.45">
      <c r="G239" s="22"/>
      <c r="H239" s="22"/>
      <c r="I239" s="22"/>
      <c r="J239" s="60"/>
      <c r="K239" s="60"/>
      <c r="L239" s="60"/>
      <c r="M239" s="60"/>
      <c r="Q239" s="60"/>
      <c r="R239" s="60"/>
      <c r="S239" s="60"/>
      <c r="T239" s="60"/>
      <c r="X239" s="60"/>
      <c r="Y239" s="60"/>
      <c r="Z239" s="60"/>
      <c r="AA239" s="60"/>
      <c r="AB239" s="60"/>
      <c r="AF239" s="60"/>
      <c r="AG239" s="60"/>
      <c r="AH239" s="60"/>
      <c r="AI239" s="60"/>
    </row>
    <row r="240" spans="7:35" x14ac:dyDescent="0.45">
      <c r="G240" s="22"/>
      <c r="H240" s="22"/>
      <c r="I240" s="22"/>
      <c r="J240" s="60"/>
      <c r="K240" s="60"/>
      <c r="L240" s="60"/>
      <c r="M240" s="60"/>
      <c r="Q240" s="60"/>
      <c r="R240" s="60"/>
      <c r="S240" s="60"/>
      <c r="T240" s="60"/>
      <c r="X240" s="60"/>
      <c r="Y240" s="60"/>
      <c r="Z240" s="60"/>
      <c r="AA240" s="60"/>
      <c r="AB240" s="60"/>
      <c r="AF240" s="60"/>
      <c r="AG240" s="60"/>
      <c r="AH240" s="60"/>
      <c r="AI240" s="60"/>
    </row>
    <row r="241" spans="7:35" x14ac:dyDescent="0.45">
      <c r="G241" s="22"/>
      <c r="H241" s="22"/>
      <c r="I241" s="22"/>
      <c r="J241" s="60"/>
      <c r="K241" s="60"/>
      <c r="L241" s="60"/>
      <c r="M241" s="60"/>
      <c r="Q241" s="60"/>
      <c r="R241" s="60"/>
      <c r="S241" s="60"/>
      <c r="T241" s="60"/>
      <c r="X241" s="60"/>
      <c r="Y241" s="60"/>
      <c r="Z241" s="60"/>
      <c r="AA241" s="60"/>
      <c r="AB241" s="60"/>
      <c r="AF241" s="60"/>
      <c r="AG241" s="60"/>
      <c r="AH241" s="60"/>
      <c r="AI241" s="60"/>
    </row>
    <row r="242" spans="7:35" x14ac:dyDescent="0.45">
      <c r="G242" s="22"/>
      <c r="H242" s="22"/>
      <c r="I242" s="22"/>
      <c r="J242" s="60"/>
      <c r="K242" s="60"/>
      <c r="L242" s="60"/>
      <c r="M242" s="60"/>
      <c r="Q242" s="60"/>
      <c r="R242" s="60"/>
      <c r="S242" s="60"/>
      <c r="T242" s="60"/>
      <c r="X242" s="60"/>
      <c r="Y242" s="60"/>
      <c r="Z242" s="60"/>
      <c r="AA242" s="60"/>
      <c r="AB242" s="60"/>
      <c r="AF242" s="60"/>
      <c r="AG242" s="60"/>
      <c r="AH242" s="60"/>
      <c r="AI242" s="60"/>
    </row>
    <row r="243" spans="7:35" x14ac:dyDescent="0.45">
      <c r="G243" s="22"/>
      <c r="H243" s="22"/>
      <c r="I243" s="22"/>
      <c r="J243" s="60"/>
      <c r="K243" s="60"/>
      <c r="L243" s="60"/>
      <c r="M243" s="60"/>
      <c r="Q243" s="60"/>
      <c r="R243" s="60"/>
      <c r="S243" s="60"/>
      <c r="T243" s="60"/>
      <c r="X243" s="60"/>
      <c r="Y243" s="60"/>
      <c r="Z243" s="60"/>
      <c r="AA243" s="60"/>
      <c r="AB243" s="60"/>
      <c r="AF243" s="60"/>
      <c r="AG243" s="60"/>
      <c r="AH243" s="60"/>
      <c r="AI243" s="60"/>
    </row>
    <row r="244" spans="7:35" x14ac:dyDescent="0.45">
      <c r="G244" s="22"/>
      <c r="H244" s="22"/>
      <c r="I244" s="22"/>
      <c r="J244" s="60"/>
      <c r="K244" s="60"/>
      <c r="L244" s="60"/>
      <c r="M244" s="60"/>
      <c r="Q244" s="60"/>
      <c r="R244" s="60"/>
      <c r="S244" s="60"/>
      <c r="T244" s="60"/>
      <c r="X244" s="60"/>
      <c r="Y244" s="60"/>
      <c r="Z244" s="60"/>
      <c r="AA244" s="60"/>
      <c r="AB244" s="60"/>
      <c r="AF244" s="60"/>
      <c r="AG244" s="60"/>
      <c r="AH244" s="60"/>
      <c r="AI244" s="60"/>
    </row>
    <row r="245" spans="7:35" x14ac:dyDescent="0.45">
      <c r="G245" s="22"/>
      <c r="H245" s="22"/>
      <c r="I245" s="22"/>
      <c r="J245" s="60"/>
      <c r="K245" s="60"/>
      <c r="L245" s="60"/>
      <c r="M245" s="60"/>
      <c r="Q245" s="60"/>
      <c r="R245" s="60"/>
      <c r="S245" s="60"/>
      <c r="T245" s="60"/>
      <c r="X245" s="60"/>
      <c r="Y245" s="60"/>
      <c r="Z245" s="60"/>
      <c r="AA245" s="60"/>
      <c r="AB245" s="60"/>
      <c r="AF245" s="60"/>
      <c r="AG245" s="60"/>
      <c r="AH245" s="60"/>
      <c r="AI245" s="60"/>
    </row>
    <row r="246" spans="7:35" x14ac:dyDescent="0.45">
      <c r="G246" s="22"/>
      <c r="H246" s="22"/>
      <c r="I246" s="22"/>
      <c r="J246" s="60"/>
      <c r="K246" s="60"/>
      <c r="L246" s="60"/>
      <c r="M246" s="60"/>
      <c r="Q246" s="60"/>
      <c r="R246" s="60"/>
      <c r="S246" s="60"/>
      <c r="T246" s="60"/>
      <c r="X246" s="60"/>
      <c r="Y246" s="60"/>
      <c r="Z246" s="60"/>
      <c r="AA246" s="60"/>
      <c r="AB246" s="60"/>
      <c r="AF246" s="60"/>
      <c r="AG246" s="60"/>
      <c r="AH246" s="60"/>
      <c r="AI246" s="60"/>
    </row>
    <row r="247" spans="7:35" x14ac:dyDescent="0.45">
      <c r="G247" s="22"/>
      <c r="H247" s="22"/>
      <c r="I247" s="22"/>
      <c r="J247" s="60"/>
      <c r="K247" s="60"/>
      <c r="L247" s="60"/>
      <c r="M247" s="60"/>
      <c r="Q247" s="60"/>
      <c r="R247" s="60"/>
      <c r="S247" s="60"/>
      <c r="T247" s="60"/>
      <c r="X247" s="60"/>
      <c r="Y247" s="60"/>
      <c r="Z247" s="60"/>
      <c r="AA247" s="60"/>
      <c r="AB247" s="60"/>
      <c r="AF247" s="60"/>
      <c r="AG247" s="60"/>
      <c r="AH247" s="60"/>
      <c r="AI247" s="60"/>
    </row>
    <row r="248" spans="7:35" x14ac:dyDescent="0.45">
      <c r="G248" s="22"/>
      <c r="H248" s="22"/>
      <c r="I248" s="22"/>
      <c r="J248" s="60"/>
      <c r="K248" s="60"/>
      <c r="L248" s="60"/>
      <c r="M248" s="60"/>
      <c r="Q248" s="60"/>
      <c r="R248" s="60"/>
      <c r="S248" s="60"/>
      <c r="T248" s="60"/>
      <c r="X248" s="60"/>
      <c r="Y248" s="60"/>
      <c r="Z248" s="60"/>
      <c r="AA248" s="60"/>
      <c r="AB248" s="60"/>
      <c r="AF248" s="60"/>
      <c r="AG248" s="60"/>
      <c r="AH248" s="60"/>
      <c r="AI248" s="60"/>
    </row>
    <row r="249" spans="7:35" x14ac:dyDescent="0.45">
      <c r="G249" s="22"/>
      <c r="H249" s="22"/>
      <c r="I249" s="22"/>
      <c r="J249" s="60"/>
      <c r="K249" s="60"/>
      <c r="L249" s="60"/>
      <c r="M249" s="60"/>
      <c r="Q249" s="60"/>
      <c r="R249" s="60"/>
      <c r="S249" s="60"/>
      <c r="T249" s="60"/>
      <c r="X249" s="60"/>
      <c r="Y249" s="60"/>
      <c r="Z249" s="60"/>
      <c r="AA249" s="60"/>
      <c r="AB249" s="60"/>
      <c r="AF249" s="60"/>
      <c r="AG249" s="60"/>
      <c r="AH249" s="60"/>
      <c r="AI249" s="60"/>
    </row>
    <row r="250" spans="7:35" x14ac:dyDescent="0.45">
      <c r="G250" s="22"/>
      <c r="H250" s="22"/>
      <c r="I250" s="22"/>
      <c r="J250" s="60"/>
      <c r="K250" s="60"/>
      <c r="L250" s="60"/>
      <c r="M250" s="60"/>
      <c r="Q250" s="60"/>
      <c r="R250" s="60"/>
      <c r="S250" s="60"/>
      <c r="T250" s="60"/>
      <c r="X250" s="60"/>
      <c r="Y250" s="60"/>
      <c r="Z250" s="60"/>
      <c r="AA250" s="60"/>
      <c r="AB250" s="60"/>
      <c r="AF250" s="60"/>
      <c r="AG250" s="60"/>
      <c r="AH250" s="60"/>
      <c r="AI250" s="60"/>
    </row>
    <row r="251" spans="7:35" x14ac:dyDescent="0.45">
      <c r="G251" s="22"/>
      <c r="H251" s="22"/>
      <c r="I251" s="22"/>
      <c r="J251" s="60"/>
      <c r="K251" s="60"/>
      <c r="L251" s="60"/>
      <c r="M251" s="60"/>
      <c r="Q251" s="60"/>
      <c r="R251" s="60"/>
      <c r="S251" s="60"/>
      <c r="T251" s="60"/>
      <c r="X251" s="60"/>
      <c r="Y251" s="60"/>
      <c r="Z251" s="60"/>
      <c r="AA251" s="60"/>
      <c r="AB251" s="60"/>
      <c r="AF251" s="60"/>
      <c r="AG251" s="60"/>
      <c r="AH251" s="60"/>
      <c r="AI251" s="60"/>
    </row>
    <row r="252" spans="7:35" x14ac:dyDescent="0.45">
      <c r="G252" s="22"/>
      <c r="H252" s="22"/>
      <c r="I252" s="22"/>
      <c r="J252" s="60"/>
      <c r="K252" s="60"/>
      <c r="L252" s="60"/>
      <c r="M252" s="60"/>
      <c r="Q252" s="60"/>
      <c r="R252" s="60"/>
      <c r="S252" s="60"/>
      <c r="T252" s="60"/>
      <c r="X252" s="60"/>
      <c r="Y252" s="60"/>
      <c r="Z252" s="60"/>
      <c r="AA252" s="60"/>
      <c r="AB252" s="60"/>
      <c r="AF252" s="60"/>
      <c r="AG252" s="60"/>
      <c r="AH252" s="60"/>
      <c r="AI252" s="60"/>
    </row>
    <row r="253" spans="7:35" x14ac:dyDescent="0.45">
      <c r="G253" s="22"/>
      <c r="H253" s="22"/>
      <c r="I253" s="22"/>
      <c r="J253" s="60"/>
      <c r="K253" s="60"/>
      <c r="L253" s="60"/>
      <c r="M253" s="60"/>
      <c r="Q253" s="60"/>
      <c r="R253" s="60"/>
      <c r="S253" s="60"/>
      <c r="T253" s="60"/>
      <c r="X253" s="60"/>
      <c r="Y253" s="60"/>
      <c r="Z253" s="60"/>
      <c r="AA253" s="60"/>
      <c r="AB253" s="60"/>
      <c r="AF253" s="60"/>
      <c r="AG253" s="60"/>
      <c r="AH253" s="60"/>
      <c r="AI253" s="60"/>
    </row>
    <row r="254" spans="7:35" x14ac:dyDescent="0.45">
      <c r="G254" s="22"/>
      <c r="H254" s="22"/>
      <c r="I254" s="22"/>
      <c r="J254" s="60"/>
      <c r="K254" s="60"/>
      <c r="L254" s="60"/>
      <c r="M254" s="60"/>
      <c r="Q254" s="60"/>
      <c r="R254" s="60"/>
      <c r="S254" s="60"/>
      <c r="T254" s="60"/>
      <c r="X254" s="60"/>
      <c r="Y254" s="60"/>
      <c r="Z254" s="60"/>
      <c r="AA254" s="60"/>
      <c r="AB254" s="60"/>
      <c r="AF254" s="60"/>
      <c r="AG254" s="60"/>
      <c r="AH254" s="60"/>
      <c r="AI254" s="60"/>
    </row>
    <row r="255" spans="7:35" x14ac:dyDescent="0.45">
      <c r="G255" s="22"/>
      <c r="H255" s="22"/>
      <c r="I255" s="22"/>
      <c r="J255" s="60"/>
      <c r="K255" s="60"/>
      <c r="L255" s="60"/>
      <c r="M255" s="60"/>
      <c r="Q255" s="60"/>
      <c r="R255" s="60"/>
      <c r="S255" s="60"/>
      <c r="T255" s="60"/>
      <c r="X255" s="60"/>
      <c r="Y255" s="60"/>
      <c r="Z255" s="60"/>
      <c r="AA255" s="60"/>
      <c r="AB255" s="60"/>
      <c r="AF255" s="60"/>
      <c r="AG255" s="60"/>
      <c r="AH255" s="60"/>
      <c r="AI255" s="60"/>
    </row>
    <row r="256" spans="7:35" x14ac:dyDescent="0.45">
      <c r="G256" s="22"/>
      <c r="H256" s="22"/>
      <c r="I256" s="22"/>
      <c r="J256" s="60"/>
      <c r="K256" s="60"/>
      <c r="L256" s="60"/>
      <c r="M256" s="60"/>
      <c r="Q256" s="60"/>
      <c r="R256" s="60"/>
      <c r="S256" s="60"/>
      <c r="T256" s="60"/>
      <c r="X256" s="60"/>
      <c r="Y256" s="60"/>
      <c r="Z256" s="60"/>
      <c r="AA256" s="60"/>
      <c r="AB256" s="60"/>
      <c r="AF256" s="60"/>
      <c r="AG256" s="60"/>
      <c r="AH256" s="60"/>
      <c r="AI256" s="60"/>
    </row>
    <row r="257" spans="7:35" x14ac:dyDescent="0.45">
      <c r="G257" s="22"/>
      <c r="H257" s="22"/>
      <c r="I257" s="22"/>
      <c r="J257" s="60"/>
      <c r="K257" s="60"/>
      <c r="L257" s="60"/>
      <c r="M257" s="60"/>
      <c r="Q257" s="60"/>
      <c r="R257" s="60"/>
      <c r="S257" s="60"/>
      <c r="T257" s="60"/>
      <c r="X257" s="60"/>
      <c r="Y257" s="60"/>
      <c r="Z257" s="60"/>
      <c r="AA257" s="60"/>
      <c r="AB257" s="60"/>
      <c r="AF257" s="60"/>
      <c r="AG257" s="60"/>
      <c r="AH257" s="60"/>
      <c r="AI257" s="60"/>
    </row>
    <row r="258" spans="7:35" x14ac:dyDescent="0.45">
      <c r="G258" s="22"/>
      <c r="H258" s="22"/>
      <c r="I258" s="22"/>
      <c r="J258" s="60"/>
      <c r="K258" s="60"/>
      <c r="L258" s="60"/>
      <c r="M258" s="60"/>
      <c r="Q258" s="60"/>
      <c r="R258" s="60"/>
      <c r="S258" s="60"/>
      <c r="T258" s="60"/>
      <c r="X258" s="60"/>
      <c r="Y258" s="60"/>
      <c r="Z258" s="60"/>
      <c r="AA258" s="60"/>
      <c r="AB258" s="60"/>
      <c r="AF258" s="60"/>
      <c r="AG258" s="60"/>
      <c r="AH258" s="60"/>
      <c r="AI258" s="60"/>
    </row>
    <row r="259" spans="7:35" x14ac:dyDescent="0.45">
      <c r="G259" s="22"/>
      <c r="H259" s="22"/>
      <c r="I259" s="22"/>
      <c r="J259" s="60"/>
      <c r="K259" s="60"/>
      <c r="L259" s="60"/>
      <c r="M259" s="60"/>
      <c r="Q259" s="60"/>
      <c r="R259" s="60"/>
      <c r="S259" s="60"/>
      <c r="T259" s="60"/>
      <c r="X259" s="60"/>
      <c r="Y259" s="60"/>
      <c r="Z259" s="60"/>
      <c r="AA259" s="60"/>
      <c r="AB259" s="60"/>
      <c r="AF259" s="60"/>
      <c r="AG259" s="60"/>
      <c r="AH259" s="60"/>
      <c r="AI259" s="60"/>
    </row>
    <row r="260" spans="7:35" x14ac:dyDescent="0.45">
      <c r="G260" s="22"/>
      <c r="H260" s="22"/>
      <c r="I260" s="22"/>
      <c r="J260" s="60"/>
      <c r="K260" s="60"/>
      <c r="L260" s="60"/>
      <c r="M260" s="60"/>
      <c r="Q260" s="60"/>
      <c r="R260" s="60"/>
      <c r="S260" s="60"/>
      <c r="T260" s="60"/>
      <c r="X260" s="60"/>
      <c r="Y260" s="60"/>
      <c r="Z260" s="60"/>
      <c r="AA260" s="60"/>
      <c r="AB260" s="60"/>
      <c r="AF260" s="60"/>
      <c r="AG260" s="60"/>
      <c r="AH260" s="60"/>
      <c r="AI260" s="60"/>
    </row>
    <row r="261" spans="7:35" x14ac:dyDescent="0.45">
      <c r="G261" s="22"/>
      <c r="H261" s="22"/>
      <c r="I261" s="22"/>
      <c r="J261" s="60"/>
      <c r="K261" s="60"/>
      <c r="L261" s="60"/>
      <c r="M261" s="60"/>
      <c r="Q261" s="60"/>
      <c r="R261" s="60"/>
      <c r="S261" s="60"/>
      <c r="T261" s="60"/>
      <c r="X261" s="60"/>
      <c r="Y261" s="60"/>
      <c r="Z261" s="60"/>
      <c r="AA261" s="60"/>
      <c r="AB261" s="60"/>
      <c r="AF261" s="60"/>
      <c r="AG261" s="60"/>
      <c r="AH261" s="60"/>
      <c r="AI261" s="60"/>
    </row>
    <row r="262" spans="7:35" x14ac:dyDescent="0.45">
      <c r="G262" s="22"/>
      <c r="H262" s="22"/>
      <c r="I262" s="22"/>
      <c r="J262" s="60"/>
      <c r="K262" s="60"/>
      <c r="L262" s="60"/>
      <c r="M262" s="60"/>
      <c r="Q262" s="60"/>
      <c r="R262" s="60"/>
      <c r="S262" s="60"/>
      <c r="T262" s="60"/>
      <c r="X262" s="60"/>
      <c r="Y262" s="60"/>
      <c r="Z262" s="60"/>
      <c r="AA262" s="60"/>
      <c r="AB262" s="60"/>
      <c r="AF262" s="60"/>
      <c r="AG262" s="60"/>
      <c r="AH262" s="60"/>
      <c r="AI262" s="60"/>
    </row>
    <row r="263" spans="7:35" x14ac:dyDescent="0.45">
      <c r="G263" s="22"/>
      <c r="H263" s="22"/>
      <c r="I263" s="22"/>
      <c r="J263" s="60"/>
      <c r="K263" s="60"/>
      <c r="L263" s="60"/>
      <c r="M263" s="60"/>
      <c r="Q263" s="60"/>
      <c r="R263" s="60"/>
      <c r="S263" s="60"/>
      <c r="T263" s="60"/>
      <c r="X263" s="60"/>
      <c r="Y263" s="60"/>
      <c r="Z263" s="60"/>
      <c r="AA263" s="60"/>
      <c r="AB263" s="60"/>
      <c r="AF263" s="60"/>
      <c r="AG263" s="60"/>
      <c r="AH263" s="60"/>
      <c r="AI263" s="60"/>
    </row>
    <row r="264" spans="7:35" x14ac:dyDescent="0.45">
      <c r="G264" s="22"/>
      <c r="H264" s="22"/>
      <c r="I264" s="22"/>
      <c r="J264" s="60"/>
      <c r="K264" s="60"/>
      <c r="L264" s="60"/>
      <c r="M264" s="60"/>
      <c r="Q264" s="60"/>
      <c r="R264" s="60"/>
      <c r="S264" s="60"/>
      <c r="T264" s="60"/>
      <c r="X264" s="60"/>
      <c r="Y264" s="60"/>
      <c r="Z264" s="60"/>
      <c r="AA264" s="60"/>
      <c r="AB264" s="60"/>
      <c r="AF264" s="60"/>
      <c r="AG264" s="60"/>
      <c r="AH264" s="60"/>
      <c r="AI264" s="60"/>
    </row>
    <row r="265" spans="7:35" x14ac:dyDescent="0.45">
      <c r="G265" s="22"/>
      <c r="H265" s="22"/>
      <c r="I265" s="22"/>
      <c r="J265" s="60"/>
      <c r="K265" s="60"/>
      <c r="L265" s="60"/>
      <c r="M265" s="60"/>
      <c r="Q265" s="60"/>
      <c r="R265" s="60"/>
      <c r="S265" s="60"/>
      <c r="T265" s="60"/>
      <c r="X265" s="60"/>
      <c r="Y265" s="60"/>
      <c r="Z265" s="60"/>
      <c r="AA265" s="60"/>
      <c r="AB265" s="60"/>
      <c r="AF265" s="60"/>
      <c r="AG265" s="60"/>
      <c r="AH265" s="60"/>
      <c r="AI265" s="60"/>
    </row>
    <row r="266" spans="7:35" x14ac:dyDescent="0.45">
      <c r="G266" s="22"/>
      <c r="H266" s="22"/>
      <c r="I266" s="22"/>
      <c r="J266" s="60"/>
      <c r="K266" s="60"/>
      <c r="L266" s="60"/>
      <c r="M266" s="60"/>
      <c r="Q266" s="60"/>
      <c r="R266" s="60"/>
      <c r="S266" s="60"/>
      <c r="T266" s="60"/>
      <c r="X266" s="60"/>
      <c r="Y266" s="60"/>
      <c r="Z266" s="60"/>
      <c r="AA266" s="60"/>
      <c r="AB266" s="60"/>
      <c r="AF266" s="60"/>
      <c r="AG266" s="60"/>
      <c r="AH266" s="60"/>
      <c r="AI266" s="60"/>
    </row>
    <row r="267" spans="7:35" x14ac:dyDescent="0.45">
      <c r="G267" s="22"/>
      <c r="H267" s="22"/>
      <c r="I267" s="22"/>
      <c r="J267" s="60"/>
      <c r="K267" s="60"/>
      <c r="L267" s="60"/>
      <c r="M267" s="60"/>
      <c r="Q267" s="60"/>
      <c r="R267" s="60"/>
      <c r="S267" s="60"/>
      <c r="T267" s="60"/>
      <c r="X267" s="60"/>
      <c r="Y267" s="60"/>
      <c r="Z267" s="60"/>
      <c r="AA267" s="60"/>
      <c r="AB267" s="60"/>
      <c r="AF267" s="60"/>
      <c r="AG267" s="60"/>
      <c r="AH267" s="60"/>
      <c r="AI267" s="60"/>
    </row>
    <row r="268" spans="7:35" x14ac:dyDescent="0.45">
      <c r="G268" s="22"/>
      <c r="H268" s="22"/>
      <c r="I268" s="22"/>
      <c r="J268" s="60"/>
      <c r="K268" s="60"/>
      <c r="L268" s="60"/>
      <c r="M268" s="60"/>
      <c r="Q268" s="60"/>
      <c r="R268" s="60"/>
      <c r="S268" s="60"/>
      <c r="T268" s="60"/>
      <c r="X268" s="60"/>
      <c r="Y268" s="60"/>
      <c r="Z268" s="60"/>
      <c r="AA268" s="60"/>
      <c r="AB268" s="60"/>
      <c r="AF268" s="60"/>
      <c r="AG268" s="60"/>
      <c r="AH268" s="60"/>
      <c r="AI268" s="60"/>
    </row>
    <row r="269" spans="7:35" x14ac:dyDescent="0.45">
      <c r="G269" s="22"/>
      <c r="H269" s="22"/>
      <c r="I269" s="22"/>
      <c r="J269" s="60"/>
      <c r="K269" s="60"/>
      <c r="L269" s="60"/>
      <c r="M269" s="60"/>
      <c r="Q269" s="60"/>
      <c r="R269" s="60"/>
      <c r="S269" s="60"/>
      <c r="T269" s="60"/>
      <c r="X269" s="60"/>
      <c r="Y269" s="60"/>
      <c r="Z269" s="60"/>
      <c r="AA269" s="60"/>
      <c r="AB269" s="60"/>
      <c r="AF269" s="60"/>
      <c r="AG269" s="60"/>
      <c r="AH269" s="60"/>
      <c r="AI269" s="60"/>
    </row>
    <row r="270" spans="7:35" x14ac:dyDescent="0.45">
      <c r="G270" s="22"/>
      <c r="H270" s="22"/>
      <c r="I270" s="22"/>
      <c r="J270" s="60"/>
      <c r="K270" s="60"/>
      <c r="L270" s="60"/>
      <c r="M270" s="60"/>
      <c r="Q270" s="60"/>
      <c r="R270" s="60"/>
      <c r="S270" s="60"/>
      <c r="T270" s="60"/>
      <c r="X270" s="60"/>
      <c r="Y270" s="60"/>
      <c r="Z270" s="60"/>
      <c r="AA270" s="60"/>
      <c r="AB270" s="60"/>
      <c r="AF270" s="60"/>
      <c r="AG270" s="60"/>
      <c r="AH270" s="60"/>
      <c r="AI270" s="60"/>
    </row>
    <row r="271" spans="7:35" x14ac:dyDescent="0.45">
      <c r="G271" s="22"/>
      <c r="H271" s="22"/>
      <c r="I271" s="22"/>
      <c r="J271" s="60"/>
      <c r="K271" s="60"/>
      <c r="L271" s="60"/>
      <c r="M271" s="60"/>
      <c r="Q271" s="60"/>
      <c r="R271" s="60"/>
      <c r="S271" s="60"/>
      <c r="T271" s="60"/>
      <c r="X271" s="60"/>
      <c r="Y271" s="60"/>
      <c r="Z271" s="60"/>
      <c r="AA271" s="60"/>
      <c r="AB271" s="60"/>
      <c r="AF271" s="60"/>
      <c r="AG271" s="60"/>
      <c r="AH271" s="60"/>
      <c r="AI271" s="60"/>
    </row>
    <row r="272" spans="7:35" x14ac:dyDescent="0.45">
      <c r="G272" s="22"/>
      <c r="H272" s="22"/>
      <c r="I272" s="22"/>
      <c r="J272" s="60"/>
      <c r="K272" s="60"/>
      <c r="L272" s="60"/>
      <c r="M272" s="60"/>
      <c r="Q272" s="60"/>
      <c r="R272" s="60"/>
      <c r="S272" s="60"/>
      <c r="T272" s="60"/>
      <c r="X272" s="60"/>
      <c r="Y272" s="60"/>
      <c r="Z272" s="60"/>
      <c r="AA272" s="60"/>
      <c r="AB272" s="60"/>
      <c r="AF272" s="60"/>
      <c r="AG272" s="60"/>
      <c r="AH272" s="60"/>
      <c r="AI272" s="60"/>
    </row>
    <row r="273" spans="7:35" x14ac:dyDescent="0.45">
      <c r="G273" s="22"/>
      <c r="H273" s="22"/>
      <c r="I273" s="22"/>
      <c r="J273" s="60"/>
      <c r="K273" s="60"/>
      <c r="L273" s="60"/>
      <c r="M273" s="60"/>
      <c r="Q273" s="60"/>
      <c r="R273" s="60"/>
      <c r="S273" s="60"/>
      <c r="T273" s="60"/>
      <c r="X273" s="60"/>
      <c r="Y273" s="60"/>
      <c r="Z273" s="60"/>
      <c r="AA273" s="60"/>
      <c r="AB273" s="60"/>
      <c r="AF273" s="60"/>
      <c r="AG273" s="60"/>
      <c r="AH273" s="60"/>
      <c r="AI273" s="60"/>
    </row>
    <row r="274" spans="7:35" x14ac:dyDescent="0.45">
      <c r="G274" s="22"/>
      <c r="H274" s="22"/>
      <c r="I274" s="22"/>
      <c r="J274" s="60"/>
      <c r="K274" s="60"/>
      <c r="L274" s="60"/>
      <c r="M274" s="60"/>
      <c r="Q274" s="60"/>
      <c r="R274" s="60"/>
      <c r="S274" s="60"/>
      <c r="T274" s="60"/>
      <c r="X274" s="60"/>
      <c r="Y274" s="60"/>
      <c r="Z274" s="60"/>
      <c r="AA274" s="60"/>
      <c r="AB274" s="60"/>
      <c r="AF274" s="60"/>
      <c r="AG274" s="60"/>
      <c r="AH274" s="60"/>
      <c r="AI274" s="60"/>
    </row>
  </sheetData>
  <mergeCells count="22">
    <mergeCell ref="B114:D114"/>
    <mergeCell ref="B119:D119"/>
    <mergeCell ref="B67:I67"/>
    <mergeCell ref="B68:I68"/>
    <mergeCell ref="G77:I77"/>
    <mergeCell ref="K77:M77"/>
    <mergeCell ref="O77:P77"/>
    <mergeCell ref="D78:D79"/>
    <mergeCell ref="O78:O79"/>
    <mergeCell ref="P78:P79"/>
    <mergeCell ref="O20:P20"/>
    <mergeCell ref="D21:D22"/>
    <mergeCell ref="O21:O22"/>
    <mergeCell ref="P21:P22"/>
    <mergeCell ref="B57:D57"/>
    <mergeCell ref="B62:D62"/>
    <mergeCell ref="A3:H3"/>
    <mergeCell ref="B10:I10"/>
    <mergeCell ref="B11:I11"/>
    <mergeCell ref="D14:K14"/>
    <mergeCell ref="G20:I20"/>
    <mergeCell ref="K20:M20"/>
  </mergeCells>
  <conditionalFormatting sqref="G126:J128">
    <cfRule type="cellIs" dxfId="63" priority="1" operator="lessThan">
      <formula>0</formula>
    </cfRule>
    <cfRule type="cellIs" dxfId="62" priority="2" operator="greaterThan">
      <formula>0</formula>
    </cfRule>
  </conditionalFormatting>
  <conditionalFormatting sqref="J132:M274">
    <cfRule type="cellIs" dxfId="61" priority="15" operator="lessThan">
      <formula>0</formula>
    </cfRule>
    <cfRule type="cellIs" dxfId="60" priority="16" operator="greaterThan">
      <formula>0</formula>
    </cfRule>
  </conditionalFormatting>
  <conditionalFormatting sqref="Q126:Q128">
    <cfRule type="cellIs" dxfId="59" priority="11" operator="lessThan">
      <formula>0</formula>
    </cfRule>
    <cfRule type="cellIs" dxfId="58" priority="12" operator="greaterThan">
      <formula>0</formula>
    </cfRule>
  </conditionalFormatting>
  <conditionalFormatting sqref="Q130:T274">
    <cfRule type="cellIs" dxfId="57" priority="13" operator="lessThan">
      <formula>0</formula>
    </cfRule>
    <cfRule type="cellIs" dxfId="56" priority="14" operator="greaterThan">
      <formula>0</formula>
    </cfRule>
  </conditionalFormatting>
  <conditionalFormatting sqref="X126:Y128">
    <cfRule type="cellIs" dxfId="55" priority="7" operator="lessThan">
      <formula>0</formula>
    </cfRule>
    <cfRule type="cellIs" dxfId="54" priority="8" operator="greaterThan">
      <formula>0</formula>
    </cfRule>
  </conditionalFormatting>
  <conditionalFormatting sqref="X130:AB274">
    <cfRule type="cellIs" dxfId="53" priority="9" operator="lessThan">
      <formula>0</formula>
    </cfRule>
    <cfRule type="cellIs" dxfId="52" priority="10" operator="greaterThan">
      <formula>0</formula>
    </cfRule>
  </conditionalFormatting>
  <conditionalFormatting sqref="AF126:AF128">
    <cfRule type="cellIs" dxfId="51" priority="3" operator="lessThan">
      <formula>0</formula>
    </cfRule>
    <cfRule type="cellIs" dxfId="50" priority="4" operator="greaterThan">
      <formula>0</formula>
    </cfRule>
  </conditionalFormatting>
  <conditionalFormatting sqref="AF130:AI274">
    <cfRule type="cellIs" dxfId="49" priority="5" operator="lessThan">
      <formula>0</formula>
    </cfRule>
    <cfRule type="cellIs" dxfId="48" priority="6" operator="greaterThan">
      <formula>0</formula>
    </cfRule>
  </conditionalFormatting>
  <dataValidations count="5">
    <dataValidation type="list" allowBlank="1" showInputMessage="1" showErrorMessage="1" sqref="D23 D80" xr:uid="{0A055BAD-9C10-4FE1-B8F1-E3A320ED9C86}">
      <formula1>"per 30 days, per kWh, per kW, per kVA"</formula1>
    </dataValidation>
    <dataValidation type="list" allowBlank="1" showInputMessage="1" showErrorMessage="1" sqref="D73 D16" xr:uid="{AF0ECCBC-56A6-4B08-95AC-9776987C7118}">
      <formula1>"TOU, non-TOU"</formula1>
    </dataValidation>
    <dataValidation type="list" allowBlank="1" showInputMessage="1" showErrorMessage="1" prompt="Select Charge Unit - per 30 days, per kWh, per kW, per kVA." sqref="D39:D40 D42:D52 D96:D97 D99:D109 D24:D32 D81:D89 D34:D37 D91:D94" xr:uid="{6D0015D3-7FE5-4790-868B-2F5623DC5AD9}">
      <formula1>"per 30 days, per kWh, per kW, per kVA"</formula1>
    </dataValidation>
    <dataValidation type="list" allowBlank="1" showInputMessage="1" showErrorMessage="1" prompt="Select Charge Unit - monthly, per kWh, per kW" sqref="D58 D53 D63 D115 D110 D120" xr:uid="{6537401A-240B-42D0-860C-D08671C514DD}">
      <formula1>"Monthly, per kWh, per kW"</formula1>
    </dataValidation>
    <dataValidation type="list" allowBlank="1" showInputMessage="1" showErrorMessage="1" sqref="E58 E63 E115 E120 E42:E53 E39:E40 E99:E110 E96:E97 E23:E32 E80:E89 E34:E37 E91:E94" xr:uid="{D187DE45-B9A3-4D6D-AB41-A3FE10486C0C}">
      <formula1>#REF!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66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rowBreaks count="1" manualBreakCount="1">
    <brk id="65" max="43" man="1"/>
  </rowBreaks>
  <colBreaks count="1" manualBreakCount="1">
    <brk id="1" min="9" max="15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10</xdr:col>
                    <xdr:colOff>333375</xdr:colOff>
                    <xdr:row>73</xdr:row>
                    <xdr:rowOff>47625</xdr:rowOff>
                  </from>
                  <to>
                    <xdr:col>16</xdr:col>
                    <xdr:colOff>76200</xdr:colOff>
                    <xdr:row>75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7</xdr:col>
                    <xdr:colOff>447675</xdr:colOff>
                    <xdr:row>74</xdr:row>
                    <xdr:rowOff>28575</xdr:rowOff>
                  </from>
                  <to>
                    <xdr:col>10</xdr:col>
                    <xdr:colOff>361950</xdr:colOff>
                    <xdr:row>75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10</xdr:col>
                    <xdr:colOff>142875</xdr:colOff>
                    <xdr:row>16</xdr:row>
                    <xdr:rowOff>76200</xdr:rowOff>
                  </from>
                  <to>
                    <xdr:col>15</xdr:col>
                    <xdr:colOff>533400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7</xdr:col>
                    <xdr:colOff>371475</xdr:colOff>
                    <xdr:row>17</xdr:row>
                    <xdr:rowOff>28575</xdr:rowOff>
                  </from>
                  <to>
                    <xdr:col>10</xdr:col>
                    <xdr:colOff>257175</xdr:colOff>
                    <xdr:row>18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E90C-E19B-498C-9E25-8A6762A0DE97}">
  <sheetPr>
    <tabColor theme="7" tint="0.79998168889431442"/>
    <pageSetUpPr fitToPage="1"/>
  </sheetPr>
  <dimension ref="A1:AK126"/>
  <sheetViews>
    <sheetView topLeftCell="A10" zoomScaleNormal="100" workbookViewId="0">
      <pane xSplit="4" ySplit="2" topLeftCell="E12" activePane="bottomRight" state="frozen"/>
      <selection sqref="A1:XFD9"/>
      <selection pane="topRight" sqref="A1:XFD9"/>
      <selection pane="bottomLeft" sqref="A1:XFD9"/>
      <selection pane="bottomRight" activeCell="A10" sqref="A10"/>
    </sheetView>
  </sheetViews>
  <sheetFormatPr defaultColWidth="9.265625" defaultRowHeight="14.25" x14ac:dyDescent="0.45"/>
  <cols>
    <col min="1" max="1" width="1.73046875" style="200" customWidth="1"/>
    <col min="2" max="2" width="116.86328125" style="200" bestFit="1" customWidth="1"/>
    <col min="3" max="3" width="1.59765625" style="200" customWidth="1"/>
    <col min="4" max="4" width="12.73046875" style="208" customWidth="1"/>
    <col min="5" max="5" width="1.73046875" style="200" customWidth="1"/>
    <col min="6" max="6" width="1.265625" style="200" customWidth="1"/>
    <col min="7" max="9" width="14.1328125" style="200" customWidth="1"/>
    <col min="10" max="10" width="1.265625" style="200" customWidth="1"/>
    <col min="11" max="13" width="14.1328125" style="200" customWidth="1"/>
    <col min="14" max="14" width="0.86328125" style="200" customWidth="1"/>
    <col min="15" max="16" width="14.1328125" style="200" customWidth="1"/>
    <col min="17" max="17" width="1.265625" style="200" customWidth="1"/>
    <col min="18" max="20" width="14.1328125" style="200" customWidth="1"/>
    <col min="21" max="21" width="1.265625" style="200" customWidth="1"/>
    <col min="22" max="23" width="14.1328125" style="200" customWidth="1"/>
    <col min="24" max="24" width="1.265625" style="200" customWidth="1"/>
    <col min="25" max="27" width="14.1328125" style="200" customWidth="1"/>
    <col min="28" max="28" width="1.265625" style="200" customWidth="1"/>
    <col min="29" max="35" width="14.1328125" style="200" customWidth="1"/>
    <col min="36" max="37" width="14.265625" style="200" customWidth="1"/>
    <col min="38" max="16384" width="9.265625" style="200"/>
  </cols>
  <sheetData>
    <row r="1" spans="1:37" ht="20.25" x14ac:dyDescent="0.45">
      <c r="A1" s="197"/>
      <c r="B1" s="198"/>
      <c r="C1" s="198"/>
      <c r="D1" s="199"/>
      <c r="E1" s="198"/>
      <c r="F1" s="198"/>
      <c r="G1" s="198"/>
      <c r="H1" s="198"/>
      <c r="I1" s="197"/>
      <c r="J1" s="197"/>
      <c r="N1" s="200">
        <v>1</v>
      </c>
      <c r="Q1" s="197"/>
      <c r="U1" s="200">
        <v>1</v>
      </c>
      <c r="X1" s="197"/>
      <c r="AB1" s="200">
        <v>1</v>
      </c>
      <c r="AE1" s="197"/>
      <c r="AI1" s="200">
        <v>1</v>
      </c>
    </row>
    <row r="2" spans="1:37" ht="17.25" x14ac:dyDescent="0.45">
      <c r="A2" s="201"/>
      <c r="B2" s="201"/>
      <c r="C2" s="201"/>
      <c r="D2" s="202"/>
      <c r="E2" s="201"/>
      <c r="F2" s="201"/>
      <c r="G2" s="201"/>
      <c r="H2" s="201"/>
      <c r="I2" s="197"/>
      <c r="J2" s="197"/>
      <c r="Q2" s="197"/>
      <c r="X2" s="197"/>
      <c r="AE2" s="197"/>
    </row>
    <row r="3" spans="1:37" ht="17.25" x14ac:dyDescent="0.45">
      <c r="A3" s="468"/>
      <c r="B3" s="468"/>
      <c r="C3" s="468"/>
      <c r="D3" s="468"/>
      <c r="E3" s="468"/>
      <c r="F3" s="468"/>
      <c r="G3" s="468"/>
      <c r="H3" s="468"/>
      <c r="I3" s="197"/>
      <c r="J3" s="197"/>
      <c r="Q3" s="197"/>
      <c r="X3" s="197"/>
      <c r="AE3" s="197"/>
    </row>
    <row r="4" spans="1:37" ht="17.25" x14ac:dyDescent="0.45">
      <c r="A4" s="201"/>
      <c r="B4" s="201"/>
      <c r="C4" s="201"/>
      <c r="D4" s="202"/>
      <c r="E4" s="201"/>
      <c r="F4" s="203"/>
      <c r="G4" s="203"/>
      <c r="H4" s="203"/>
      <c r="I4" s="197"/>
      <c r="J4" s="197"/>
      <c r="Q4" s="197"/>
      <c r="X4" s="197"/>
      <c r="AE4" s="197"/>
    </row>
    <row r="5" spans="1:37" ht="15.4" x14ac:dyDescent="0.45">
      <c r="A5" s="197"/>
      <c r="B5" s="197"/>
      <c r="C5" s="204"/>
      <c r="D5" s="205"/>
      <c r="E5" s="204"/>
      <c r="F5" s="197"/>
      <c r="G5" s="197"/>
      <c r="H5" s="197"/>
      <c r="I5" s="197"/>
      <c r="J5" s="197"/>
      <c r="M5" s="13"/>
      <c r="N5" s="13"/>
      <c r="O5" s="13"/>
      <c r="P5" s="13"/>
      <c r="Q5" s="197"/>
      <c r="T5" s="13"/>
      <c r="U5" s="13"/>
      <c r="V5" s="13"/>
      <c r="W5" s="13"/>
      <c r="X5" s="197"/>
      <c r="AA5" s="13"/>
      <c r="AB5" s="13"/>
      <c r="AC5" s="13"/>
      <c r="AD5" s="13"/>
      <c r="AE5" s="197"/>
      <c r="AH5" s="13"/>
      <c r="AI5" s="13"/>
      <c r="AJ5" s="13"/>
      <c r="AK5" s="13"/>
    </row>
    <row r="6" spans="1:37" x14ac:dyDescent="0.45">
      <c r="A6" s="197"/>
      <c r="B6" s="197"/>
      <c r="C6" s="197"/>
      <c r="D6" s="206"/>
      <c r="E6" s="197"/>
      <c r="F6" s="197"/>
      <c r="G6" s="197"/>
      <c r="H6" s="197"/>
      <c r="I6" s="197"/>
      <c r="J6" s="197"/>
      <c r="M6" s="13"/>
      <c r="N6" s="13"/>
      <c r="O6" s="13"/>
      <c r="P6" s="13"/>
      <c r="Q6" s="197"/>
      <c r="T6" s="13"/>
      <c r="U6" s="13"/>
      <c r="V6" s="13"/>
      <c r="W6" s="13"/>
      <c r="X6" s="197"/>
      <c r="AA6" s="13"/>
      <c r="AB6" s="13"/>
      <c r="AC6" s="13"/>
      <c r="AD6" s="13"/>
      <c r="AE6" s="197"/>
      <c r="AH6" s="13"/>
      <c r="AI6" s="13"/>
      <c r="AJ6" s="13"/>
      <c r="AK6" s="13"/>
    </row>
    <row r="7" spans="1:37" x14ac:dyDescent="0.45">
      <c r="A7" s="197"/>
      <c r="B7" s="197"/>
      <c r="C7" s="197"/>
      <c r="D7" s="206"/>
      <c r="E7" s="197"/>
      <c r="F7" s="197"/>
      <c r="G7" s="197"/>
      <c r="H7" s="197"/>
      <c r="I7" s="197"/>
      <c r="J7" s="197"/>
      <c r="M7" s="13"/>
      <c r="N7" s="13"/>
      <c r="O7" s="13"/>
      <c r="P7" s="13"/>
      <c r="Q7" s="197"/>
      <c r="T7" s="13"/>
      <c r="U7" s="13"/>
      <c r="V7" s="13"/>
      <c r="W7" s="13"/>
      <c r="X7" s="197"/>
      <c r="AA7" s="13"/>
      <c r="AB7" s="13"/>
      <c r="AC7" s="13"/>
      <c r="AD7" s="13"/>
      <c r="AE7" s="197"/>
      <c r="AH7" s="13"/>
      <c r="AI7" s="13"/>
      <c r="AJ7" s="13"/>
      <c r="AK7" s="13"/>
    </row>
    <row r="8" spans="1:37" x14ac:dyDescent="0.45">
      <c r="A8" s="207"/>
      <c r="B8" s="197"/>
      <c r="C8" s="197"/>
      <c r="D8" s="206"/>
      <c r="E8" s="197"/>
      <c r="F8" s="197"/>
      <c r="G8" s="197"/>
      <c r="H8" s="197"/>
      <c r="I8" s="197"/>
      <c r="J8" s="197"/>
      <c r="M8" s="13"/>
      <c r="N8" s="13"/>
      <c r="O8" s="13"/>
      <c r="P8" s="13"/>
      <c r="Q8" s="197"/>
      <c r="T8" s="13"/>
      <c r="U8" s="13"/>
      <c r="V8" s="13"/>
      <c r="W8" s="13"/>
      <c r="X8" s="197"/>
      <c r="AA8" s="13"/>
      <c r="AB8" s="13"/>
      <c r="AC8" s="13"/>
      <c r="AD8" s="13"/>
      <c r="AE8" s="197"/>
      <c r="AH8" s="13"/>
      <c r="AI8" s="13"/>
      <c r="AJ8" s="13"/>
      <c r="AK8" s="13"/>
    </row>
    <row r="9" spans="1:37" x14ac:dyDescent="0.45">
      <c r="M9" s="13"/>
      <c r="N9" s="13"/>
      <c r="O9" s="13"/>
      <c r="P9" s="13"/>
      <c r="T9" s="13"/>
      <c r="U9" s="13"/>
      <c r="V9" s="13"/>
      <c r="W9" s="13"/>
      <c r="AA9" s="13"/>
      <c r="AB9" s="13"/>
      <c r="AC9" s="13"/>
      <c r="AD9" s="13"/>
      <c r="AH9" s="13"/>
      <c r="AI9" s="13"/>
      <c r="AJ9" s="13"/>
      <c r="AK9" s="13"/>
    </row>
    <row r="10" spans="1:37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J10" s="467"/>
      <c r="M10" s="13"/>
      <c r="N10" s="13"/>
      <c r="O10" s="13"/>
      <c r="P10" s="13"/>
      <c r="Q10" s="13"/>
      <c r="T10" s="13"/>
      <c r="U10" s="13"/>
      <c r="V10" s="13"/>
      <c r="W10" s="13"/>
      <c r="X10" s="13"/>
      <c r="AA10" s="13"/>
      <c r="AB10" s="13"/>
      <c r="AC10" s="13"/>
      <c r="AD10" s="13"/>
      <c r="AE10" s="13"/>
      <c r="AH10" s="13"/>
      <c r="AI10" s="13"/>
      <c r="AJ10" s="13"/>
      <c r="AK10" s="13"/>
    </row>
    <row r="11" spans="1:37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J11" s="467"/>
      <c r="M11" s="13"/>
      <c r="N11" s="13"/>
      <c r="O11" s="13"/>
      <c r="P11" s="13"/>
      <c r="Q11" s="13"/>
      <c r="T11" s="13"/>
      <c r="U11" s="13"/>
      <c r="V11" s="13"/>
      <c r="W11" s="13"/>
      <c r="X11" s="13"/>
      <c r="AA11" s="13"/>
      <c r="AB11" s="13"/>
      <c r="AC11" s="13"/>
      <c r="AD11" s="13"/>
      <c r="AE11" s="13"/>
      <c r="AH11" s="13"/>
      <c r="AI11" s="13"/>
      <c r="AJ11" s="13"/>
      <c r="AK11" s="13"/>
    </row>
    <row r="12" spans="1:37" x14ac:dyDescent="0.45">
      <c r="M12" s="13"/>
      <c r="N12" s="13"/>
      <c r="O12" s="13"/>
      <c r="P12" s="13"/>
      <c r="T12" s="13"/>
      <c r="U12" s="13"/>
      <c r="V12" s="13"/>
      <c r="W12" s="13"/>
      <c r="AA12" s="13"/>
      <c r="AB12" s="13"/>
      <c r="AC12" s="13"/>
      <c r="AD12" s="13"/>
      <c r="AH12" s="13"/>
      <c r="AI12" s="13"/>
      <c r="AJ12" s="13"/>
      <c r="AK12" s="13"/>
    </row>
    <row r="13" spans="1:37" x14ac:dyDescent="0.45">
      <c r="M13" s="13"/>
      <c r="N13" s="13"/>
      <c r="O13" s="13"/>
      <c r="P13" s="13"/>
      <c r="T13" s="13"/>
      <c r="U13" s="13"/>
      <c r="V13" s="13"/>
      <c r="W13" s="13"/>
      <c r="AA13" s="13"/>
      <c r="AB13" s="13"/>
      <c r="AC13" s="13"/>
      <c r="AD13" s="13"/>
      <c r="AH13" s="13"/>
      <c r="AI13" s="13"/>
      <c r="AJ13" s="13"/>
      <c r="AK13" s="13"/>
    </row>
    <row r="14" spans="1:37" ht="15" x14ac:dyDescent="0.45">
      <c r="B14" s="209" t="s">
        <v>2</v>
      </c>
      <c r="D14" s="469" t="s">
        <v>78</v>
      </c>
      <c r="E14" s="469"/>
      <c r="F14" s="469"/>
      <c r="G14" s="469"/>
      <c r="H14" s="469"/>
      <c r="I14" s="469"/>
      <c r="J14" s="469"/>
      <c r="M14" s="13"/>
      <c r="N14" s="13"/>
      <c r="O14" s="13"/>
      <c r="P14" s="13"/>
      <c r="Q14" s="13"/>
      <c r="T14" s="13"/>
      <c r="U14" s="13"/>
      <c r="V14" s="13"/>
      <c r="W14" s="13"/>
      <c r="X14" s="13"/>
      <c r="AA14" s="13"/>
      <c r="AB14" s="13"/>
      <c r="AC14" s="13"/>
      <c r="AD14" s="13"/>
      <c r="AE14" s="13"/>
      <c r="AH14" s="13"/>
      <c r="AI14" s="13"/>
      <c r="AJ14" s="13"/>
      <c r="AK14" s="13"/>
    </row>
    <row r="15" spans="1:37" ht="15.4" x14ac:dyDescent="0.45">
      <c r="B15" s="211"/>
      <c r="D15" s="212"/>
      <c r="E15" s="212"/>
      <c r="F15" s="212"/>
      <c r="G15" s="212"/>
      <c r="H15" s="212"/>
      <c r="I15" s="212"/>
      <c r="J15" s="212"/>
      <c r="M15" s="212"/>
      <c r="O15" s="13"/>
      <c r="P15" s="13"/>
      <c r="Q15" s="212"/>
      <c r="T15" s="212"/>
      <c r="V15" s="13"/>
      <c r="W15" s="13"/>
      <c r="X15" s="212"/>
      <c r="AA15" s="212"/>
      <c r="AC15" s="13"/>
      <c r="AD15" s="13"/>
      <c r="AE15" s="212"/>
      <c r="AH15" s="212"/>
      <c r="AJ15" s="13"/>
      <c r="AK15" s="13"/>
    </row>
    <row r="16" spans="1:37" ht="15.4" x14ac:dyDescent="0.45">
      <c r="B16" s="209" t="s">
        <v>4</v>
      </c>
      <c r="D16" s="213" t="s">
        <v>49</v>
      </c>
      <c r="E16" s="212"/>
      <c r="F16" s="212"/>
      <c r="G16" s="434" t="s">
        <v>79</v>
      </c>
      <c r="H16" s="212"/>
      <c r="I16" s="214"/>
      <c r="J16" s="212"/>
      <c r="K16" s="215"/>
      <c r="M16" s="214"/>
      <c r="O16" s="25"/>
      <c r="P16" s="216"/>
      <c r="Q16" s="435"/>
      <c r="R16" s="215"/>
      <c r="T16" s="214"/>
      <c r="V16" s="25"/>
      <c r="W16" s="216"/>
      <c r="X16" s="212"/>
      <c r="Y16" s="215"/>
      <c r="AA16" s="214"/>
      <c r="AC16" s="25"/>
      <c r="AD16" s="216"/>
      <c r="AE16" s="212"/>
      <c r="AF16" s="215"/>
      <c r="AH16" s="214"/>
      <c r="AJ16" s="25"/>
      <c r="AK16" s="216"/>
    </row>
    <row r="17" spans="2:34" ht="15.4" x14ac:dyDescent="0.45">
      <c r="B17" s="211"/>
      <c r="D17" s="212"/>
      <c r="E17" s="212"/>
      <c r="F17" s="212"/>
      <c r="G17" s="398">
        <v>8400</v>
      </c>
      <c r="H17" s="396" t="s">
        <v>68</v>
      </c>
      <c r="I17" s="212"/>
      <c r="J17" s="212"/>
      <c r="Q17" s="436"/>
      <c r="X17" s="212"/>
      <c r="AE17" s="212"/>
    </row>
    <row r="18" spans="2:34" x14ac:dyDescent="0.45">
      <c r="B18" s="217"/>
      <c r="D18" s="218"/>
      <c r="E18" s="219"/>
      <c r="G18" s="398">
        <v>9200</v>
      </c>
      <c r="H18" s="219" t="s">
        <v>69</v>
      </c>
      <c r="P18" s="221"/>
      <c r="W18" s="221"/>
      <c r="AD18" s="221"/>
    </row>
    <row r="19" spans="2:34" x14ac:dyDescent="0.45">
      <c r="B19" s="397"/>
      <c r="D19" s="218" t="s">
        <v>6</v>
      </c>
      <c r="G19" s="398">
        <v>3900000</v>
      </c>
      <c r="H19" s="396" t="s">
        <v>7</v>
      </c>
      <c r="I19" s="221"/>
      <c r="M19" s="221"/>
      <c r="T19" s="221"/>
      <c r="AA19" s="221"/>
      <c r="AH19" s="221"/>
    </row>
    <row r="20" spans="2:34" s="22" customFormat="1" x14ac:dyDescent="0.45">
      <c r="B20" s="40"/>
      <c r="D20" s="45"/>
      <c r="E20" s="42"/>
      <c r="G20" s="470" t="s">
        <v>8</v>
      </c>
      <c r="H20" s="471"/>
      <c r="I20" s="472"/>
      <c r="K20" s="470" t="s">
        <v>9</v>
      </c>
      <c r="L20" s="471"/>
      <c r="M20" s="472"/>
      <c r="O20" s="470" t="s">
        <v>10</v>
      </c>
      <c r="P20" s="472"/>
    </row>
    <row r="21" spans="2:34" x14ac:dyDescent="0.45">
      <c r="B21" s="222"/>
      <c r="D21" s="473" t="s">
        <v>11</v>
      </c>
      <c r="E21" s="218"/>
      <c r="G21" s="223" t="s">
        <v>12</v>
      </c>
      <c r="H21" s="224" t="s">
        <v>13</v>
      </c>
      <c r="I21" s="225" t="s">
        <v>14</v>
      </c>
      <c r="K21" s="223" t="s">
        <v>12</v>
      </c>
      <c r="L21" s="224" t="s">
        <v>13</v>
      </c>
      <c r="M21" s="225" t="s">
        <v>14</v>
      </c>
      <c r="O21" s="475" t="s">
        <v>15</v>
      </c>
      <c r="P21" s="477" t="s">
        <v>16</v>
      </c>
    </row>
    <row r="22" spans="2:34" x14ac:dyDescent="0.45">
      <c r="B22" s="222"/>
      <c r="D22" s="474"/>
      <c r="E22" s="218"/>
      <c r="G22" s="226" t="s">
        <v>17</v>
      </c>
      <c r="H22" s="227"/>
      <c r="I22" s="227" t="s">
        <v>17</v>
      </c>
      <c r="K22" s="226" t="s">
        <v>17</v>
      </c>
      <c r="L22" s="227"/>
      <c r="M22" s="227" t="s">
        <v>17</v>
      </c>
      <c r="O22" s="476"/>
      <c r="P22" s="478"/>
    </row>
    <row r="23" spans="2:34" s="22" customFormat="1" x14ac:dyDescent="0.45">
      <c r="B23" s="51" t="s">
        <v>18</v>
      </c>
      <c r="C23" s="52"/>
      <c r="D23" s="53" t="s">
        <v>19</v>
      </c>
      <c r="E23" s="52"/>
      <c r="F23" s="23"/>
      <c r="G23" s="54">
        <v>4843.5200000000004</v>
      </c>
      <c r="H23" s="55">
        <v>1</v>
      </c>
      <c r="I23" s="56">
        <f t="shared" ref="I23:I32" si="0">H23*G23</f>
        <v>4843.5200000000004</v>
      </c>
      <c r="J23" s="57"/>
      <c r="K23" s="54">
        <v>4843.5200000000004</v>
      </c>
      <c r="L23" s="55">
        <v>1</v>
      </c>
      <c r="M23" s="56">
        <f t="shared" ref="M23:M32" si="1">L23*K23</f>
        <v>4843.5200000000004</v>
      </c>
      <c r="N23" s="57"/>
      <c r="O23" s="58">
        <f t="shared" ref="O23:O63" si="2">M23-I23</f>
        <v>0</v>
      </c>
      <c r="P23" s="59">
        <f t="shared" ref="P23:P63" si="3">IF(OR(I23=0,M23=0),"",(O23/I23))</f>
        <v>0</v>
      </c>
      <c r="Q23" s="57"/>
    </row>
    <row r="24" spans="2:34" x14ac:dyDescent="0.45">
      <c r="B24" s="61" t="s">
        <v>90</v>
      </c>
      <c r="C24" s="228"/>
      <c r="D24" s="229" t="s">
        <v>70</v>
      </c>
      <c r="E24" s="228"/>
      <c r="F24" s="29"/>
      <c r="G24" s="399">
        <v>3.8E-3</v>
      </c>
      <c r="H24" s="311">
        <f t="shared" ref="H24:H32" si="4">$G$18</f>
        <v>9200</v>
      </c>
      <c r="I24" s="56">
        <f t="shared" si="0"/>
        <v>34.96</v>
      </c>
      <c r="J24" s="29"/>
      <c r="K24" s="399">
        <v>3.8E-3</v>
      </c>
      <c r="L24" s="311">
        <f t="shared" ref="L24:L32" si="5">$G$18</f>
        <v>9200</v>
      </c>
      <c r="M24" s="56">
        <f t="shared" si="1"/>
        <v>34.96</v>
      </c>
      <c r="N24" s="29"/>
      <c r="O24" s="233">
        <f t="shared" si="2"/>
        <v>0</v>
      </c>
      <c r="P24" s="234">
        <f t="shared" si="3"/>
        <v>0</v>
      </c>
    </row>
    <row r="25" spans="2:34" x14ac:dyDescent="0.45">
      <c r="B25" s="247" t="s">
        <v>96</v>
      </c>
      <c r="C25" s="228"/>
      <c r="D25" s="229" t="s">
        <v>70</v>
      </c>
      <c r="E25" s="228"/>
      <c r="F25" s="29"/>
      <c r="G25" s="399">
        <v>-4.1399999999999999E-2</v>
      </c>
      <c r="H25" s="311">
        <f t="shared" si="4"/>
        <v>9200</v>
      </c>
      <c r="I25" s="56">
        <f t="shared" si="0"/>
        <v>-380.88</v>
      </c>
      <c r="J25" s="29"/>
      <c r="K25" s="399">
        <v>-4.1399999999999999E-2</v>
      </c>
      <c r="L25" s="311">
        <f t="shared" si="5"/>
        <v>9200</v>
      </c>
      <c r="M25" s="56">
        <f t="shared" si="1"/>
        <v>-380.88</v>
      </c>
      <c r="N25" s="29"/>
      <c r="O25" s="233">
        <f t="shared" si="2"/>
        <v>0</v>
      </c>
      <c r="P25" s="234">
        <f t="shared" si="3"/>
        <v>0</v>
      </c>
    </row>
    <row r="26" spans="2:34" x14ac:dyDescent="0.45">
      <c r="B26" s="61" t="s">
        <v>91</v>
      </c>
      <c r="C26" s="228"/>
      <c r="D26" s="229" t="s">
        <v>70</v>
      </c>
      <c r="E26" s="228"/>
      <c r="F26" s="29"/>
      <c r="G26" s="399">
        <v>0</v>
      </c>
      <c r="H26" s="311">
        <f t="shared" si="4"/>
        <v>9200</v>
      </c>
      <c r="I26" s="56">
        <f t="shared" si="0"/>
        <v>0</v>
      </c>
      <c r="J26" s="29"/>
      <c r="K26" s="399">
        <v>3.0700000000000002E-2</v>
      </c>
      <c r="L26" s="311">
        <f t="shared" si="5"/>
        <v>9200</v>
      </c>
      <c r="M26" s="56">
        <f t="shared" si="1"/>
        <v>282.44</v>
      </c>
      <c r="N26" s="29"/>
      <c r="O26" s="233">
        <f t="shared" si="2"/>
        <v>282.44</v>
      </c>
      <c r="P26" s="234" t="str">
        <f t="shared" si="3"/>
        <v/>
      </c>
    </row>
    <row r="27" spans="2:34" x14ac:dyDescent="0.45">
      <c r="B27" s="61" t="s">
        <v>92</v>
      </c>
      <c r="C27" s="228"/>
      <c r="D27" s="229" t="s">
        <v>70</v>
      </c>
      <c r="E27" s="228"/>
      <c r="F27" s="29"/>
      <c r="G27" s="399">
        <v>-3.0999999999999999E-3</v>
      </c>
      <c r="H27" s="311">
        <f t="shared" si="4"/>
        <v>9200</v>
      </c>
      <c r="I27" s="56">
        <f>H27*G27</f>
        <v>-28.52</v>
      </c>
      <c r="J27" s="29"/>
      <c r="K27" s="399">
        <v>-3.0999999999999999E-3</v>
      </c>
      <c r="L27" s="311">
        <f t="shared" si="5"/>
        <v>9200</v>
      </c>
      <c r="M27" s="56">
        <f>L27*K27</f>
        <v>-28.52</v>
      </c>
      <c r="N27" s="29"/>
      <c r="O27" s="233">
        <f t="shared" si="2"/>
        <v>0</v>
      </c>
      <c r="P27" s="234">
        <f t="shared" si="3"/>
        <v>0</v>
      </c>
    </row>
    <row r="28" spans="2:34" x14ac:dyDescent="0.45">
      <c r="B28" s="64" t="s">
        <v>93</v>
      </c>
      <c r="C28" s="228"/>
      <c r="D28" s="229" t="s">
        <v>70</v>
      </c>
      <c r="E28" s="228"/>
      <c r="F28" s="29"/>
      <c r="G28" s="399">
        <v>-0.26390000000000002</v>
      </c>
      <c r="H28" s="311">
        <f t="shared" si="4"/>
        <v>9200</v>
      </c>
      <c r="I28" s="56">
        <f>H28*G28</f>
        <v>-2427.88</v>
      </c>
      <c r="J28" s="29"/>
      <c r="K28" s="399">
        <v>0</v>
      </c>
      <c r="L28" s="311">
        <f t="shared" si="5"/>
        <v>9200</v>
      </c>
      <c r="M28" s="56">
        <f>L28*K28</f>
        <v>0</v>
      </c>
      <c r="N28" s="29"/>
      <c r="O28" s="233">
        <f t="shared" si="2"/>
        <v>2427.88</v>
      </c>
      <c r="P28" s="234" t="str">
        <f t="shared" si="3"/>
        <v/>
      </c>
    </row>
    <row r="29" spans="2:34" x14ac:dyDescent="0.45">
      <c r="B29" s="64" t="s">
        <v>94</v>
      </c>
      <c r="C29" s="228"/>
      <c r="D29" s="229" t="s">
        <v>70</v>
      </c>
      <c r="E29" s="228"/>
      <c r="F29" s="29"/>
      <c r="G29" s="399">
        <v>-6.3799999999999996E-2</v>
      </c>
      <c r="H29" s="311">
        <f t="shared" si="4"/>
        <v>9200</v>
      </c>
      <c r="I29" s="56">
        <f>H29*G29</f>
        <v>-586.95999999999992</v>
      </c>
      <c r="J29" s="29"/>
      <c r="K29" s="399">
        <v>-6.3799999999999996E-2</v>
      </c>
      <c r="L29" s="311">
        <f t="shared" si="5"/>
        <v>9200</v>
      </c>
      <c r="M29" s="56">
        <f>L29*K29</f>
        <v>-586.95999999999992</v>
      </c>
      <c r="N29" s="29"/>
      <c r="O29" s="233">
        <f t="shared" si="2"/>
        <v>0</v>
      </c>
      <c r="P29" s="234">
        <f t="shared" si="3"/>
        <v>0</v>
      </c>
    </row>
    <row r="30" spans="2:34" x14ac:dyDescent="0.45">
      <c r="B30" s="65" t="s">
        <v>95</v>
      </c>
      <c r="C30" s="228"/>
      <c r="D30" s="229" t="s">
        <v>70</v>
      </c>
      <c r="E30" s="228"/>
      <c r="F30" s="29"/>
      <c r="G30" s="399">
        <v>-0.1852</v>
      </c>
      <c r="H30" s="311">
        <f t="shared" si="4"/>
        <v>9200</v>
      </c>
      <c r="I30" s="56">
        <f>H30*G30</f>
        <v>-1703.8400000000001</v>
      </c>
      <c r="J30" s="29"/>
      <c r="K30" s="399">
        <v>-0.1852</v>
      </c>
      <c r="L30" s="311">
        <f t="shared" si="5"/>
        <v>9200</v>
      </c>
      <c r="M30" s="56">
        <f>L30*K30</f>
        <v>-1703.8400000000001</v>
      </c>
      <c r="N30" s="29"/>
      <c r="O30" s="233">
        <f t="shared" si="2"/>
        <v>0</v>
      </c>
      <c r="P30" s="234">
        <f t="shared" si="3"/>
        <v>0</v>
      </c>
    </row>
    <row r="31" spans="2:34" x14ac:dyDescent="0.45">
      <c r="B31" s="66" t="s">
        <v>102</v>
      </c>
      <c r="C31" s="228"/>
      <c r="D31" s="229" t="s">
        <v>70</v>
      </c>
      <c r="E31" s="228"/>
      <c r="F31" s="29"/>
      <c r="G31" s="399">
        <v>0</v>
      </c>
      <c r="H31" s="311">
        <f t="shared" si="4"/>
        <v>9200</v>
      </c>
      <c r="I31" s="232">
        <f>H31*G31</f>
        <v>0</v>
      </c>
      <c r="J31" s="29"/>
      <c r="K31" s="399">
        <v>-0.23930000000000001</v>
      </c>
      <c r="L31" s="311">
        <f>$G$18</f>
        <v>9200</v>
      </c>
      <c r="M31" s="232">
        <f>L31*K31</f>
        <v>-2201.56</v>
      </c>
      <c r="N31" s="29"/>
      <c r="O31" s="233">
        <f t="shared" si="2"/>
        <v>-2201.56</v>
      </c>
      <c r="P31" s="234" t="str">
        <f t="shared" si="3"/>
        <v/>
      </c>
    </row>
    <row r="32" spans="2:34" x14ac:dyDescent="0.45">
      <c r="B32" s="247" t="s">
        <v>60</v>
      </c>
      <c r="C32" s="228"/>
      <c r="D32" s="229" t="s">
        <v>70</v>
      </c>
      <c r="E32" s="228"/>
      <c r="F32" s="29"/>
      <c r="G32" s="99">
        <v>9.4415999999999993</v>
      </c>
      <c r="H32" s="311">
        <f t="shared" si="4"/>
        <v>9200</v>
      </c>
      <c r="I32" s="56">
        <f t="shared" si="0"/>
        <v>86862.719999999987</v>
      </c>
      <c r="J32" s="29"/>
      <c r="K32" s="99">
        <v>9.7812000000000001</v>
      </c>
      <c r="L32" s="311">
        <f t="shared" si="5"/>
        <v>9200</v>
      </c>
      <c r="M32" s="56">
        <f t="shared" si="1"/>
        <v>89987.040000000008</v>
      </c>
      <c r="N32" s="29"/>
      <c r="O32" s="233">
        <f t="shared" si="2"/>
        <v>3124.3200000000215</v>
      </c>
      <c r="P32" s="234">
        <f t="shared" si="3"/>
        <v>3.5968479918658106E-2</v>
      </c>
    </row>
    <row r="33" spans="2:17" s="375" customFormat="1" x14ac:dyDescent="0.45">
      <c r="B33" s="312" t="s">
        <v>20</v>
      </c>
      <c r="C33" s="367"/>
      <c r="D33" s="368"/>
      <c r="E33" s="367"/>
      <c r="F33" s="369"/>
      <c r="G33" s="370"/>
      <c r="H33" s="371"/>
      <c r="I33" s="372">
        <f>SUM(I23:I32)</f>
        <v>86613.119999999981</v>
      </c>
      <c r="J33" s="369"/>
      <c r="K33" s="370"/>
      <c r="L33" s="371"/>
      <c r="M33" s="372">
        <f>SUM(M23:M32)</f>
        <v>90246.200000000012</v>
      </c>
      <c r="N33" s="369"/>
      <c r="O33" s="373">
        <f t="shared" si="2"/>
        <v>3633.0800000000309</v>
      </c>
      <c r="P33" s="374">
        <f t="shared" si="3"/>
        <v>4.1946070064212346E-2</v>
      </c>
    </row>
    <row r="34" spans="2:17" x14ac:dyDescent="0.45">
      <c r="B34" s="64" t="s">
        <v>21</v>
      </c>
      <c r="C34" s="29"/>
      <c r="D34" s="229" t="s">
        <v>22</v>
      </c>
      <c r="E34" s="29"/>
      <c r="F34" s="29"/>
      <c r="G34" s="244">
        <f>G53</f>
        <v>0.1197</v>
      </c>
      <c r="H34" s="428">
        <f>$G19*(1+G66)-$G19</f>
        <v>67080.000000000466</v>
      </c>
      <c r="I34" s="246">
        <f>H34*G34</f>
        <v>8029.476000000056</v>
      </c>
      <c r="J34" s="29"/>
      <c r="K34" s="244">
        <f>K53</f>
        <v>0.1197</v>
      </c>
      <c r="L34" s="428">
        <f>$G19*(1+K66)-$G19</f>
        <v>67080.000000000466</v>
      </c>
      <c r="M34" s="246">
        <f>L34*K34</f>
        <v>8029.476000000056</v>
      </c>
      <c r="N34" s="29"/>
      <c r="O34" s="233">
        <f t="shared" si="2"/>
        <v>0</v>
      </c>
      <c r="P34" s="234">
        <f t="shared" si="3"/>
        <v>0</v>
      </c>
    </row>
    <row r="35" spans="2:17" s="22" customFormat="1" x14ac:dyDescent="0.45">
      <c r="B35" s="78" t="str">
        <f>+RESIDENTIAL!$B$33</f>
        <v>Rate Rider for Disposition of Deferral/Variance Accounts - effective until December 31, 2027</v>
      </c>
      <c r="C35" s="52"/>
      <c r="D35" s="53" t="s">
        <v>70</v>
      </c>
      <c r="E35" s="52"/>
      <c r="F35" s="23"/>
      <c r="G35" s="400">
        <v>0.52370000000000005</v>
      </c>
      <c r="H35" s="82">
        <f>$G$18</f>
        <v>9200</v>
      </c>
      <c r="I35" s="62">
        <f>H35*G35</f>
        <v>4818.0400000000009</v>
      </c>
      <c r="J35" s="57"/>
      <c r="K35" s="400">
        <v>1.3599999999999999E-2</v>
      </c>
      <c r="L35" s="82">
        <f>$G$18</f>
        <v>9200</v>
      </c>
      <c r="M35" s="62">
        <f>L35*K35</f>
        <v>125.11999999999999</v>
      </c>
      <c r="N35" s="57"/>
      <c r="O35" s="58">
        <f t="shared" si="2"/>
        <v>-4692.920000000001</v>
      </c>
      <c r="P35" s="59">
        <f t="shared" si="3"/>
        <v>-0.97403093374069127</v>
      </c>
      <c r="Q35" s="57"/>
    </row>
    <row r="36" spans="2:17" s="22" customFormat="1" x14ac:dyDescent="0.45">
      <c r="B36" s="64" t="str">
        <f>+'GS 50-999 kW'!$B$36</f>
        <v>Rate Rider for Disposition of Deferral/Variance Accounts for Non-Wholesale Market Participants - effective until December 31, 2027</v>
      </c>
      <c r="C36" s="52"/>
      <c r="D36" s="53" t="s">
        <v>70</v>
      </c>
      <c r="E36" s="52"/>
      <c r="F36" s="23"/>
      <c r="G36" s="400">
        <v>0.10829999999999999</v>
      </c>
      <c r="H36" s="82">
        <f>$G$18</f>
        <v>9200</v>
      </c>
      <c r="I36" s="62">
        <f>H36*G36</f>
        <v>996.3599999999999</v>
      </c>
      <c r="J36" s="57"/>
      <c r="K36" s="400">
        <v>-0.49320000000000003</v>
      </c>
      <c r="L36" s="82">
        <f>$G$18</f>
        <v>9200</v>
      </c>
      <c r="M36" s="62">
        <f>L36*K36</f>
        <v>-4537.4400000000005</v>
      </c>
      <c r="N36" s="57"/>
      <c r="O36" s="58">
        <f t="shared" si="2"/>
        <v>-5533.8</v>
      </c>
      <c r="P36" s="59">
        <f t="shared" si="3"/>
        <v>-5.5540166204986159</v>
      </c>
      <c r="Q36" s="57"/>
    </row>
    <row r="37" spans="2:17" s="22" customFormat="1" x14ac:dyDescent="0.45">
      <c r="B37" s="64" t="str">
        <f>+RESIDENTIAL!$B$34</f>
        <v>Rate Rider for Disposition of Capacity Based Recovery Account - Applicable only for Class B Customers - effective until December 31, 2027</v>
      </c>
      <c r="C37" s="52"/>
      <c r="D37" s="53" t="s">
        <v>70</v>
      </c>
      <c r="E37" s="52"/>
      <c r="F37" s="23"/>
      <c r="G37" s="400">
        <v>0.15559999999999999</v>
      </c>
      <c r="H37" s="82"/>
      <c r="I37" s="62">
        <f>H37*G37</f>
        <v>0</v>
      </c>
      <c r="J37" s="57"/>
      <c r="K37" s="400">
        <v>0.1744</v>
      </c>
      <c r="L37" s="82"/>
      <c r="M37" s="62">
        <f>L37*K37</f>
        <v>0</v>
      </c>
      <c r="N37" s="57"/>
      <c r="O37" s="58">
        <f t="shared" si="2"/>
        <v>0</v>
      </c>
      <c r="P37" s="59" t="str">
        <f t="shared" si="3"/>
        <v/>
      </c>
      <c r="Q37" s="57"/>
    </row>
    <row r="38" spans="2:17" s="22" customFormat="1" ht="17.25" customHeight="1" x14ac:dyDescent="0.45">
      <c r="B38" s="78" t="str">
        <f>+RESIDENTIAL!$B$35</f>
        <v>Rate Rider for Disposition of Global Adjustment Account - Applicable only for Non-RPP Customers - effective until December 31, 2027</v>
      </c>
      <c r="C38" s="52"/>
      <c r="D38" s="437" t="s">
        <v>22</v>
      </c>
      <c r="E38" s="52"/>
      <c r="F38" s="23"/>
      <c r="G38" s="81">
        <v>5.0800000000000003E-3</v>
      </c>
      <c r="H38" s="82"/>
      <c r="I38" s="62">
        <f>H38*G38</f>
        <v>0</v>
      </c>
      <c r="J38" s="57"/>
      <c r="K38" s="81">
        <v>-5.9500000000000004E-3</v>
      </c>
      <c r="L38" s="82"/>
      <c r="M38" s="62">
        <f>L38*K38</f>
        <v>0</v>
      </c>
      <c r="N38" s="57"/>
      <c r="O38" s="58">
        <f t="shared" si="2"/>
        <v>0</v>
      </c>
      <c r="P38" s="59" t="str">
        <f t="shared" si="3"/>
        <v/>
      </c>
      <c r="Q38" s="57"/>
    </row>
    <row r="39" spans="2:17" s="375" customFormat="1" x14ac:dyDescent="0.45">
      <c r="B39" s="377" t="s">
        <v>27</v>
      </c>
      <c r="C39" s="378"/>
      <c r="D39" s="379"/>
      <c r="E39" s="378"/>
      <c r="F39" s="369"/>
      <c r="G39" s="380"/>
      <c r="H39" s="381"/>
      <c r="I39" s="382">
        <f>SUM(I34:I38)+I33</f>
        <v>100456.99600000004</v>
      </c>
      <c r="J39" s="369"/>
      <c r="K39" s="380"/>
      <c r="L39" s="381"/>
      <c r="M39" s="382">
        <f>SUM(M34:M38)+M33</f>
        <v>93863.356000000073</v>
      </c>
      <c r="N39" s="369"/>
      <c r="O39" s="373">
        <f t="shared" si="2"/>
        <v>-6593.6399999999703</v>
      </c>
      <c r="P39" s="374">
        <f t="shared" si="3"/>
        <v>-6.5636444076029976E-2</v>
      </c>
    </row>
    <row r="40" spans="2:17" x14ac:dyDescent="0.45">
      <c r="B40" s="255" t="s">
        <v>28</v>
      </c>
      <c r="C40" s="29"/>
      <c r="D40" s="229" t="s">
        <v>71</v>
      </c>
      <c r="E40" s="29"/>
      <c r="F40" s="29"/>
      <c r="G40" s="99">
        <v>4.8799000000000001</v>
      </c>
      <c r="H40" s="311">
        <f>+$G$17</f>
        <v>8400</v>
      </c>
      <c r="I40" s="246">
        <f>H40*G40</f>
        <v>40991.160000000003</v>
      </c>
      <c r="J40" s="29"/>
      <c r="K40" s="99">
        <v>4.9705000000000004</v>
      </c>
      <c r="L40" s="311">
        <f>+$G$17</f>
        <v>8400</v>
      </c>
      <c r="M40" s="246">
        <f>L40*K40</f>
        <v>41752.200000000004</v>
      </c>
      <c r="N40" s="29"/>
      <c r="O40" s="233">
        <f t="shared" si="2"/>
        <v>761.04000000000087</v>
      </c>
      <c r="P40" s="234">
        <f t="shared" si="3"/>
        <v>1.8565954220373389E-2</v>
      </c>
    </row>
    <row r="41" spans="2:17" x14ac:dyDescent="0.45">
      <c r="B41" s="257" t="s">
        <v>29</v>
      </c>
      <c r="C41" s="29"/>
      <c r="D41" s="229" t="s">
        <v>71</v>
      </c>
      <c r="E41" s="29"/>
      <c r="F41" s="29"/>
      <c r="G41" s="99">
        <v>3.2117</v>
      </c>
      <c r="H41" s="311">
        <f>+$G$17</f>
        <v>8400</v>
      </c>
      <c r="I41" s="246">
        <f>H41*G41</f>
        <v>26978.28</v>
      </c>
      <c r="J41" s="29"/>
      <c r="K41" s="99">
        <v>3.2597</v>
      </c>
      <c r="L41" s="311">
        <f>+$G$17</f>
        <v>8400</v>
      </c>
      <c r="M41" s="246">
        <f>L41*K41</f>
        <v>27381.48</v>
      </c>
      <c r="N41" s="29"/>
      <c r="O41" s="233">
        <f t="shared" si="2"/>
        <v>403.20000000000073</v>
      </c>
      <c r="P41" s="234">
        <f t="shared" si="3"/>
        <v>1.4945356041971569E-2</v>
      </c>
    </row>
    <row r="42" spans="2:17" s="375" customFormat="1" x14ac:dyDescent="0.45">
      <c r="B42" s="377" t="s">
        <v>30</v>
      </c>
      <c r="C42" s="367"/>
      <c r="D42" s="383"/>
      <c r="E42" s="367"/>
      <c r="F42" s="384"/>
      <c r="G42" s="402"/>
      <c r="H42" s="403"/>
      <c r="I42" s="382">
        <f>SUM(I39:I41)</f>
        <v>168426.43600000005</v>
      </c>
      <c r="J42" s="384"/>
      <c r="K42" s="402"/>
      <c r="L42" s="403"/>
      <c r="M42" s="382">
        <f>SUM(M39:M41)</f>
        <v>162997.03600000008</v>
      </c>
      <c r="N42" s="384"/>
      <c r="O42" s="373">
        <f t="shared" si="2"/>
        <v>-5429.3999999999651</v>
      </c>
      <c r="P42" s="374">
        <f t="shared" si="3"/>
        <v>-3.2236032115528251E-2</v>
      </c>
    </row>
    <row r="43" spans="2:17" x14ac:dyDescent="0.45">
      <c r="B43" s="247" t="s">
        <v>61</v>
      </c>
      <c r="C43" s="228"/>
      <c r="D43" s="229" t="s">
        <v>22</v>
      </c>
      <c r="E43" s="228"/>
      <c r="F43" s="29"/>
      <c r="G43" s="99">
        <v>4.1000000000000003E-3</v>
      </c>
      <c r="H43" s="431">
        <f>+$G19*(1+G66)</f>
        <v>3967080.0000000005</v>
      </c>
      <c r="I43" s="232">
        <f t="shared" ref="I43:I53" si="6">H43*G43</f>
        <v>16265.028000000004</v>
      </c>
      <c r="J43" s="29"/>
      <c r="K43" s="99">
        <v>4.1000000000000003E-3</v>
      </c>
      <c r="L43" s="431">
        <f>+$G19*(1+K66)</f>
        <v>3967080.0000000005</v>
      </c>
      <c r="M43" s="232">
        <f t="shared" ref="M43:M53" si="7">L43*K43</f>
        <v>16265.028000000004</v>
      </c>
      <c r="N43" s="29"/>
      <c r="O43" s="233">
        <f t="shared" si="2"/>
        <v>0</v>
      </c>
      <c r="P43" s="234">
        <f t="shared" si="3"/>
        <v>0</v>
      </c>
    </row>
    <row r="44" spans="2:17" x14ac:dyDescent="0.45">
      <c r="B44" s="247" t="s">
        <v>62</v>
      </c>
      <c r="C44" s="228"/>
      <c r="D44" s="229" t="s">
        <v>22</v>
      </c>
      <c r="E44" s="228"/>
      <c r="F44" s="29"/>
      <c r="G44" s="99">
        <v>5.9999999999999995E-4</v>
      </c>
      <c r="H44" s="431">
        <f>+H43</f>
        <v>3967080.0000000005</v>
      </c>
      <c r="I44" s="232">
        <f t="shared" si="6"/>
        <v>2380.248</v>
      </c>
      <c r="J44" s="29"/>
      <c r="K44" s="99">
        <v>5.9999999999999995E-4</v>
      </c>
      <c r="L44" s="431">
        <f>+L43</f>
        <v>3967080.0000000005</v>
      </c>
      <c r="M44" s="232">
        <f t="shared" si="7"/>
        <v>2380.248</v>
      </c>
      <c r="N44" s="29"/>
      <c r="O44" s="233">
        <f t="shared" si="2"/>
        <v>0</v>
      </c>
      <c r="P44" s="234">
        <f t="shared" si="3"/>
        <v>0</v>
      </c>
    </row>
    <row r="45" spans="2:17" x14ac:dyDescent="0.45">
      <c r="B45" s="247" t="s">
        <v>33</v>
      </c>
      <c r="C45" s="228"/>
      <c r="D45" s="229" t="s">
        <v>22</v>
      </c>
      <c r="E45" s="228"/>
      <c r="F45" s="29"/>
      <c r="G45" s="99">
        <v>5.9999999999999995E-4</v>
      </c>
      <c r="H45" s="431"/>
      <c r="I45" s="232">
        <f t="shared" si="6"/>
        <v>0</v>
      </c>
      <c r="J45" s="29"/>
      <c r="K45" s="99">
        <v>5.9999999999999995E-4</v>
      </c>
      <c r="L45" s="431"/>
      <c r="M45" s="232">
        <f t="shared" si="7"/>
        <v>0</v>
      </c>
      <c r="N45" s="29"/>
      <c r="O45" s="233">
        <f t="shared" si="2"/>
        <v>0</v>
      </c>
      <c r="P45" s="234" t="str">
        <f t="shared" si="3"/>
        <v/>
      </c>
    </row>
    <row r="46" spans="2:17" x14ac:dyDescent="0.45">
      <c r="B46" s="247" t="s">
        <v>63</v>
      </c>
      <c r="C46" s="228"/>
      <c r="D46" s="229" t="s">
        <v>19</v>
      </c>
      <c r="E46" s="228"/>
      <c r="F46" s="29"/>
      <c r="G46" s="100">
        <v>0.25</v>
      </c>
      <c r="H46" s="231">
        <v>1</v>
      </c>
      <c r="I46" s="246">
        <f t="shared" si="6"/>
        <v>0.25</v>
      </c>
      <c r="J46" s="29"/>
      <c r="K46" s="100">
        <v>0.25</v>
      </c>
      <c r="L46" s="231">
        <v>1</v>
      </c>
      <c r="M46" s="246">
        <f t="shared" si="7"/>
        <v>0.25</v>
      </c>
      <c r="N46" s="29"/>
      <c r="O46" s="233">
        <f t="shared" si="2"/>
        <v>0</v>
      </c>
      <c r="P46" s="234">
        <f t="shared" si="3"/>
        <v>0</v>
      </c>
    </row>
    <row r="47" spans="2:17" s="22" customFormat="1" x14ac:dyDescent="0.45">
      <c r="B47" s="52" t="s">
        <v>35</v>
      </c>
      <c r="C47" s="52"/>
      <c r="D47" s="53" t="s">
        <v>22</v>
      </c>
      <c r="E47" s="52"/>
      <c r="F47" s="23"/>
      <c r="G47" s="99">
        <v>9.8000000000000004E-2</v>
      </c>
      <c r="H47" s="82">
        <f>$D$68*$G$19</f>
        <v>2496000</v>
      </c>
      <c r="I47" s="62">
        <f t="shared" si="6"/>
        <v>244608</v>
      </c>
      <c r="J47" s="57"/>
      <c r="K47" s="99">
        <v>9.8000000000000004E-2</v>
      </c>
      <c r="L47" s="82">
        <f>$D$68*$G$19</f>
        <v>2496000</v>
      </c>
      <c r="M47" s="62">
        <f t="shared" si="7"/>
        <v>244608</v>
      </c>
      <c r="N47" s="57"/>
      <c r="O47" s="58">
        <f t="shared" si="2"/>
        <v>0</v>
      </c>
      <c r="P47" s="59">
        <f t="shared" si="3"/>
        <v>0</v>
      </c>
      <c r="Q47" s="57"/>
    </row>
    <row r="48" spans="2:17" s="22" customFormat="1" x14ac:dyDescent="0.45">
      <c r="B48" s="52" t="s">
        <v>36</v>
      </c>
      <c r="C48" s="52"/>
      <c r="D48" s="53" t="s">
        <v>22</v>
      </c>
      <c r="E48" s="52"/>
      <c r="F48" s="23"/>
      <c r="G48" s="99">
        <v>0.157</v>
      </c>
      <c r="H48" s="82">
        <f>$D$69*$G$19</f>
        <v>702000</v>
      </c>
      <c r="I48" s="62">
        <f t="shared" si="6"/>
        <v>110214</v>
      </c>
      <c r="J48" s="57"/>
      <c r="K48" s="99">
        <v>0.157</v>
      </c>
      <c r="L48" s="82">
        <f>$D$69*$G$19</f>
        <v>702000</v>
      </c>
      <c r="M48" s="62">
        <f t="shared" si="7"/>
        <v>110214</v>
      </c>
      <c r="N48" s="57"/>
      <c r="O48" s="58">
        <f t="shared" si="2"/>
        <v>0</v>
      </c>
      <c r="P48" s="59">
        <f t="shared" si="3"/>
        <v>0</v>
      </c>
      <c r="Q48" s="57"/>
    </row>
    <row r="49" spans="1:17" s="22" customFormat="1" x14ac:dyDescent="0.45">
      <c r="B49" s="52" t="s">
        <v>37</v>
      </c>
      <c r="C49" s="52"/>
      <c r="D49" s="53" t="s">
        <v>22</v>
      </c>
      <c r="E49" s="52"/>
      <c r="F49" s="23"/>
      <c r="G49" s="99">
        <v>0.20300000000000001</v>
      </c>
      <c r="H49" s="82">
        <f>$D$70*$G$19</f>
        <v>702000</v>
      </c>
      <c r="I49" s="62">
        <f t="shared" si="6"/>
        <v>142506</v>
      </c>
      <c r="J49" s="57"/>
      <c r="K49" s="99">
        <v>0.20300000000000001</v>
      </c>
      <c r="L49" s="82">
        <f>$D$70*$G$19</f>
        <v>702000</v>
      </c>
      <c r="M49" s="62">
        <f t="shared" si="7"/>
        <v>142506</v>
      </c>
      <c r="N49" s="57"/>
      <c r="O49" s="58">
        <f t="shared" si="2"/>
        <v>0</v>
      </c>
      <c r="P49" s="59">
        <f t="shared" si="3"/>
        <v>0</v>
      </c>
      <c r="Q49" s="57"/>
    </row>
    <row r="50" spans="1:17" s="22" customFormat="1" x14ac:dyDescent="0.45">
      <c r="B50" s="52" t="s">
        <v>38</v>
      </c>
      <c r="C50" s="52"/>
      <c r="D50" s="53" t="s">
        <v>22</v>
      </c>
      <c r="E50" s="52"/>
      <c r="F50" s="23"/>
      <c r="G50" s="99">
        <v>0.12</v>
      </c>
      <c r="H50" s="82">
        <f>IF(AND($N$1=1, $G19&gt;=750), 750, IF(AND($N$1=1, AND($G19&lt;750, $G19&gt;=0)), $G19, IF(AND($N$1=2, $G19&gt;=750), 750, IF(AND($N$1=2, AND($G19&lt;750, $G19&gt;=0)), $G19))))</f>
        <v>750</v>
      </c>
      <c r="I50" s="62">
        <f t="shared" si="6"/>
        <v>90</v>
      </c>
      <c r="J50" s="57"/>
      <c r="K50" s="99">
        <v>0.12</v>
      </c>
      <c r="L50" s="82">
        <f>IF(AND($N$1=1, $G19&gt;=750), 750, IF(AND($N$1=1, AND($G19&lt;750, $G19&gt;=0)), $G19, IF(AND($N$1=2, $G19&gt;=750), 750, IF(AND($N$1=2, AND($G19&lt;750, $G19&gt;=0)), $G19))))</f>
        <v>750</v>
      </c>
      <c r="M50" s="62">
        <f t="shared" si="7"/>
        <v>90</v>
      </c>
      <c r="N50" s="57"/>
      <c r="O50" s="58">
        <f t="shared" si="2"/>
        <v>0</v>
      </c>
      <c r="P50" s="59">
        <f t="shared" si="3"/>
        <v>0</v>
      </c>
      <c r="Q50" s="57"/>
    </row>
    <row r="51" spans="1:17" s="22" customFormat="1" x14ac:dyDescent="0.45">
      <c r="B51" s="52" t="s">
        <v>39</v>
      </c>
      <c r="C51" s="52"/>
      <c r="D51" s="53" t="s">
        <v>22</v>
      </c>
      <c r="E51" s="52"/>
      <c r="F51" s="23"/>
      <c r="G51" s="99">
        <v>0.14199999999999999</v>
      </c>
      <c r="H51" s="82">
        <f>IF(AND($N$1=1, $G19&gt;=750), $G19-750, IF(AND($N$1=1, AND($G19&lt;750, $G19&gt;=0)), 0, IF(AND($N$1=2, $G19&gt;=750), $G19-750, IF(AND($N$1=2, AND($G19&lt;750, $G19&gt;=0)), 0))))</f>
        <v>3899250</v>
      </c>
      <c r="I51" s="62">
        <f t="shared" si="6"/>
        <v>553693.5</v>
      </c>
      <c r="J51" s="57"/>
      <c r="K51" s="99">
        <v>0.14199999999999999</v>
      </c>
      <c r="L51" s="82">
        <f>IF(AND($N$1=1, $G19&gt;=750), $G19-750, IF(AND($N$1=1, AND($G19&lt;750, $G19&gt;=0)), 0, IF(AND($N$1=2, $G19&gt;=750), $G19-750, IF(AND($N$1=2, AND($G19&lt;750, $G19&gt;=0)), 0))))</f>
        <v>3899250</v>
      </c>
      <c r="M51" s="62">
        <f t="shared" si="7"/>
        <v>553693.5</v>
      </c>
      <c r="N51" s="57"/>
      <c r="O51" s="58">
        <f t="shared" si="2"/>
        <v>0</v>
      </c>
      <c r="P51" s="59">
        <f t="shared" si="3"/>
        <v>0</v>
      </c>
      <c r="Q51" s="57"/>
    </row>
    <row r="52" spans="1:17" s="22" customFormat="1" x14ac:dyDescent="0.45">
      <c r="B52" s="52" t="s">
        <v>40</v>
      </c>
      <c r="C52" s="52"/>
      <c r="D52" s="53" t="s">
        <v>22</v>
      </c>
      <c r="E52" s="52"/>
      <c r="F52" s="23"/>
      <c r="G52" s="99">
        <v>0.1197</v>
      </c>
      <c r="H52" s="82">
        <v>0</v>
      </c>
      <c r="I52" s="62">
        <f t="shared" si="6"/>
        <v>0</v>
      </c>
      <c r="J52" s="57"/>
      <c r="K52" s="99">
        <v>0.1197</v>
      </c>
      <c r="L52" s="82">
        <v>0</v>
      </c>
      <c r="M52" s="62">
        <f t="shared" si="7"/>
        <v>0</v>
      </c>
      <c r="N52" s="57"/>
      <c r="O52" s="58">
        <f t="shared" si="2"/>
        <v>0</v>
      </c>
      <c r="P52" s="59" t="str">
        <f t="shared" si="3"/>
        <v/>
      </c>
      <c r="Q52" s="57"/>
    </row>
    <row r="53" spans="1:17" s="22" customFormat="1" ht="14.65" thickBot="1" x14ac:dyDescent="0.5">
      <c r="B53" s="52" t="s">
        <v>41</v>
      </c>
      <c r="C53" s="52"/>
      <c r="D53" s="53" t="s">
        <v>22</v>
      </c>
      <c r="E53" s="52"/>
      <c r="F53" s="23"/>
      <c r="G53" s="99">
        <f>G52</f>
        <v>0.1197</v>
      </c>
      <c r="H53" s="82">
        <f>+$G$19</f>
        <v>3900000</v>
      </c>
      <c r="I53" s="62">
        <f t="shared" si="6"/>
        <v>466830</v>
      </c>
      <c r="J53" s="57"/>
      <c r="K53" s="99">
        <f>K52</f>
        <v>0.1197</v>
      </c>
      <c r="L53" s="82">
        <f>+$G$19</f>
        <v>3900000</v>
      </c>
      <c r="M53" s="62">
        <f t="shared" si="7"/>
        <v>466830</v>
      </c>
      <c r="N53" s="57"/>
      <c r="O53" s="58">
        <f t="shared" si="2"/>
        <v>0</v>
      </c>
      <c r="P53" s="59">
        <f t="shared" si="3"/>
        <v>0</v>
      </c>
      <c r="Q53" s="57"/>
    </row>
    <row r="54" spans="1:17" ht="14.65" thickBot="1" x14ac:dyDescent="0.5">
      <c r="B54" s="264"/>
      <c r="C54" s="265"/>
      <c r="D54" s="266"/>
      <c r="E54" s="265"/>
      <c r="F54" s="267"/>
      <c r="G54" s="268"/>
      <c r="H54" s="269"/>
      <c r="I54" s="270"/>
      <c r="J54" s="267"/>
      <c r="K54" s="268"/>
      <c r="L54" s="269"/>
      <c r="M54" s="270"/>
      <c r="N54" s="267"/>
      <c r="O54" s="271">
        <f t="shared" si="2"/>
        <v>0</v>
      </c>
      <c r="P54" s="272" t="str">
        <f t="shared" si="3"/>
        <v/>
      </c>
    </row>
    <row r="55" spans="1:17" x14ac:dyDescent="0.45">
      <c r="B55" s="273" t="s">
        <v>72</v>
      </c>
      <c r="C55" s="228"/>
      <c r="D55" s="274"/>
      <c r="E55" s="228"/>
      <c r="F55" s="275"/>
      <c r="G55" s="276"/>
      <c r="H55" s="276"/>
      <c r="I55" s="277">
        <f>SUM(I42:I46,I53)</f>
        <v>653901.96200000006</v>
      </c>
      <c r="J55" s="278"/>
      <c r="K55" s="276"/>
      <c r="L55" s="276"/>
      <c r="M55" s="277">
        <f>SUM(M42:M46,M53)</f>
        <v>648472.56200000003</v>
      </c>
      <c r="N55" s="278"/>
      <c r="O55" s="279">
        <f t="shared" si="2"/>
        <v>-5429.4000000000233</v>
      </c>
      <c r="P55" s="280">
        <f t="shared" si="3"/>
        <v>-8.3030795371738346E-3</v>
      </c>
    </row>
    <row r="56" spans="1:17" x14ac:dyDescent="0.45">
      <c r="B56" s="273" t="s">
        <v>43</v>
      </c>
      <c r="C56" s="228"/>
      <c r="D56" s="274"/>
      <c r="E56" s="228"/>
      <c r="F56" s="275"/>
      <c r="G56" s="121">
        <v>-0.23499999999999999</v>
      </c>
      <c r="H56" s="282"/>
      <c r="I56" s="233"/>
      <c r="J56" s="278"/>
      <c r="K56" s="121">
        <v>-0.23499999999999999</v>
      </c>
      <c r="L56" s="282"/>
      <c r="M56" s="233"/>
      <c r="N56" s="278"/>
      <c r="O56" s="233">
        <f t="shared" si="2"/>
        <v>0</v>
      </c>
      <c r="P56" s="234" t="str">
        <f t="shared" si="3"/>
        <v/>
      </c>
    </row>
    <row r="57" spans="1:17" x14ac:dyDescent="0.45">
      <c r="B57" s="228" t="s">
        <v>44</v>
      </c>
      <c r="C57" s="228"/>
      <c r="D57" s="274"/>
      <c r="E57" s="228"/>
      <c r="F57" s="284"/>
      <c r="G57" s="285">
        <v>0.13</v>
      </c>
      <c r="H57" s="284"/>
      <c r="I57" s="233">
        <f>I55*G57</f>
        <v>85007.25506000001</v>
      </c>
      <c r="J57" s="29"/>
      <c r="K57" s="285">
        <v>0.13</v>
      </c>
      <c r="L57" s="284"/>
      <c r="M57" s="233">
        <f>M55*K57</f>
        <v>84301.43306000001</v>
      </c>
      <c r="N57" s="29"/>
      <c r="O57" s="233">
        <f t="shared" si="2"/>
        <v>-705.82200000000012</v>
      </c>
      <c r="P57" s="234">
        <f t="shared" si="3"/>
        <v>-8.3030795371737999E-3</v>
      </c>
    </row>
    <row r="58" spans="1:17" ht="14.65" thickBot="1" x14ac:dyDescent="0.5">
      <c r="B58" s="488" t="s">
        <v>73</v>
      </c>
      <c r="C58" s="488"/>
      <c r="D58" s="488"/>
      <c r="E58" s="286"/>
      <c r="F58" s="287"/>
      <c r="G58" s="287"/>
      <c r="H58" s="287"/>
      <c r="I58" s="288">
        <f>SUM(I55:I57)</f>
        <v>738909.21706000005</v>
      </c>
      <c r="J58" s="289"/>
      <c r="K58" s="287"/>
      <c r="L58" s="287"/>
      <c r="M58" s="288">
        <f>SUM(M55:M57)</f>
        <v>732773.9950600001</v>
      </c>
      <c r="N58" s="289"/>
      <c r="O58" s="288">
        <f t="shared" si="2"/>
        <v>-6135.2219999999506</v>
      </c>
      <c r="P58" s="333">
        <f t="shared" si="3"/>
        <v>-8.3030795371737322E-3</v>
      </c>
    </row>
    <row r="59" spans="1:17" ht="14.65" thickBot="1" x14ac:dyDescent="0.5">
      <c r="A59" s="292"/>
      <c r="B59" s="334"/>
      <c r="C59" s="335"/>
      <c r="D59" s="336"/>
      <c r="E59" s="335"/>
      <c r="F59" s="337"/>
      <c r="G59" s="268"/>
      <c r="H59" s="338"/>
      <c r="I59" s="339"/>
      <c r="J59" s="337"/>
      <c r="K59" s="268"/>
      <c r="L59" s="338"/>
      <c r="M59" s="339"/>
      <c r="N59" s="337"/>
      <c r="O59" s="340">
        <f t="shared" si="2"/>
        <v>0</v>
      </c>
      <c r="P59" s="272" t="str">
        <f t="shared" si="3"/>
        <v/>
      </c>
    </row>
    <row r="60" spans="1:17" x14ac:dyDescent="0.45">
      <c r="A60" s="292"/>
      <c r="B60" s="342" t="s">
        <v>64</v>
      </c>
      <c r="C60" s="342"/>
      <c r="D60" s="343"/>
      <c r="E60" s="342"/>
      <c r="F60" s="348"/>
      <c r="G60" s="350"/>
      <c r="H60" s="350"/>
      <c r="I60" s="351">
        <f>SUM(I50:I51,I42,I43:I46)</f>
        <v>740855.46200000006</v>
      </c>
      <c r="J60" s="352"/>
      <c r="K60" s="350"/>
      <c r="L60" s="350"/>
      <c r="M60" s="351">
        <f>SUM(M50:M51,M42,M43:M46)</f>
        <v>735426.06200000015</v>
      </c>
      <c r="N60" s="352"/>
      <c r="O60" s="233">
        <f t="shared" si="2"/>
        <v>-5429.3999999999069</v>
      </c>
      <c r="P60" s="234">
        <f t="shared" si="3"/>
        <v>-7.3285549995714362E-3</v>
      </c>
    </row>
    <row r="61" spans="1:17" x14ac:dyDescent="0.45">
      <c r="B61" s="228" t="s">
        <v>43</v>
      </c>
      <c r="C61" s="228"/>
      <c r="D61" s="274"/>
      <c r="E61" s="228"/>
      <c r="F61" s="284"/>
      <c r="G61" s="121">
        <v>-0.23499999999999999</v>
      </c>
      <c r="H61" s="282"/>
      <c r="I61" s="233"/>
      <c r="J61" s="29"/>
      <c r="K61" s="121">
        <v>-0.23499999999999999</v>
      </c>
      <c r="L61" s="282"/>
      <c r="M61" s="233"/>
      <c r="N61" s="29"/>
      <c r="O61" s="233">
        <f t="shared" si="2"/>
        <v>0</v>
      </c>
      <c r="P61" s="234" t="str">
        <f t="shared" si="3"/>
        <v/>
      </c>
    </row>
    <row r="62" spans="1:17" x14ac:dyDescent="0.45">
      <c r="A62" s="292"/>
      <c r="B62" s="407" t="s">
        <v>44</v>
      </c>
      <c r="C62" s="342"/>
      <c r="D62" s="343"/>
      <c r="E62" s="342"/>
      <c r="F62" s="348"/>
      <c r="G62" s="349">
        <v>0.13</v>
      </c>
      <c r="H62" s="350"/>
      <c r="I62" s="351">
        <f>I60*G62</f>
        <v>96311.210060000012</v>
      </c>
      <c r="J62" s="352"/>
      <c r="K62" s="349">
        <v>0.13</v>
      </c>
      <c r="L62" s="350"/>
      <c r="M62" s="351">
        <f>M60*K62</f>
        <v>95605.388060000027</v>
      </c>
      <c r="N62" s="352"/>
      <c r="O62" s="233">
        <f t="shared" si="2"/>
        <v>-705.82199999998556</v>
      </c>
      <c r="P62" s="234">
        <f t="shared" si="3"/>
        <v>-7.3285549995714119E-3</v>
      </c>
    </row>
    <row r="63" spans="1:17" ht="14.65" thickBot="1" x14ac:dyDescent="0.5">
      <c r="A63" s="292"/>
      <c r="B63" s="487" t="s">
        <v>74</v>
      </c>
      <c r="C63" s="487"/>
      <c r="D63" s="487"/>
      <c r="E63" s="228"/>
      <c r="F63" s="408"/>
      <c r="G63" s="408"/>
      <c r="H63" s="408"/>
      <c r="I63" s="409">
        <f>SUM(I60:I62)</f>
        <v>837166.67206000001</v>
      </c>
      <c r="J63" s="410"/>
      <c r="K63" s="408"/>
      <c r="L63" s="408"/>
      <c r="M63" s="409">
        <f>SUM(M60:M62)</f>
        <v>831031.45006000018</v>
      </c>
      <c r="N63" s="410"/>
      <c r="O63" s="438">
        <f t="shared" si="2"/>
        <v>-6135.2219999998342</v>
      </c>
      <c r="P63" s="234">
        <f t="shared" si="3"/>
        <v>-7.3285549995713651E-3</v>
      </c>
    </row>
    <row r="64" spans="1:17" ht="14.65" thickBot="1" x14ac:dyDescent="0.5">
      <c r="A64" s="292"/>
      <c r="B64" s="293"/>
      <c r="C64" s="294"/>
      <c r="D64" s="295"/>
      <c r="E64" s="294"/>
      <c r="F64" s="411"/>
      <c r="G64" s="412"/>
      <c r="H64" s="413"/>
      <c r="I64" s="414"/>
      <c r="J64" s="296"/>
      <c r="K64" s="412"/>
      <c r="L64" s="413"/>
      <c r="M64" s="414"/>
      <c r="N64" s="296"/>
      <c r="O64" s="300"/>
      <c r="P64" s="415"/>
    </row>
    <row r="65" spans="2:37" x14ac:dyDescent="0.45">
      <c r="I65" s="221"/>
      <c r="M65" s="221"/>
      <c r="P65" s="432"/>
    </row>
    <row r="66" spans="2:37" x14ac:dyDescent="0.45">
      <c r="B66" s="219" t="s">
        <v>47</v>
      </c>
      <c r="G66" s="302">
        <v>1.72E-2</v>
      </c>
      <c r="K66" s="302">
        <v>1.72E-2</v>
      </c>
      <c r="P66" s="432"/>
      <c r="Q66" s="303"/>
    </row>
    <row r="67" spans="2:37" s="22" customFormat="1" x14ac:dyDescent="0.45">
      <c r="D67" s="2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</row>
    <row r="68" spans="2:37" s="22" customFormat="1" x14ac:dyDescent="0.45">
      <c r="D68" s="192">
        <v>0.64</v>
      </c>
      <c r="E68" s="193" t="s">
        <v>35</v>
      </c>
      <c r="F68" s="194"/>
      <c r="G68" s="195"/>
      <c r="H68" s="37"/>
      <c r="I68" s="37"/>
      <c r="J68" s="37"/>
      <c r="K68" s="23"/>
      <c r="L68" s="23"/>
      <c r="M68" s="23"/>
      <c r="N68" s="23"/>
      <c r="O68" s="23"/>
      <c r="P68" s="23"/>
      <c r="Q68" s="37"/>
      <c r="R68" s="23"/>
      <c r="S68" s="23"/>
      <c r="T68" s="23"/>
      <c r="U68" s="23"/>
      <c r="V68" s="23"/>
      <c r="W68" s="23"/>
      <c r="X68" s="37"/>
      <c r="Y68" s="23"/>
      <c r="Z68" s="23"/>
      <c r="AA68" s="23"/>
      <c r="AB68" s="23"/>
      <c r="AC68" s="23"/>
      <c r="AD68" s="23"/>
      <c r="AE68" s="37"/>
      <c r="AF68" s="23"/>
      <c r="AG68" s="23"/>
      <c r="AH68" s="23"/>
      <c r="AI68" s="23"/>
      <c r="AJ68" s="23"/>
      <c r="AK68" s="23"/>
    </row>
    <row r="69" spans="2:37" s="22" customFormat="1" x14ac:dyDescent="0.45">
      <c r="D69" s="192">
        <v>0.18</v>
      </c>
      <c r="E69" s="193" t="s">
        <v>36</v>
      </c>
      <c r="F69" s="194"/>
      <c r="G69" s="195"/>
      <c r="H69" s="37"/>
      <c r="I69" s="37"/>
      <c r="J69" s="37"/>
      <c r="K69" s="23"/>
      <c r="L69" s="23"/>
      <c r="M69" s="23"/>
      <c r="N69" s="23"/>
      <c r="O69" s="23"/>
      <c r="P69" s="23"/>
      <c r="Q69" s="37"/>
      <c r="R69" s="23"/>
      <c r="S69" s="23"/>
      <c r="T69" s="23"/>
      <c r="U69" s="23"/>
      <c r="V69" s="23"/>
      <c r="W69" s="23"/>
      <c r="X69" s="37"/>
      <c r="Y69" s="23"/>
      <c r="Z69" s="23"/>
      <c r="AA69" s="23"/>
      <c r="AB69" s="23"/>
      <c r="AC69" s="23"/>
      <c r="AD69" s="23"/>
      <c r="AE69" s="37"/>
      <c r="AF69" s="23"/>
      <c r="AG69" s="23"/>
      <c r="AH69" s="23"/>
      <c r="AI69" s="23"/>
      <c r="AJ69" s="23"/>
      <c r="AK69" s="23"/>
    </row>
    <row r="70" spans="2:37" s="22" customFormat="1" x14ac:dyDescent="0.45">
      <c r="D70" s="192">
        <v>0.18</v>
      </c>
      <c r="E70" s="193" t="s">
        <v>37</v>
      </c>
      <c r="F70" s="194"/>
      <c r="G70" s="195"/>
      <c r="H70" s="37"/>
      <c r="I70" s="37"/>
      <c r="J70" s="37"/>
      <c r="K70" s="23"/>
      <c r="L70" s="23"/>
      <c r="M70" s="23"/>
      <c r="N70" s="23"/>
      <c r="O70" s="23"/>
      <c r="P70" s="23"/>
      <c r="Q70" s="37"/>
      <c r="R70" s="23"/>
      <c r="S70" s="23"/>
      <c r="T70" s="23"/>
      <c r="U70" s="23"/>
      <c r="V70" s="23"/>
      <c r="W70" s="23"/>
      <c r="X70" s="37"/>
      <c r="Y70" s="23"/>
      <c r="Z70" s="23"/>
      <c r="AA70" s="23"/>
      <c r="AB70" s="23"/>
      <c r="AC70" s="23"/>
      <c r="AD70" s="23"/>
      <c r="AE70" s="37"/>
      <c r="AF70" s="23"/>
      <c r="AG70" s="23"/>
      <c r="AH70" s="23"/>
      <c r="AI70" s="23"/>
      <c r="AJ70" s="23"/>
      <c r="AK70" s="23"/>
    </row>
    <row r="71" spans="2:37" x14ac:dyDescent="0.45">
      <c r="G71" s="22"/>
      <c r="H71" s="22"/>
      <c r="I71" s="22"/>
      <c r="J71" s="60"/>
      <c r="K71" s="60"/>
      <c r="L71" s="60"/>
      <c r="M71" s="60"/>
      <c r="Q71" s="60"/>
      <c r="R71" s="60"/>
      <c r="S71" s="60"/>
      <c r="T71" s="60"/>
      <c r="X71" s="60"/>
      <c r="Y71" s="60"/>
      <c r="Z71" s="60"/>
      <c r="AA71" s="60"/>
      <c r="AE71" s="60"/>
      <c r="AF71" s="60"/>
      <c r="AG71" s="60"/>
      <c r="AH71" s="60"/>
    </row>
    <row r="72" spans="2:37" x14ac:dyDescent="0.45">
      <c r="G72" s="22"/>
      <c r="H72" s="22"/>
      <c r="I72" s="22"/>
      <c r="J72" s="60"/>
      <c r="K72" s="60"/>
      <c r="L72" s="60"/>
      <c r="M72" s="60"/>
      <c r="Q72" s="60"/>
      <c r="R72" s="60"/>
      <c r="S72" s="60"/>
      <c r="T72" s="60"/>
      <c r="X72" s="60"/>
      <c r="Y72" s="60"/>
      <c r="Z72" s="60"/>
      <c r="AA72" s="60"/>
      <c r="AE72" s="60"/>
      <c r="AF72" s="60"/>
      <c r="AG72" s="60"/>
      <c r="AH72" s="60"/>
    </row>
    <row r="73" spans="2:37" x14ac:dyDescent="0.45">
      <c r="G73" s="22"/>
      <c r="H73" s="22"/>
      <c r="I73" s="22"/>
      <c r="J73" s="60"/>
      <c r="K73" s="60"/>
      <c r="L73" s="60"/>
      <c r="M73" s="60"/>
      <c r="Q73" s="60"/>
      <c r="R73" s="60"/>
      <c r="S73" s="60"/>
      <c r="T73" s="60"/>
      <c r="X73" s="60"/>
      <c r="Y73" s="60"/>
      <c r="Z73" s="60"/>
      <c r="AA73" s="60"/>
      <c r="AE73" s="60"/>
      <c r="AF73" s="60"/>
      <c r="AG73" s="60"/>
      <c r="AH73" s="60"/>
    </row>
    <row r="74" spans="2:37" x14ac:dyDescent="0.45">
      <c r="G74" s="22"/>
      <c r="H74" s="22"/>
      <c r="I74" s="22"/>
      <c r="J74" s="60"/>
      <c r="K74" s="60"/>
      <c r="L74" s="60"/>
      <c r="M74" s="60"/>
      <c r="Q74" s="60"/>
      <c r="R74" s="60"/>
      <c r="S74" s="60"/>
      <c r="T74" s="60"/>
      <c r="X74" s="60"/>
      <c r="Y74" s="60"/>
      <c r="Z74" s="60"/>
      <c r="AA74" s="60"/>
      <c r="AE74" s="60"/>
      <c r="AF74" s="60"/>
      <c r="AG74" s="60"/>
      <c r="AH74" s="60"/>
    </row>
    <row r="75" spans="2:37" x14ac:dyDescent="0.45">
      <c r="G75" s="22"/>
      <c r="H75" s="22"/>
      <c r="I75" s="22"/>
      <c r="J75" s="60"/>
      <c r="K75" s="60"/>
      <c r="L75" s="60"/>
      <c r="M75" s="60"/>
      <c r="Q75" s="60"/>
      <c r="R75" s="60"/>
      <c r="S75" s="60"/>
      <c r="T75" s="60"/>
      <c r="X75" s="60"/>
      <c r="Y75" s="60"/>
      <c r="Z75" s="60"/>
      <c r="AA75" s="60"/>
      <c r="AE75" s="60"/>
      <c r="AF75" s="60"/>
      <c r="AG75" s="60"/>
      <c r="AH75" s="60"/>
    </row>
    <row r="76" spans="2:37" x14ac:dyDescent="0.45">
      <c r="G76" s="22"/>
      <c r="H76" s="22"/>
      <c r="I76" s="22"/>
      <c r="J76" s="60"/>
      <c r="K76" s="60"/>
      <c r="L76" s="60"/>
      <c r="M76" s="60"/>
      <c r="Q76" s="60"/>
      <c r="R76" s="60"/>
      <c r="S76" s="60"/>
      <c r="T76" s="60"/>
      <c r="X76" s="60"/>
      <c r="Y76" s="60"/>
      <c r="Z76" s="60"/>
      <c r="AA76" s="60"/>
      <c r="AE76" s="60"/>
      <c r="AF76" s="60"/>
      <c r="AG76" s="60"/>
      <c r="AH76" s="60"/>
    </row>
    <row r="77" spans="2:37" x14ac:dyDescent="0.45">
      <c r="G77" s="22"/>
      <c r="H77" s="22"/>
      <c r="I77" s="22"/>
      <c r="J77" s="60"/>
      <c r="K77" s="60"/>
      <c r="L77" s="60"/>
      <c r="M77" s="60"/>
      <c r="Q77" s="60"/>
      <c r="R77" s="60"/>
      <c r="S77" s="60"/>
      <c r="T77" s="60"/>
      <c r="X77" s="60"/>
      <c r="Y77" s="60"/>
      <c r="Z77" s="60"/>
      <c r="AA77" s="60"/>
      <c r="AE77" s="60"/>
      <c r="AF77" s="60"/>
      <c r="AG77" s="60"/>
      <c r="AH77" s="60"/>
    </row>
    <row r="78" spans="2:37" x14ac:dyDescent="0.45">
      <c r="G78" s="22"/>
      <c r="H78" s="22"/>
      <c r="I78" s="22"/>
      <c r="J78" s="60"/>
      <c r="K78" s="60"/>
      <c r="L78" s="60"/>
      <c r="M78" s="60"/>
      <c r="Q78" s="60"/>
      <c r="R78" s="60"/>
      <c r="S78" s="60"/>
      <c r="T78" s="60"/>
      <c r="X78" s="60"/>
      <c r="Y78" s="60"/>
      <c r="Z78" s="60"/>
      <c r="AA78" s="60"/>
      <c r="AE78" s="60"/>
      <c r="AF78" s="60"/>
      <c r="AG78" s="60"/>
      <c r="AH78" s="60"/>
    </row>
    <row r="79" spans="2:37" x14ac:dyDescent="0.45">
      <c r="G79" s="22"/>
      <c r="H79" s="22"/>
      <c r="I79" s="22"/>
      <c r="J79" s="60"/>
      <c r="K79" s="60"/>
      <c r="L79" s="60"/>
      <c r="M79" s="60"/>
      <c r="Q79" s="60"/>
      <c r="R79" s="60"/>
      <c r="S79" s="60"/>
      <c r="T79" s="60"/>
      <c r="X79" s="60"/>
      <c r="Y79" s="60"/>
      <c r="Z79" s="60"/>
      <c r="AA79" s="60"/>
      <c r="AE79" s="60"/>
      <c r="AF79" s="60"/>
      <c r="AG79" s="60"/>
      <c r="AH79" s="60"/>
    </row>
    <row r="80" spans="2:37" x14ac:dyDescent="0.45">
      <c r="G80" s="22"/>
      <c r="H80" s="22"/>
      <c r="I80" s="22"/>
      <c r="J80" s="60"/>
      <c r="K80" s="60"/>
      <c r="L80" s="60"/>
      <c r="M80" s="60"/>
      <c r="Q80" s="60"/>
      <c r="R80" s="60"/>
      <c r="S80" s="60"/>
      <c r="T80" s="60"/>
      <c r="X80" s="60"/>
      <c r="Y80" s="60"/>
      <c r="Z80" s="60"/>
      <c r="AA80" s="60"/>
      <c r="AE80" s="60"/>
      <c r="AF80" s="60"/>
      <c r="AG80" s="60"/>
      <c r="AH80" s="60"/>
    </row>
    <row r="81" spans="7:34" x14ac:dyDescent="0.45">
      <c r="G81" s="22"/>
      <c r="H81" s="22"/>
      <c r="I81" s="22"/>
      <c r="J81" s="60"/>
      <c r="K81" s="60"/>
      <c r="L81" s="60"/>
      <c r="M81" s="60"/>
      <c r="Q81" s="60"/>
      <c r="R81" s="60"/>
      <c r="S81" s="60"/>
      <c r="T81" s="60"/>
      <c r="X81" s="60"/>
      <c r="Y81" s="60"/>
      <c r="Z81" s="60"/>
      <c r="AA81" s="60"/>
      <c r="AE81" s="60"/>
      <c r="AF81" s="60"/>
      <c r="AG81" s="60"/>
      <c r="AH81" s="60"/>
    </row>
    <row r="82" spans="7:34" x14ac:dyDescent="0.45">
      <c r="G82" s="22"/>
      <c r="H82" s="22"/>
      <c r="I82" s="22"/>
      <c r="J82" s="60"/>
      <c r="K82" s="60"/>
      <c r="L82" s="60"/>
      <c r="M82" s="60"/>
      <c r="Q82" s="60"/>
      <c r="R82" s="60"/>
      <c r="S82" s="60"/>
      <c r="T82" s="60"/>
      <c r="X82" s="60"/>
      <c r="Y82" s="60"/>
      <c r="Z82" s="60"/>
      <c r="AA82" s="60"/>
      <c r="AE82" s="60"/>
      <c r="AF82" s="60"/>
      <c r="AG82" s="60"/>
      <c r="AH82" s="60"/>
    </row>
    <row r="83" spans="7:34" x14ac:dyDescent="0.45">
      <c r="G83" s="22"/>
      <c r="H83" s="22"/>
      <c r="I83" s="22"/>
      <c r="J83" s="60"/>
      <c r="K83" s="60"/>
      <c r="L83" s="60"/>
      <c r="M83" s="60"/>
      <c r="Q83" s="60"/>
      <c r="R83" s="60"/>
      <c r="S83" s="60"/>
      <c r="T83" s="60"/>
      <c r="X83" s="60"/>
      <c r="Y83" s="60"/>
      <c r="Z83" s="60"/>
      <c r="AA83" s="60"/>
      <c r="AE83" s="60"/>
      <c r="AF83" s="60"/>
      <c r="AG83" s="60"/>
      <c r="AH83" s="60"/>
    </row>
    <row r="84" spans="7:34" x14ac:dyDescent="0.45">
      <c r="G84" s="22"/>
      <c r="H84" s="22"/>
      <c r="I84" s="22"/>
      <c r="J84" s="60"/>
      <c r="K84" s="60"/>
      <c r="L84" s="60"/>
      <c r="M84" s="60"/>
      <c r="Q84" s="60"/>
      <c r="R84" s="60"/>
      <c r="S84" s="60"/>
      <c r="T84" s="60"/>
      <c r="X84" s="60"/>
      <c r="Y84" s="60"/>
      <c r="Z84" s="60"/>
      <c r="AA84" s="60"/>
      <c r="AE84" s="60"/>
      <c r="AF84" s="60"/>
      <c r="AG84" s="60"/>
      <c r="AH84" s="60"/>
    </row>
    <row r="85" spans="7:34" x14ac:dyDescent="0.45">
      <c r="G85" s="22"/>
      <c r="H85" s="22"/>
      <c r="I85" s="22"/>
      <c r="J85" s="60"/>
      <c r="K85" s="60"/>
      <c r="L85" s="60"/>
      <c r="M85" s="60"/>
      <c r="Q85" s="60"/>
      <c r="R85" s="60"/>
      <c r="S85" s="60"/>
      <c r="T85" s="60"/>
      <c r="X85" s="60"/>
      <c r="Y85" s="60"/>
      <c r="Z85" s="60"/>
      <c r="AA85" s="60"/>
      <c r="AE85" s="60"/>
      <c r="AF85" s="60"/>
      <c r="AG85" s="60"/>
      <c r="AH85" s="60"/>
    </row>
    <row r="86" spans="7:34" x14ac:dyDescent="0.45">
      <c r="G86" s="22"/>
      <c r="H86" s="22"/>
      <c r="I86" s="22"/>
      <c r="J86" s="60"/>
      <c r="K86" s="60"/>
      <c r="L86" s="60"/>
      <c r="M86" s="60"/>
      <c r="Q86" s="60"/>
      <c r="R86" s="60"/>
      <c r="S86" s="60"/>
      <c r="T86" s="60"/>
      <c r="X86" s="60"/>
      <c r="Y86" s="60"/>
      <c r="Z86" s="60"/>
      <c r="AA86" s="60"/>
      <c r="AE86" s="60"/>
      <c r="AF86" s="60"/>
      <c r="AG86" s="60"/>
      <c r="AH86" s="60"/>
    </row>
    <row r="87" spans="7:34" x14ac:dyDescent="0.45">
      <c r="G87" s="22"/>
      <c r="H87" s="22"/>
      <c r="I87" s="22"/>
      <c r="J87" s="60"/>
      <c r="K87" s="60"/>
      <c r="L87" s="60"/>
      <c r="M87" s="60"/>
      <c r="Q87" s="60"/>
      <c r="R87" s="60"/>
      <c r="S87" s="60"/>
      <c r="T87" s="60"/>
      <c r="X87" s="60"/>
      <c r="Y87" s="60"/>
      <c r="Z87" s="60"/>
      <c r="AA87" s="60"/>
      <c r="AE87" s="60"/>
      <c r="AF87" s="60"/>
      <c r="AG87" s="60"/>
      <c r="AH87" s="60"/>
    </row>
    <row r="88" spans="7:34" x14ac:dyDescent="0.45">
      <c r="G88" s="22"/>
      <c r="H88" s="22"/>
      <c r="I88" s="22"/>
      <c r="J88" s="60"/>
      <c r="K88" s="60"/>
      <c r="L88" s="60"/>
      <c r="M88" s="60"/>
      <c r="Q88" s="60"/>
      <c r="R88" s="60"/>
      <c r="S88" s="60"/>
      <c r="T88" s="60"/>
      <c r="X88" s="60"/>
      <c r="Y88" s="60"/>
      <c r="Z88" s="60"/>
      <c r="AA88" s="60"/>
      <c r="AE88" s="60"/>
      <c r="AF88" s="60"/>
      <c r="AG88" s="60"/>
      <c r="AH88" s="60"/>
    </row>
    <row r="89" spans="7:34" x14ac:dyDescent="0.45">
      <c r="G89" s="22"/>
      <c r="H89" s="22"/>
      <c r="I89" s="22"/>
      <c r="J89" s="60"/>
      <c r="K89" s="60"/>
      <c r="L89" s="60"/>
      <c r="M89" s="60"/>
      <c r="Q89" s="60"/>
      <c r="R89" s="60"/>
      <c r="S89" s="60"/>
      <c r="T89" s="60"/>
      <c r="X89" s="60"/>
      <c r="Y89" s="60"/>
      <c r="Z89" s="60"/>
      <c r="AA89" s="60"/>
      <c r="AE89" s="60"/>
      <c r="AF89" s="60"/>
      <c r="AG89" s="60"/>
      <c r="AH89" s="60"/>
    </row>
    <row r="90" spans="7:34" x14ac:dyDescent="0.45">
      <c r="G90" s="22"/>
      <c r="H90" s="22"/>
      <c r="I90" s="22"/>
      <c r="J90" s="60"/>
      <c r="K90" s="60"/>
      <c r="L90" s="60"/>
      <c r="M90" s="60"/>
      <c r="Q90" s="60"/>
      <c r="R90" s="60"/>
      <c r="S90" s="60"/>
      <c r="T90" s="60"/>
      <c r="X90" s="60"/>
      <c r="Y90" s="60"/>
      <c r="Z90" s="60"/>
      <c r="AA90" s="60"/>
      <c r="AE90" s="60"/>
      <c r="AF90" s="60"/>
      <c r="AG90" s="60"/>
      <c r="AH90" s="60"/>
    </row>
    <row r="91" spans="7:34" x14ac:dyDescent="0.45">
      <c r="G91" s="22"/>
      <c r="H91" s="22"/>
      <c r="I91" s="22"/>
      <c r="J91" s="60"/>
      <c r="K91" s="60"/>
      <c r="L91" s="60"/>
      <c r="M91" s="60"/>
      <c r="Q91" s="60"/>
      <c r="R91" s="60"/>
      <c r="S91" s="60"/>
      <c r="T91" s="60"/>
      <c r="X91" s="60"/>
      <c r="Y91" s="60"/>
      <c r="Z91" s="60"/>
      <c r="AA91" s="60"/>
      <c r="AE91" s="60"/>
      <c r="AF91" s="60"/>
      <c r="AG91" s="60"/>
      <c r="AH91" s="60"/>
    </row>
    <row r="92" spans="7:34" x14ac:dyDescent="0.45">
      <c r="G92" s="22"/>
      <c r="H92" s="22"/>
      <c r="I92" s="22"/>
      <c r="J92" s="60"/>
      <c r="K92" s="60"/>
      <c r="L92" s="60"/>
      <c r="M92" s="60"/>
      <c r="Q92" s="60"/>
      <c r="R92" s="60"/>
      <c r="S92" s="60"/>
      <c r="T92" s="60"/>
      <c r="X92" s="60"/>
      <c r="Y92" s="60"/>
      <c r="Z92" s="60"/>
      <c r="AA92" s="60"/>
      <c r="AE92" s="60"/>
      <c r="AF92" s="60"/>
      <c r="AG92" s="60"/>
      <c r="AH92" s="60"/>
    </row>
    <row r="93" spans="7:34" x14ac:dyDescent="0.45">
      <c r="G93" s="22"/>
      <c r="H93" s="22"/>
      <c r="I93" s="22"/>
      <c r="J93" s="60"/>
      <c r="K93" s="60"/>
      <c r="L93" s="60"/>
      <c r="M93" s="60"/>
      <c r="Q93" s="60"/>
      <c r="R93" s="60"/>
      <c r="S93" s="60"/>
      <c r="T93" s="60"/>
      <c r="X93" s="60"/>
      <c r="Y93" s="60"/>
      <c r="Z93" s="60"/>
      <c r="AA93" s="60"/>
      <c r="AE93" s="60"/>
      <c r="AF93" s="60"/>
      <c r="AG93" s="60"/>
      <c r="AH93" s="60"/>
    </row>
    <row r="94" spans="7:34" x14ac:dyDescent="0.45">
      <c r="G94" s="22"/>
      <c r="H94" s="22"/>
      <c r="I94" s="22"/>
      <c r="J94" s="60"/>
      <c r="K94" s="60"/>
      <c r="L94" s="60"/>
      <c r="M94" s="60"/>
      <c r="Q94" s="60"/>
      <c r="R94" s="60"/>
      <c r="S94" s="60"/>
      <c r="T94" s="60"/>
      <c r="X94" s="60"/>
      <c r="Y94" s="60"/>
      <c r="Z94" s="60"/>
      <c r="AA94" s="60"/>
      <c r="AE94" s="60"/>
      <c r="AF94" s="60"/>
      <c r="AG94" s="60"/>
      <c r="AH94" s="60"/>
    </row>
    <row r="95" spans="7:34" x14ac:dyDescent="0.45">
      <c r="G95" s="22"/>
      <c r="H95" s="22"/>
      <c r="I95" s="22"/>
      <c r="J95" s="60"/>
      <c r="K95" s="60"/>
      <c r="L95" s="60"/>
      <c r="M95" s="60"/>
      <c r="Q95" s="60"/>
      <c r="R95" s="60"/>
      <c r="S95" s="60"/>
      <c r="T95" s="60"/>
      <c r="X95" s="60"/>
      <c r="Y95" s="60"/>
      <c r="Z95" s="60"/>
      <c r="AA95" s="60"/>
      <c r="AE95" s="60"/>
      <c r="AF95" s="60"/>
      <c r="AG95" s="60"/>
      <c r="AH95" s="60"/>
    </row>
    <row r="96" spans="7:34" x14ac:dyDescent="0.45">
      <c r="G96" s="22"/>
      <c r="H96" s="22"/>
      <c r="I96" s="22"/>
      <c r="J96" s="60"/>
      <c r="K96" s="60"/>
      <c r="L96" s="60"/>
      <c r="M96" s="60"/>
      <c r="Q96" s="60"/>
      <c r="R96" s="60"/>
      <c r="S96" s="60"/>
      <c r="T96" s="60"/>
      <c r="X96" s="60"/>
      <c r="Y96" s="60"/>
      <c r="Z96" s="60"/>
      <c r="AA96" s="60"/>
      <c r="AE96" s="60"/>
      <c r="AF96" s="60"/>
      <c r="AG96" s="60"/>
      <c r="AH96" s="60"/>
    </row>
    <row r="97" spans="7:34" x14ac:dyDescent="0.45">
      <c r="G97" s="22"/>
      <c r="H97" s="22"/>
      <c r="I97" s="22"/>
      <c r="J97" s="60"/>
      <c r="K97" s="60"/>
      <c r="L97" s="60"/>
      <c r="M97" s="60"/>
      <c r="Q97" s="60"/>
      <c r="R97" s="60"/>
      <c r="S97" s="60"/>
      <c r="T97" s="60"/>
      <c r="X97" s="60"/>
      <c r="Y97" s="60"/>
      <c r="Z97" s="60"/>
      <c r="AA97" s="60"/>
      <c r="AE97" s="60"/>
      <c r="AF97" s="60"/>
      <c r="AG97" s="60"/>
      <c r="AH97" s="60"/>
    </row>
    <row r="98" spans="7:34" x14ac:dyDescent="0.45">
      <c r="G98" s="22"/>
      <c r="H98" s="22"/>
      <c r="I98" s="22"/>
      <c r="J98" s="60"/>
      <c r="K98" s="60"/>
      <c r="L98" s="60"/>
      <c r="M98" s="60"/>
      <c r="Q98" s="60"/>
      <c r="R98" s="60"/>
      <c r="S98" s="60"/>
      <c r="T98" s="60"/>
      <c r="X98" s="60"/>
      <c r="Y98" s="60"/>
      <c r="Z98" s="60"/>
      <c r="AA98" s="60"/>
      <c r="AE98" s="60"/>
      <c r="AF98" s="60"/>
      <c r="AG98" s="60"/>
      <c r="AH98" s="60"/>
    </row>
    <row r="99" spans="7:34" x14ac:dyDescent="0.45">
      <c r="G99" s="22"/>
      <c r="H99" s="22"/>
      <c r="I99" s="22"/>
      <c r="J99" s="60"/>
      <c r="K99" s="60"/>
      <c r="L99" s="60"/>
      <c r="M99" s="60"/>
      <c r="Q99" s="60"/>
      <c r="R99" s="60"/>
      <c r="S99" s="60"/>
      <c r="T99" s="60"/>
      <c r="X99" s="60"/>
      <c r="Y99" s="60"/>
      <c r="Z99" s="60"/>
      <c r="AA99" s="60"/>
      <c r="AE99" s="60"/>
      <c r="AF99" s="60"/>
      <c r="AG99" s="60"/>
      <c r="AH99" s="60"/>
    </row>
    <row r="100" spans="7:34" x14ac:dyDescent="0.45">
      <c r="G100" s="22"/>
      <c r="H100" s="22"/>
      <c r="I100" s="22"/>
      <c r="J100" s="60"/>
      <c r="K100" s="60"/>
      <c r="L100" s="60"/>
      <c r="M100" s="60"/>
      <c r="Q100" s="60"/>
      <c r="R100" s="60"/>
      <c r="S100" s="60"/>
      <c r="T100" s="60"/>
      <c r="X100" s="60"/>
      <c r="Y100" s="60"/>
      <c r="Z100" s="60"/>
      <c r="AA100" s="60"/>
      <c r="AE100" s="60"/>
      <c r="AF100" s="60"/>
      <c r="AG100" s="60"/>
      <c r="AH100" s="60"/>
    </row>
    <row r="101" spans="7:34" x14ac:dyDescent="0.45">
      <c r="G101" s="22"/>
      <c r="H101" s="22"/>
      <c r="I101" s="22"/>
      <c r="J101" s="60"/>
      <c r="K101" s="60"/>
      <c r="L101" s="60"/>
      <c r="M101" s="60"/>
      <c r="Q101" s="60"/>
      <c r="R101" s="60"/>
      <c r="S101" s="60"/>
      <c r="T101" s="60"/>
      <c r="X101" s="60"/>
      <c r="Y101" s="60"/>
      <c r="Z101" s="60"/>
      <c r="AA101" s="60"/>
      <c r="AE101" s="60"/>
      <c r="AF101" s="60"/>
      <c r="AG101" s="60"/>
      <c r="AH101" s="60"/>
    </row>
    <row r="102" spans="7:34" x14ac:dyDescent="0.45">
      <c r="G102" s="22"/>
      <c r="H102" s="22"/>
      <c r="I102" s="22"/>
      <c r="J102" s="60"/>
      <c r="K102" s="60"/>
      <c r="L102" s="60"/>
      <c r="M102" s="60"/>
      <c r="Q102" s="60"/>
      <c r="R102" s="60"/>
      <c r="S102" s="60"/>
      <c r="T102" s="60"/>
      <c r="X102" s="60"/>
      <c r="Y102" s="60"/>
      <c r="Z102" s="60"/>
      <c r="AA102" s="60"/>
      <c r="AE102" s="60"/>
      <c r="AF102" s="60"/>
      <c r="AG102" s="60"/>
      <c r="AH102" s="60"/>
    </row>
    <row r="103" spans="7:34" x14ac:dyDescent="0.45">
      <c r="G103" s="22"/>
      <c r="H103" s="22"/>
      <c r="I103" s="22"/>
      <c r="J103" s="60"/>
      <c r="K103" s="60"/>
      <c r="L103" s="60"/>
      <c r="M103" s="60"/>
      <c r="Q103" s="60"/>
      <c r="R103" s="60"/>
      <c r="S103" s="60"/>
      <c r="T103" s="60"/>
      <c r="X103" s="60"/>
      <c r="Y103" s="60"/>
      <c r="Z103" s="60"/>
      <c r="AA103" s="60"/>
      <c r="AE103" s="60"/>
      <c r="AF103" s="60"/>
      <c r="AG103" s="60"/>
      <c r="AH103" s="60"/>
    </row>
    <row r="104" spans="7:34" x14ac:dyDescent="0.45">
      <c r="G104" s="22"/>
      <c r="H104" s="22"/>
      <c r="I104" s="22"/>
      <c r="J104" s="60"/>
      <c r="K104" s="60"/>
      <c r="L104" s="60"/>
      <c r="M104" s="60"/>
      <c r="Q104" s="60"/>
      <c r="R104" s="60"/>
      <c r="S104" s="60"/>
      <c r="T104" s="60"/>
      <c r="X104" s="60"/>
      <c r="Y104" s="60"/>
      <c r="Z104" s="60"/>
      <c r="AA104" s="60"/>
      <c r="AE104" s="60"/>
      <c r="AF104" s="60"/>
      <c r="AG104" s="60"/>
      <c r="AH104" s="60"/>
    </row>
    <row r="105" spans="7:34" x14ac:dyDescent="0.45">
      <c r="G105" s="22"/>
      <c r="H105" s="22"/>
      <c r="I105" s="22"/>
      <c r="J105" s="60"/>
      <c r="K105" s="60"/>
      <c r="L105" s="60"/>
      <c r="M105" s="60"/>
      <c r="Q105" s="60"/>
      <c r="R105" s="60"/>
      <c r="S105" s="60"/>
      <c r="T105" s="60"/>
      <c r="X105" s="60"/>
      <c r="Y105" s="60"/>
      <c r="Z105" s="60"/>
      <c r="AA105" s="60"/>
      <c r="AE105" s="60"/>
      <c r="AF105" s="60"/>
      <c r="AG105" s="60"/>
      <c r="AH105" s="60"/>
    </row>
    <row r="106" spans="7:34" x14ac:dyDescent="0.45">
      <c r="G106" s="22"/>
      <c r="H106" s="22"/>
      <c r="I106" s="22"/>
      <c r="J106" s="60"/>
      <c r="K106" s="60"/>
      <c r="L106" s="60"/>
      <c r="M106" s="60"/>
      <c r="Q106" s="60"/>
      <c r="R106" s="60"/>
      <c r="S106" s="60"/>
      <c r="T106" s="60"/>
      <c r="X106" s="60"/>
      <c r="Y106" s="60"/>
      <c r="Z106" s="60"/>
      <c r="AA106" s="60"/>
      <c r="AE106" s="60"/>
      <c r="AF106" s="60"/>
      <c r="AG106" s="60"/>
      <c r="AH106" s="60"/>
    </row>
    <row r="107" spans="7:34" x14ac:dyDescent="0.45">
      <c r="G107" s="22"/>
      <c r="H107" s="22"/>
      <c r="I107" s="22"/>
      <c r="J107" s="60"/>
      <c r="K107" s="60"/>
      <c r="L107" s="60"/>
      <c r="M107" s="60"/>
      <c r="Q107" s="60"/>
      <c r="R107" s="60"/>
      <c r="S107" s="60"/>
      <c r="T107" s="60"/>
      <c r="X107" s="60"/>
      <c r="Y107" s="60"/>
      <c r="Z107" s="60"/>
      <c r="AA107" s="60"/>
      <c r="AE107" s="60"/>
      <c r="AF107" s="60"/>
      <c r="AG107" s="60"/>
      <c r="AH107" s="60"/>
    </row>
    <row r="108" spans="7:34" x14ac:dyDescent="0.45">
      <c r="G108" s="22"/>
      <c r="H108" s="22"/>
      <c r="I108" s="22"/>
      <c r="J108" s="60"/>
      <c r="K108" s="60"/>
      <c r="L108" s="60"/>
      <c r="M108" s="60"/>
      <c r="Q108" s="60"/>
      <c r="R108" s="60"/>
      <c r="S108" s="60"/>
      <c r="T108" s="60"/>
      <c r="X108" s="60"/>
      <c r="Y108" s="60"/>
      <c r="Z108" s="60"/>
      <c r="AA108" s="60"/>
      <c r="AE108" s="60"/>
      <c r="AF108" s="60"/>
      <c r="AG108" s="60"/>
      <c r="AH108" s="60"/>
    </row>
    <row r="109" spans="7:34" x14ac:dyDescent="0.45">
      <c r="G109" s="22"/>
      <c r="H109" s="22"/>
      <c r="I109" s="22"/>
      <c r="J109" s="60"/>
      <c r="K109" s="60"/>
      <c r="L109" s="60"/>
      <c r="M109" s="60"/>
      <c r="Q109" s="60"/>
      <c r="R109" s="60"/>
      <c r="S109" s="60"/>
      <c r="T109" s="60"/>
      <c r="X109" s="60"/>
      <c r="Y109" s="60"/>
      <c r="Z109" s="60"/>
      <c r="AA109" s="60"/>
      <c r="AE109" s="60"/>
      <c r="AF109" s="60"/>
      <c r="AG109" s="60"/>
      <c r="AH109" s="60"/>
    </row>
    <row r="110" spans="7:34" x14ac:dyDescent="0.45">
      <c r="G110" s="22"/>
      <c r="H110" s="22"/>
      <c r="I110" s="22"/>
      <c r="J110" s="60"/>
      <c r="K110" s="60"/>
      <c r="L110" s="60"/>
      <c r="M110" s="60"/>
      <c r="Q110" s="60"/>
      <c r="R110" s="60"/>
      <c r="S110" s="60"/>
      <c r="T110" s="60"/>
      <c r="X110" s="60"/>
      <c r="Y110" s="60"/>
      <c r="Z110" s="60"/>
      <c r="AA110" s="60"/>
      <c r="AE110" s="60"/>
      <c r="AF110" s="60"/>
      <c r="AG110" s="60"/>
      <c r="AH110" s="60"/>
    </row>
    <row r="111" spans="7:34" x14ac:dyDescent="0.45">
      <c r="G111" s="22"/>
      <c r="H111" s="22"/>
      <c r="I111" s="22"/>
      <c r="J111" s="60"/>
      <c r="K111" s="60"/>
      <c r="L111" s="60"/>
      <c r="M111" s="60"/>
      <c r="Q111" s="60"/>
      <c r="R111" s="60"/>
      <c r="S111" s="60"/>
      <c r="T111" s="60"/>
      <c r="X111" s="60"/>
      <c r="Y111" s="60"/>
      <c r="Z111" s="60"/>
      <c r="AA111" s="60"/>
      <c r="AE111" s="60"/>
      <c r="AF111" s="60"/>
      <c r="AG111" s="60"/>
      <c r="AH111" s="60"/>
    </row>
    <row r="112" spans="7:34" x14ac:dyDescent="0.45">
      <c r="G112" s="22"/>
      <c r="H112" s="22"/>
      <c r="I112" s="22"/>
      <c r="J112" s="60"/>
      <c r="K112" s="60"/>
      <c r="L112" s="60"/>
      <c r="M112" s="60"/>
      <c r="Q112" s="60"/>
      <c r="R112" s="60"/>
      <c r="S112" s="60"/>
      <c r="T112" s="60"/>
      <c r="X112" s="60"/>
      <c r="Y112" s="60"/>
      <c r="Z112" s="60"/>
      <c r="AA112" s="60"/>
      <c r="AE112" s="60"/>
      <c r="AF112" s="60"/>
      <c r="AG112" s="60"/>
      <c r="AH112" s="60"/>
    </row>
    <row r="113" spans="7:34" x14ac:dyDescent="0.45">
      <c r="G113" s="22"/>
      <c r="H113" s="22"/>
      <c r="I113" s="22"/>
      <c r="J113" s="60"/>
      <c r="K113" s="60"/>
      <c r="L113" s="60"/>
      <c r="M113" s="60"/>
      <c r="Q113" s="60"/>
      <c r="R113" s="60"/>
      <c r="S113" s="60"/>
      <c r="T113" s="60"/>
      <c r="X113" s="60"/>
      <c r="Y113" s="60"/>
      <c r="Z113" s="60"/>
      <c r="AA113" s="60"/>
      <c r="AE113" s="60"/>
      <c r="AF113" s="60"/>
      <c r="AG113" s="60"/>
      <c r="AH113" s="60"/>
    </row>
    <row r="114" spans="7:34" x14ac:dyDescent="0.45">
      <c r="G114" s="22"/>
      <c r="H114" s="22"/>
      <c r="I114" s="22"/>
      <c r="J114" s="60"/>
      <c r="K114" s="60"/>
      <c r="L114" s="60"/>
      <c r="M114" s="60"/>
      <c r="Q114" s="60"/>
      <c r="R114" s="60"/>
      <c r="S114" s="60"/>
      <c r="T114" s="60"/>
      <c r="X114" s="60"/>
      <c r="Y114" s="60"/>
      <c r="Z114" s="60"/>
      <c r="AA114" s="60"/>
      <c r="AE114" s="60"/>
      <c r="AF114" s="60"/>
      <c r="AG114" s="60"/>
      <c r="AH114" s="60"/>
    </row>
    <row r="115" spans="7:34" x14ac:dyDescent="0.45">
      <c r="G115" s="22"/>
      <c r="H115" s="22"/>
      <c r="I115" s="22"/>
      <c r="J115" s="60"/>
      <c r="K115" s="60"/>
      <c r="L115" s="60"/>
      <c r="M115" s="60"/>
      <c r="Q115" s="60"/>
      <c r="R115" s="60"/>
      <c r="S115" s="60"/>
      <c r="T115" s="60"/>
      <c r="X115" s="60"/>
      <c r="Y115" s="60"/>
      <c r="Z115" s="60"/>
      <c r="AA115" s="60"/>
      <c r="AE115" s="60"/>
      <c r="AF115" s="60"/>
      <c r="AG115" s="60"/>
      <c r="AH115" s="60"/>
    </row>
    <row r="116" spans="7:34" x14ac:dyDescent="0.45">
      <c r="G116" s="22"/>
      <c r="H116" s="22"/>
      <c r="I116" s="22"/>
      <c r="J116" s="60"/>
      <c r="K116" s="60"/>
      <c r="L116" s="60"/>
      <c r="M116" s="60"/>
      <c r="Q116" s="60"/>
      <c r="R116" s="60"/>
      <c r="S116" s="60"/>
      <c r="T116" s="60"/>
      <c r="X116" s="60"/>
      <c r="Y116" s="60"/>
      <c r="Z116" s="60"/>
      <c r="AA116" s="60"/>
      <c r="AE116" s="60"/>
      <c r="AF116" s="60"/>
      <c r="AG116" s="60"/>
      <c r="AH116" s="60"/>
    </row>
    <row r="117" spans="7:34" x14ac:dyDescent="0.45">
      <c r="G117" s="22"/>
      <c r="H117" s="22"/>
      <c r="I117" s="22"/>
      <c r="J117" s="60"/>
      <c r="K117" s="60"/>
      <c r="L117" s="60"/>
      <c r="M117" s="60"/>
      <c r="Q117" s="60"/>
      <c r="R117" s="60"/>
      <c r="S117" s="60"/>
      <c r="T117" s="60"/>
      <c r="X117" s="60"/>
      <c r="Y117" s="60"/>
      <c r="Z117" s="60"/>
      <c r="AA117" s="60"/>
      <c r="AE117" s="60"/>
      <c r="AF117" s="60"/>
      <c r="AG117" s="60"/>
      <c r="AH117" s="60"/>
    </row>
    <row r="118" spans="7:34" x14ac:dyDescent="0.45">
      <c r="G118" s="22"/>
      <c r="H118" s="22"/>
      <c r="I118" s="22"/>
      <c r="J118" s="60"/>
      <c r="K118" s="60"/>
      <c r="L118" s="60"/>
      <c r="M118" s="60"/>
      <c r="Q118" s="60"/>
      <c r="R118" s="60"/>
      <c r="S118" s="60"/>
      <c r="T118" s="60"/>
      <c r="X118" s="60"/>
      <c r="Y118" s="60"/>
      <c r="Z118" s="60"/>
      <c r="AA118" s="60"/>
      <c r="AE118" s="60"/>
      <c r="AF118" s="60"/>
      <c r="AG118" s="60"/>
      <c r="AH118" s="60"/>
    </row>
    <row r="119" spans="7:34" x14ac:dyDescent="0.45">
      <c r="G119" s="22"/>
      <c r="H119" s="22"/>
      <c r="I119" s="22"/>
      <c r="J119" s="60"/>
      <c r="K119" s="60"/>
      <c r="L119" s="60"/>
      <c r="M119" s="60"/>
      <c r="Q119" s="60"/>
      <c r="R119" s="60"/>
      <c r="S119" s="60"/>
      <c r="T119" s="60"/>
      <c r="X119" s="60"/>
      <c r="Y119" s="60"/>
      <c r="Z119" s="60"/>
      <c r="AA119" s="60"/>
      <c r="AE119" s="60"/>
      <c r="AF119" s="60"/>
      <c r="AG119" s="60"/>
      <c r="AH119" s="60"/>
    </row>
    <row r="120" spans="7:34" x14ac:dyDescent="0.45">
      <c r="G120" s="22"/>
      <c r="H120" s="22"/>
      <c r="I120" s="22"/>
      <c r="J120" s="60"/>
      <c r="K120" s="60"/>
      <c r="L120" s="60"/>
      <c r="M120" s="60"/>
      <c r="Q120" s="60"/>
      <c r="R120" s="60"/>
      <c r="S120" s="60"/>
      <c r="T120" s="60"/>
      <c r="X120" s="60"/>
      <c r="Y120" s="60"/>
      <c r="Z120" s="60"/>
      <c r="AA120" s="60"/>
      <c r="AE120" s="60"/>
      <c r="AF120" s="60"/>
      <c r="AG120" s="60"/>
      <c r="AH120" s="60"/>
    </row>
    <row r="121" spans="7:34" x14ac:dyDescent="0.45">
      <c r="G121" s="22"/>
      <c r="H121" s="22"/>
      <c r="I121" s="22"/>
      <c r="J121" s="60"/>
      <c r="K121" s="60"/>
      <c r="L121" s="60"/>
      <c r="M121" s="60"/>
      <c r="Q121" s="60"/>
      <c r="R121" s="60"/>
      <c r="S121" s="60"/>
      <c r="T121" s="60"/>
      <c r="X121" s="60"/>
      <c r="Y121" s="60"/>
      <c r="Z121" s="60"/>
      <c r="AA121" s="60"/>
      <c r="AE121" s="60"/>
      <c r="AF121" s="60"/>
      <c r="AG121" s="60"/>
      <c r="AH121" s="60"/>
    </row>
    <row r="122" spans="7:34" x14ac:dyDescent="0.45">
      <c r="G122" s="22"/>
      <c r="H122" s="22"/>
      <c r="I122" s="22"/>
      <c r="J122" s="60"/>
      <c r="K122" s="60"/>
      <c r="L122" s="60"/>
      <c r="M122" s="60"/>
      <c r="Q122" s="60"/>
      <c r="R122" s="60"/>
      <c r="S122" s="60"/>
      <c r="T122" s="60"/>
      <c r="X122" s="60"/>
      <c r="Y122" s="60"/>
      <c r="Z122" s="60"/>
      <c r="AA122" s="60"/>
      <c r="AE122" s="60"/>
      <c r="AF122" s="60"/>
      <c r="AG122" s="60"/>
      <c r="AH122" s="60"/>
    </row>
    <row r="123" spans="7:34" x14ac:dyDescent="0.45">
      <c r="G123" s="22"/>
      <c r="H123" s="22"/>
      <c r="I123" s="22"/>
      <c r="J123" s="60"/>
      <c r="K123" s="60"/>
      <c r="L123" s="60"/>
      <c r="M123" s="60"/>
      <c r="Q123" s="60"/>
      <c r="R123" s="60"/>
      <c r="S123" s="60"/>
      <c r="T123" s="60"/>
      <c r="X123" s="60"/>
      <c r="Y123" s="60"/>
      <c r="Z123" s="60"/>
      <c r="AA123" s="60"/>
      <c r="AE123" s="60"/>
      <c r="AF123" s="60"/>
      <c r="AG123" s="60"/>
      <c r="AH123" s="60"/>
    </row>
    <row r="124" spans="7:34" x14ac:dyDescent="0.45">
      <c r="G124" s="22"/>
      <c r="H124" s="22"/>
      <c r="I124" s="22"/>
      <c r="J124" s="60"/>
      <c r="K124" s="60"/>
      <c r="L124" s="60"/>
      <c r="M124" s="60"/>
      <c r="Q124" s="60"/>
      <c r="R124" s="60"/>
      <c r="S124" s="60"/>
      <c r="T124" s="60"/>
      <c r="X124" s="60"/>
      <c r="Y124" s="60"/>
      <c r="Z124" s="60"/>
      <c r="AA124" s="60"/>
      <c r="AE124" s="60"/>
      <c r="AF124" s="60"/>
      <c r="AG124" s="60"/>
      <c r="AH124" s="60"/>
    </row>
    <row r="125" spans="7:34" x14ac:dyDescent="0.45">
      <c r="G125" s="22"/>
      <c r="H125" s="22"/>
      <c r="I125" s="22"/>
      <c r="J125" s="60"/>
      <c r="K125" s="60"/>
      <c r="L125" s="60"/>
      <c r="M125" s="60"/>
      <c r="Q125" s="60"/>
      <c r="R125" s="60"/>
      <c r="S125" s="60"/>
      <c r="T125" s="60"/>
      <c r="X125" s="60"/>
      <c r="Y125" s="60"/>
      <c r="Z125" s="60"/>
      <c r="AA125" s="60"/>
      <c r="AE125" s="60"/>
      <c r="AF125" s="60"/>
      <c r="AG125" s="60"/>
      <c r="AH125" s="60"/>
    </row>
    <row r="126" spans="7:34" x14ac:dyDescent="0.45">
      <c r="G126" s="22"/>
      <c r="H126" s="22"/>
      <c r="I126" s="22"/>
      <c r="J126" s="60"/>
      <c r="K126" s="60"/>
      <c r="L126" s="60"/>
      <c r="M126" s="60"/>
      <c r="Q126" s="60"/>
      <c r="R126" s="60"/>
      <c r="S126" s="60"/>
      <c r="T126" s="60"/>
      <c r="X126" s="60"/>
      <c r="Y126" s="60"/>
      <c r="Z126" s="60"/>
      <c r="AA126" s="60"/>
      <c r="AE126" s="60"/>
      <c r="AF126" s="60"/>
      <c r="AG126" s="60"/>
      <c r="AH126" s="60"/>
    </row>
  </sheetData>
  <mergeCells count="12">
    <mergeCell ref="O20:P20"/>
    <mergeCell ref="D21:D22"/>
    <mergeCell ref="O21:O22"/>
    <mergeCell ref="P21:P22"/>
    <mergeCell ref="B58:D58"/>
    <mergeCell ref="K20:M20"/>
    <mergeCell ref="B63:D63"/>
    <mergeCell ref="A3:H3"/>
    <mergeCell ref="B10:J10"/>
    <mergeCell ref="B11:J11"/>
    <mergeCell ref="D14:J14"/>
    <mergeCell ref="G20:I20"/>
  </mergeCells>
  <conditionalFormatting sqref="G68:J70 R71:T126">
    <cfRule type="cellIs" dxfId="47" priority="1" operator="lessThan">
      <formula>0</formula>
    </cfRule>
    <cfRule type="cellIs" dxfId="46" priority="2" operator="greaterThan">
      <formula>0</formula>
    </cfRule>
  </conditionalFormatting>
  <conditionalFormatting sqref="J71:M126">
    <cfRule type="cellIs" dxfId="45" priority="13" operator="lessThan">
      <formula>0</formula>
    </cfRule>
    <cfRule type="cellIs" dxfId="44" priority="14" operator="greaterThan">
      <formula>0</formula>
    </cfRule>
  </conditionalFormatting>
  <conditionalFormatting sqref="Q68:Q126">
    <cfRule type="cellIs" dxfId="43" priority="11" operator="lessThan">
      <formula>0</formula>
    </cfRule>
    <cfRule type="cellIs" dxfId="42" priority="12" operator="greaterThan">
      <formula>0</formula>
    </cfRule>
  </conditionalFormatting>
  <conditionalFormatting sqref="X68:X70">
    <cfRule type="cellIs" dxfId="41" priority="7" operator="lessThan">
      <formula>0</formula>
    </cfRule>
    <cfRule type="cellIs" dxfId="40" priority="8" operator="greaterThan">
      <formula>0</formula>
    </cfRule>
  </conditionalFormatting>
  <conditionalFormatting sqref="X71:AA126">
    <cfRule type="cellIs" dxfId="39" priority="9" operator="lessThan">
      <formula>0</formula>
    </cfRule>
    <cfRule type="cellIs" dxfId="38" priority="10" operator="greaterThan">
      <formula>0</formula>
    </cfRule>
  </conditionalFormatting>
  <conditionalFormatting sqref="AE68:AE70">
    <cfRule type="cellIs" dxfId="37" priority="3" operator="lessThan">
      <formula>0</formula>
    </cfRule>
    <cfRule type="cellIs" dxfId="36" priority="4" operator="greaterThan">
      <formula>0</formula>
    </cfRule>
  </conditionalFormatting>
  <conditionalFormatting sqref="AE71:AH126">
    <cfRule type="cellIs" dxfId="35" priority="5" operator="lessThan">
      <formula>0</formula>
    </cfRule>
    <cfRule type="cellIs" dxfId="34" priority="6" operator="greaterThan">
      <formula>0</formula>
    </cfRule>
  </conditionalFormatting>
  <dataValidations count="5">
    <dataValidation type="list" allowBlank="1" showInputMessage="1" showErrorMessage="1" sqref="D16" xr:uid="{A7B9B6B7-2D6D-4241-A010-B05134635002}">
      <formula1>"TOU, non-TOU"</formula1>
    </dataValidation>
    <dataValidation type="list" allowBlank="1" showInputMessage="1" showErrorMessage="1" sqref="D23" xr:uid="{19F2D2CC-360D-4920-84B1-E664F5A830BA}">
      <formula1>"per 30 days, per kWh, per kW, per kVA"</formula1>
    </dataValidation>
    <dataValidation type="list" allowBlank="1" showInputMessage="1" showErrorMessage="1" prompt="Select Charge Unit - monthly, per kWh, per kW" sqref="D59 D54 D64" xr:uid="{3530E5CA-7351-404C-BC24-A63557D6D75D}">
      <formula1>"Monthly, per kWh, per kW"</formula1>
    </dataValidation>
    <dataValidation type="list" allowBlank="1" showInputMessage="1" showErrorMessage="1" sqref="E40:E41 E59 E64 E43:E54 E34:E38 E23:E32" xr:uid="{5FF1D6CC-7F9C-4AD4-B6CE-A569424CE5B5}">
      <formula1>#REF!</formula1>
    </dataValidation>
    <dataValidation type="list" allowBlank="1" showInputMessage="1" showErrorMessage="1" prompt="Select Charge Unit - per 30 days, per kWh, per kW, per kVA." sqref="D40:D41 D43:D53 D34:D38 D24:D32" xr:uid="{4B27509E-8AD7-4783-A595-DBF8DB2087F7}">
      <formula1>"per 30 days, per kWh, per kW, per kVA"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77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9</xdr:col>
                    <xdr:colOff>47625</xdr:colOff>
                    <xdr:row>16</xdr:row>
                    <xdr:rowOff>142875</xdr:rowOff>
                  </from>
                  <to>
                    <xdr:col>15</xdr:col>
                    <xdr:colOff>76200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7</xdr:col>
                    <xdr:colOff>371475</xdr:colOff>
                    <xdr:row>17</xdr:row>
                    <xdr:rowOff>28575</xdr:rowOff>
                  </from>
                  <to>
                    <xdr:col>10</xdr:col>
                    <xdr:colOff>152400</xdr:colOff>
                    <xdr:row>18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3A90-9A45-4447-8A41-EC3A523F248D}">
  <sheetPr>
    <tabColor theme="7" tint="0.79998168889431442"/>
    <pageSetUpPr fitToPage="1"/>
  </sheetPr>
  <dimension ref="A1:AN172"/>
  <sheetViews>
    <sheetView topLeftCell="A10" zoomScale="90" zoomScaleNormal="90" workbookViewId="0">
      <pane xSplit="4" ySplit="2" topLeftCell="E12" activePane="bottomRight" state="frozen"/>
      <selection sqref="A1:XFD9"/>
      <selection pane="topRight" sqref="A1:XFD9"/>
      <selection pane="bottomLeft" sqref="A1:XFD9"/>
      <selection pane="bottomRight" activeCell="A10" sqref="A10"/>
    </sheetView>
  </sheetViews>
  <sheetFormatPr defaultColWidth="9.265625" defaultRowHeight="14.25" x14ac:dyDescent="0.45"/>
  <cols>
    <col min="1" max="1" width="1.73046875" style="200" customWidth="1"/>
    <col min="2" max="2" width="116.19921875" style="200" customWidth="1"/>
    <col min="3" max="3" width="1.59765625" style="200" customWidth="1"/>
    <col min="4" max="4" width="21.265625" style="208" bestFit="1" customWidth="1"/>
    <col min="5" max="5" width="1.265625" style="200" customWidth="1"/>
    <col min="6" max="6" width="1.265625" style="200" hidden="1" customWidth="1"/>
    <col min="7" max="9" width="13.265625" style="200" customWidth="1"/>
    <col min="10" max="10" width="0.59765625" style="200" customWidth="1"/>
    <col min="11" max="13" width="13.265625" style="200" customWidth="1"/>
    <col min="14" max="14" width="0.73046875" style="200" customWidth="1"/>
    <col min="15" max="16" width="13.265625" style="200" customWidth="1"/>
    <col min="17" max="17" width="0.59765625" style="200" customWidth="1"/>
    <col min="18" max="18" width="0.86328125" style="200" customWidth="1"/>
    <col min="19" max="21" width="13.265625" style="200" customWidth="1"/>
    <col min="22" max="22" width="0.86328125" style="200" customWidth="1"/>
    <col min="23" max="24" width="13.265625" style="200" customWidth="1"/>
    <col min="25" max="25" width="0.86328125" style="200" customWidth="1"/>
    <col min="26" max="28" width="13.265625" style="200" customWidth="1"/>
    <col min="29" max="29" width="1.265625" style="200" customWidth="1"/>
    <col min="30" max="36" width="13.265625" style="200" customWidth="1"/>
    <col min="37" max="38" width="12.73046875" style="200" customWidth="1"/>
    <col min="39" max="16384" width="9.265625" style="200"/>
  </cols>
  <sheetData>
    <row r="1" spans="1:38" ht="20.25" x14ac:dyDescent="0.45">
      <c r="A1" s="197"/>
      <c r="B1" s="198"/>
      <c r="C1" s="198"/>
      <c r="D1" s="199"/>
      <c r="E1" s="198"/>
      <c r="F1" s="198"/>
      <c r="G1" s="198"/>
      <c r="H1" s="198"/>
      <c r="I1" s="197"/>
      <c r="J1" s="197"/>
      <c r="L1" s="7"/>
      <c r="M1" s="7"/>
      <c r="N1" s="7">
        <v>1</v>
      </c>
      <c r="O1" s="7">
        <v>1</v>
      </c>
      <c r="P1" s="7"/>
      <c r="Q1" s="197"/>
      <c r="R1" s="197"/>
      <c r="T1" s="7"/>
      <c r="U1" s="7"/>
      <c r="V1" s="7">
        <v>1</v>
      </c>
      <c r="W1" s="7">
        <v>1</v>
      </c>
      <c r="X1" s="7"/>
      <c r="Y1" s="197"/>
      <c r="AA1" s="7"/>
      <c r="AB1" s="7"/>
      <c r="AC1" s="7">
        <v>1</v>
      </c>
      <c r="AD1" s="7">
        <v>1</v>
      </c>
      <c r="AE1" s="7"/>
      <c r="AF1" s="197"/>
      <c r="AH1" s="7"/>
      <c r="AI1" s="7"/>
      <c r="AJ1" s="7">
        <v>1</v>
      </c>
      <c r="AK1" s="7">
        <v>1</v>
      </c>
      <c r="AL1" s="7"/>
    </row>
    <row r="2" spans="1:38" ht="17.25" x14ac:dyDescent="0.45">
      <c r="A2" s="201"/>
      <c r="B2" s="201"/>
      <c r="C2" s="201"/>
      <c r="D2" s="202"/>
      <c r="E2" s="201"/>
      <c r="F2" s="201"/>
      <c r="G2" s="201"/>
      <c r="H2" s="201"/>
      <c r="I2" s="197"/>
      <c r="J2" s="197"/>
      <c r="L2" s="7"/>
      <c r="M2" s="7"/>
      <c r="N2" s="7"/>
      <c r="O2" s="7"/>
      <c r="P2" s="7"/>
      <c r="Q2" s="197"/>
      <c r="R2" s="197"/>
      <c r="T2" s="7"/>
      <c r="U2" s="7"/>
      <c r="V2" s="7"/>
      <c r="W2" s="7"/>
      <c r="X2" s="7"/>
      <c r="Y2" s="197"/>
      <c r="AA2" s="7"/>
      <c r="AB2" s="7"/>
      <c r="AC2" s="7"/>
      <c r="AD2" s="7"/>
      <c r="AE2" s="7"/>
      <c r="AF2" s="197"/>
      <c r="AH2" s="7"/>
      <c r="AI2" s="7"/>
      <c r="AJ2" s="7"/>
      <c r="AK2" s="7"/>
      <c r="AL2" s="7"/>
    </row>
    <row r="3" spans="1:38" ht="17.25" x14ac:dyDescent="0.45">
      <c r="A3" s="468"/>
      <c r="B3" s="468"/>
      <c r="C3" s="468"/>
      <c r="D3" s="468"/>
      <c r="E3" s="468"/>
      <c r="F3" s="468"/>
      <c r="G3" s="468"/>
      <c r="H3" s="468"/>
      <c r="I3" s="197"/>
      <c r="J3" s="197"/>
      <c r="Q3" s="197"/>
      <c r="R3" s="197"/>
      <c r="Y3" s="197"/>
      <c r="AF3" s="197"/>
    </row>
    <row r="4" spans="1:38" ht="17.25" x14ac:dyDescent="0.45">
      <c r="A4" s="201"/>
      <c r="B4" s="201"/>
      <c r="C4" s="201"/>
      <c r="D4" s="202"/>
      <c r="E4" s="201"/>
      <c r="F4" s="203"/>
      <c r="G4" s="203"/>
      <c r="H4" s="203"/>
      <c r="I4" s="197"/>
      <c r="J4" s="197"/>
      <c r="Q4" s="197"/>
      <c r="R4" s="197"/>
      <c r="Y4" s="197"/>
      <c r="AF4" s="197"/>
    </row>
    <row r="5" spans="1:38" ht="15.4" x14ac:dyDescent="0.45">
      <c r="A5" s="197"/>
      <c r="B5" s="197"/>
      <c r="C5" s="204"/>
      <c r="D5" s="205"/>
      <c r="E5" s="204"/>
      <c r="F5" s="197"/>
      <c r="G5" s="197"/>
      <c r="H5" s="197"/>
      <c r="I5" s="197"/>
      <c r="J5" s="197"/>
      <c r="K5" s="13"/>
      <c r="L5" s="13"/>
      <c r="M5" s="13"/>
      <c r="N5" s="13"/>
      <c r="O5" s="13"/>
      <c r="P5" s="13"/>
      <c r="Q5" s="197"/>
      <c r="R5" s="197"/>
      <c r="S5" s="13"/>
      <c r="T5" s="13"/>
      <c r="U5" s="13"/>
      <c r="V5" s="13"/>
      <c r="W5" s="13"/>
      <c r="X5" s="13"/>
      <c r="Y5" s="197"/>
      <c r="Z5" s="13"/>
      <c r="AA5" s="13"/>
      <c r="AB5" s="13"/>
      <c r="AC5" s="13"/>
      <c r="AD5" s="13"/>
      <c r="AE5" s="13"/>
      <c r="AF5" s="197"/>
      <c r="AG5" s="13"/>
      <c r="AH5" s="13"/>
      <c r="AI5" s="13"/>
      <c r="AJ5" s="13"/>
      <c r="AK5" s="13"/>
      <c r="AL5" s="13"/>
    </row>
    <row r="6" spans="1:38" x14ac:dyDescent="0.45">
      <c r="A6" s="197"/>
      <c r="B6" s="197"/>
      <c r="C6" s="197"/>
      <c r="D6" s="206"/>
      <c r="E6" s="197"/>
      <c r="F6" s="197"/>
      <c r="G6" s="197"/>
      <c r="H6" s="197"/>
      <c r="I6" s="197"/>
      <c r="J6" s="197"/>
      <c r="K6" s="13"/>
      <c r="L6" s="13"/>
      <c r="M6" s="13"/>
      <c r="N6" s="13"/>
      <c r="O6" s="13"/>
      <c r="P6" s="13"/>
      <c r="Q6" s="197"/>
      <c r="R6" s="197"/>
      <c r="S6" s="13"/>
      <c r="T6" s="13"/>
      <c r="U6" s="13"/>
      <c r="V6" s="13"/>
      <c r="W6" s="13"/>
      <c r="X6" s="13"/>
      <c r="Y6" s="197"/>
      <c r="Z6" s="13"/>
      <c r="AA6" s="13"/>
      <c r="AB6" s="13"/>
      <c r="AC6" s="13"/>
      <c r="AD6" s="13"/>
      <c r="AE6" s="13"/>
      <c r="AF6" s="197"/>
      <c r="AG6" s="13"/>
      <c r="AH6" s="13"/>
      <c r="AI6" s="13"/>
      <c r="AJ6" s="13"/>
      <c r="AK6" s="13"/>
      <c r="AL6" s="13"/>
    </row>
    <row r="7" spans="1:38" x14ac:dyDescent="0.45">
      <c r="A7" s="197"/>
      <c r="B7" s="197"/>
      <c r="C7" s="197"/>
      <c r="D7" s="206"/>
      <c r="E7" s="197"/>
      <c r="F7" s="197"/>
      <c r="G7" s="197"/>
      <c r="H7" s="197"/>
      <c r="I7" s="197"/>
      <c r="J7" s="197"/>
      <c r="K7" s="13"/>
      <c r="L7" s="13"/>
      <c r="M7" s="13"/>
      <c r="N7" s="13"/>
      <c r="O7" s="13"/>
      <c r="P7" s="13"/>
      <c r="Q7" s="197"/>
      <c r="R7" s="197"/>
      <c r="S7" s="13"/>
      <c r="T7" s="13"/>
      <c r="U7" s="13"/>
      <c r="V7" s="13"/>
      <c r="W7" s="13"/>
      <c r="X7" s="13"/>
      <c r="Y7" s="197"/>
      <c r="Z7" s="13"/>
      <c r="AA7" s="13"/>
      <c r="AB7" s="13"/>
      <c r="AC7" s="13"/>
      <c r="AD7" s="13"/>
      <c r="AE7" s="13"/>
      <c r="AF7" s="197"/>
      <c r="AG7" s="13"/>
      <c r="AH7" s="13"/>
      <c r="AI7" s="13"/>
      <c r="AJ7" s="13"/>
      <c r="AK7" s="13"/>
      <c r="AL7" s="13"/>
    </row>
    <row r="8" spans="1:38" x14ac:dyDescent="0.45">
      <c r="A8" s="207"/>
      <c r="B8" s="197"/>
      <c r="C8" s="197"/>
      <c r="D8" s="206"/>
      <c r="E8" s="197"/>
      <c r="F8" s="197"/>
      <c r="G8" s="197"/>
      <c r="H8" s="197"/>
      <c r="I8" s="197"/>
      <c r="J8" s="197"/>
      <c r="K8" s="13"/>
      <c r="L8" s="13"/>
      <c r="M8" s="13"/>
      <c r="N8" s="13"/>
      <c r="O8" s="13"/>
      <c r="P8" s="13"/>
      <c r="Q8" s="197"/>
      <c r="R8" s="197"/>
      <c r="S8" s="13"/>
      <c r="T8" s="13"/>
      <c r="U8" s="13"/>
      <c r="V8" s="13"/>
      <c r="W8" s="13"/>
      <c r="X8" s="13"/>
      <c r="Y8" s="197"/>
      <c r="Z8" s="13"/>
      <c r="AA8" s="13"/>
      <c r="AB8" s="13"/>
      <c r="AC8" s="13"/>
      <c r="AD8" s="13"/>
      <c r="AE8" s="13"/>
      <c r="AF8" s="197"/>
      <c r="AG8" s="13"/>
      <c r="AH8" s="13"/>
      <c r="AI8" s="13"/>
      <c r="AJ8" s="13"/>
      <c r="AK8" s="13"/>
      <c r="AL8" s="13"/>
    </row>
    <row r="9" spans="1:38" x14ac:dyDescent="0.45">
      <c r="K9" s="13"/>
      <c r="L9" s="13"/>
      <c r="M9" s="13"/>
      <c r="N9" s="13"/>
      <c r="O9" s="13"/>
      <c r="P9" s="13"/>
      <c r="S9" s="13"/>
      <c r="T9" s="13"/>
      <c r="U9" s="13"/>
      <c r="V9" s="13"/>
      <c r="W9" s="13"/>
      <c r="X9" s="13"/>
      <c r="Z9" s="13"/>
      <c r="AA9" s="13"/>
      <c r="AB9" s="13"/>
      <c r="AC9" s="13"/>
      <c r="AD9" s="13"/>
      <c r="AE9" s="13"/>
      <c r="AG9" s="13"/>
      <c r="AH9" s="13"/>
      <c r="AI9" s="13"/>
      <c r="AJ9" s="13"/>
      <c r="AK9" s="13"/>
      <c r="AL9" s="13"/>
    </row>
    <row r="10" spans="1:38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J10" s="467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1" spans="1:38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J11" s="467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38" x14ac:dyDescent="0.45">
      <c r="K12" s="13"/>
      <c r="L12" s="13"/>
      <c r="M12" s="13"/>
      <c r="N12" s="13"/>
      <c r="O12" s="13"/>
      <c r="P12" s="13"/>
      <c r="S12" s="13"/>
      <c r="T12" s="13"/>
      <c r="U12" s="13"/>
      <c r="V12" s="13"/>
      <c r="W12" s="13"/>
      <c r="X12" s="13"/>
      <c r="Z12" s="13"/>
      <c r="AA12" s="13"/>
      <c r="AB12" s="13"/>
      <c r="AC12" s="13"/>
      <c r="AD12" s="13"/>
      <c r="AE12" s="13"/>
      <c r="AG12" s="13"/>
      <c r="AH12" s="13"/>
      <c r="AI12" s="13"/>
      <c r="AJ12" s="13"/>
      <c r="AK12" s="13"/>
      <c r="AL12" s="13"/>
    </row>
    <row r="13" spans="1:38" x14ac:dyDescent="0.45">
      <c r="K13" s="13"/>
      <c r="L13" s="13"/>
      <c r="M13" s="13"/>
      <c r="N13" s="13"/>
      <c r="O13" s="13"/>
      <c r="P13" s="13"/>
      <c r="S13" s="13"/>
      <c r="T13" s="13"/>
      <c r="U13" s="13"/>
      <c r="V13" s="13"/>
      <c r="W13" s="13"/>
      <c r="X13" s="13"/>
      <c r="Z13" s="13"/>
      <c r="AA13" s="13"/>
      <c r="AB13" s="13"/>
      <c r="AC13" s="13"/>
      <c r="AD13" s="13"/>
      <c r="AE13" s="13"/>
      <c r="AG13" s="13"/>
      <c r="AH13" s="13"/>
      <c r="AI13" s="13"/>
      <c r="AJ13" s="13"/>
      <c r="AK13" s="13"/>
      <c r="AL13" s="13"/>
    </row>
    <row r="14" spans="1:38" ht="15" x14ac:dyDescent="0.45">
      <c r="B14" s="209" t="s">
        <v>2</v>
      </c>
      <c r="D14" s="469" t="s">
        <v>80</v>
      </c>
      <c r="E14" s="469"/>
      <c r="F14" s="469"/>
      <c r="G14" s="469"/>
      <c r="H14" s="469"/>
      <c r="I14" s="469"/>
      <c r="J14" s="469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</row>
    <row r="15" spans="1:38" ht="15.4" x14ac:dyDescent="0.45">
      <c r="B15" s="209"/>
      <c r="D15" s="439"/>
      <c r="E15" s="440"/>
      <c r="F15" s="212"/>
      <c r="G15" s="212"/>
      <c r="H15" s="212"/>
      <c r="I15" s="212"/>
      <c r="J15" s="212"/>
      <c r="M15" s="212"/>
      <c r="Q15" s="212"/>
      <c r="R15" s="212"/>
      <c r="U15" s="212"/>
      <c r="Y15" s="212"/>
      <c r="AB15" s="212"/>
      <c r="AF15" s="212"/>
      <c r="AI15" s="212"/>
    </row>
    <row r="16" spans="1:38" ht="15.4" x14ac:dyDescent="0.45">
      <c r="B16" s="211"/>
      <c r="D16" s="212"/>
      <c r="E16" s="212"/>
      <c r="F16" s="212"/>
      <c r="G16" s="434" t="s">
        <v>81</v>
      </c>
      <c r="H16" s="212"/>
      <c r="I16" s="214"/>
      <c r="J16" s="212"/>
      <c r="K16" s="215"/>
      <c r="M16" s="214"/>
      <c r="O16" s="25"/>
      <c r="P16" s="216"/>
      <c r="Q16" s="212"/>
      <c r="R16" s="212"/>
      <c r="S16" s="215"/>
      <c r="U16" s="214"/>
      <c r="W16" s="25"/>
      <c r="X16" s="216"/>
      <c r="Y16" s="212"/>
      <c r="Z16" s="215"/>
      <c r="AB16" s="214"/>
      <c r="AD16" s="25"/>
      <c r="AE16" s="216"/>
      <c r="AF16" s="212"/>
      <c r="AG16" s="215"/>
      <c r="AI16" s="214"/>
      <c r="AK16" s="25"/>
      <c r="AL16" s="216"/>
    </row>
    <row r="17" spans="2:35" ht="15.4" x14ac:dyDescent="0.45">
      <c r="B17" s="209" t="s">
        <v>4</v>
      </c>
      <c r="D17" s="213" t="s">
        <v>49</v>
      </c>
      <c r="E17" s="212"/>
      <c r="F17" s="212"/>
      <c r="G17" s="398">
        <v>17000</v>
      </c>
      <c r="H17" s="396" t="s">
        <v>82</v>
      </c>
      <c r="I17" s="441"/>
      <c r="J17" s="212"/>
      <c r="P17" s="221"/>
      <c r="Q17" s="212"/>
      <c r="R17" s="212"/>
      <c r="Y17" s="212"/>
      <c r="AF17" s="212"/>
    </row>
    <row r="18" spans="2:35" ht="15.4" x14ac:dyDescent="0.45">
      <c r="B18" s="211"/>
      <c r="D18" s="442"/>
      <c r="E18" s="212"/>
      <c r="F18" s="212"/>
      <c r="G18" s="398">
        <v>3000</v>
      </c>
      <c r="H18" s="396" t="s">
        <v>68</v>
      </c>
      <c r="I18" s="212"/>
      <c r="J18" s="212"/>
      <c r="Q18" s="212"/>
      <c r="R18" s="212"/>
      <c r="Y18" s="212"/>
      <c r="AF18" s="212"/>
    </row>
    <row r="19" spans="2:35" x14ac:dyDescent="0.45">
      <c r="B19" s="217"/>
      <c r="D19" s="218"/>
      <c r="E19" s="219"/>
      <c r="G19" s="398">
        <v>3000</v>
      </c>
      <c r="H19" s="219" t="s">
        <v>69</v>
      </c>
    </row>
    <row r="20" spans="2:35" x14ac:dyDescent="0.45">
      <c r="B20" s="443"/>
      <c r="D20" s="218" t="s">
        <v>6</v>
      </c>
      <c r="G20" s="398">
        <v>965000</v>
      </c>
      <c r="H20" s="396" t="s">
        <v>7</v>
      </c>
      <c r="M20" s="221"/>
      <c r="U20" s="221"/>
      <c r="X20" s="221"/>
      <c r="AB20" s="221"/>
      <c r="AE20" s="221"/>
      <c r="AI20" s="221"/>
    </row>
    <row r="21" spans="2:35" s="22" customFormat="1" x14ac:dyDescent="0.45">
      <c r="B21" s="156"/>
      <c r="D21" s="45"/>
      <c r="E21" s="42"/>
      <c r="G21" s="470" t="s">
        <v>8</v>
      </c>
      <c r="H21" s="471"/>
      <c r="I21" s="472"/>
      <c r="K21" s="470" t="s">
        <v>9</v>
      </c>
      <c r="L21" s="471"/>
      <c r="M21" s="472"/>
      <c r="O21" s="470" t="s">
        <v>10</v>
      </c>
      <c r="P21" s="472"/>
    </row>
    <row r="22" spans="2:35" x14ac:dyDescent="0.45">
      <c r="B22" s="222"/>
      <c r="D22" s="473" t="s">
        <v>11</v>
      </c>
      <c r="E22" s="218"/>
      <c r="G22" s="223" t="s">
        <v>12</v>
      </c>
      <c r="H22" s="224" t="s">
        <v>13</v>
      </c>
      <c r="I22" s="225" t="s">
        <v>14</v>
      </c>
      <c r="K22" s="223" t="s">
        <v>12</v>
      </c>
      <c r="L22" s="224" t="s">
        <v>13</v>
      </c>
      <c r="M22" s="225" t="s">
        <v>14</v>
      </c>
      <c r="O22" s="475" t="s">
        <v>15</v>
      </c>
      <c r="P22" s="477" t="s">
        <v>16</v>
      </c>
    </row>
    <row r="23" spans="2:35" x14ac:dyDescent="0.45">
      <c r="B23" s="222"/>
      <c r="D23" s="474"/>
      <c r="E23" s="218"/>
      <c r="G23" s="226" t="s">
        <v>17</v>
      </c>
      <c r="H23" s="227"/>
      <c r="I23" s="227" t="s">
        <v>17</v>
      </c>
      <c r="K23" s="226" t="s">
        <v>17</v>
      </c>
      <c r="L23" s="227"/>
      <c r="M23" s="227" t="s">
        <v>17</v>
      </c>
      <c r="O23" s="476"/>
      <c r="P23" s="478"/>
    </row>
    <row r="24" spans="2:35" s="22" customFormat="1" x14ac:dyDescent="0.45">
      <c r="B24" s="51" t="s">
        <v>83</v>
      </c>
      <c r="C24" s="52"/>
      <c r="D24" s="53" t="s">
        <v>84</v>
      </c>
      <c r="E24" s="52"/>
      <c r="F24" s="23"/>
      <c r="G24" s="54">
        <v>2.08</v>
      </c>
      <c r="H24" s="444">
        <f>+$G$17</f>
        <v>17000</v>
      </c>
      <c r="I24" s="56">
        <f t="shared" ref="I24:I33" si="0">H24*G24</f>
        <v>35360</v>
      </c>
      <c r="J24" s="57"/>
      <c r="K24" s="54">
        <v>2.15</v>
      </c>
      <c r="L24" s="444">
        <f>+$G$17</f>
        <v>17000</v>
      </c>
      <c r="M24" s="56">
        <f t="shared" ref="M24:M33" si="1">L24*K24</f>
        <v>36550</v>
      </c>
      <c r="N24" s="57"/>
      <c r="O24" s="58">
        <f t="shared" ref="O24:O63" si="2">M24-I24</f>
        <v>1190</v>
      </c>
      <c r="P24" s="59">
        <f t="shared" ref="P24:P63" si="3">IF(OR(I24=0,M24=0),"",(O24/I24))</f>
        <v>3.3653846153846152E-2</v>
      </c>
      <c r="Q24" s="57"/>
    </row>
    <row r="25" spans="2:35" x14ac:dyDescent="0.45">
      <c r="B25" s="247" t="s">
        <v>60</v>
      </c>
      <c r="C25" s="228"/>
      <c r="D25" s="229" t="s">
        <v>70</v>
      </c>
      <c r="E25" s="228"/>
      <c r="F25" s="29"/>
      <c r="G25" s="99">
        <v>46.448799999999999</v>
      </c>
      <c r="H25" s="311">
        <f t="shared" ref="H25:H33" si="4">$G$19</f>
        <v>3000</v>
      </c>
      <c r="I25" s="56">
        <f t="shared" si="0"/>
        <v>139346.4</v>
      </c>
      <c r="J25" s="29"/>
      <c r="K25" s="99">
        <v>48.099400000000003</v>
      </c>
      <c r="L25" s="311">
        <f t="shared" ref="L25:L33" si="5">$G$19</f>
        <v>3000</v>
      </c>
      <c r="M25" s="56">
        <f t="shared" si="1"/>
        <v>144298.20000000001</v>
      </c>
      <c r="N25" s="29"/>
      <c r="O25" s="233">
        <f t="shared" si="2"/>
        <v>4951.8000000000175</v>
      </c>
      <c r="P25" s="234">
        <f t="shared" si="3"/>
        <v>3.5535901896281627E-2</v>
      </c>
    </row>
    <row r="26" spans="2:35" x14ac:dyDescent="0.45">
      <c r="B26" s="61" t="s">
        <v>90</v>
      </c>
      <c r="C26" s="228"/>
      <c r="D26" s="229" t="s">
        <v>70</v>
      </c>
      <c r="E26" s="228"/>
      <c r="F26" s="29"/>
      <c r="G26" s="399">
        <v>0.49640000000000001</v>
      </c>
      <c r="H26" s="311">
        <f t="shared" si="4"/>
        <v>3000</v>
      </c>
      <c r="I26" s="56">
        <f t="shared" si="0"/>
        <v>1489.2</v>
      </c>
      <c r="J26" s="29"/>
      <c r="K26" s="399">
        <v>0.49640000000000001</v>
      </c>
      <c r="L26" s="311">
        <f t="shared" si="5"/>
        <v>3000</v>
      </c>
      <c r="M26" s="56">
        <f t="shared" si="1"/>
        <v>1489.2</v>
      </c>
      <c r="N26" s="29"/>
      <c r="O26" s="233">
        <f t="shared" si="2"/>
        <v>0</v>
      </c>
      <c r="P26" s="234">
        <f t="shared" si="3"/>
        <v>0</v>
      </c>
    </row>
    <row r="27" spans="2:35" x14ac:dyDescent="0.45">
      <c r="B27" s="247" t="s">
        <v>96</v>
      </c>
      <c r="C27" s="228"/>
      <c r="D27" s="229" t="s">
        <v>70</v>
      </c>
      <c r="E27" s="228"/>
      <c r="F27" s="29"/>
      <c r="G27" s="399">
        <v>-0.23599999999999999</v>
      </c>
      <c r="H27" s="311">
        <f t="shared" si="4"/>
        <v>3000</v>
      </c>
      <c r="I27" s="56">
        <f t="shared" si="0"/>
        <v>-708</v>
      </c>
      <c r="J27" s="29"/>
      <c r="K27" s="399">
        <v>-0.23599999999999999</v>
      </c>
      <c r="L27" s="311">
        <f t="shared" si="5"/>
        <v>3000</v>
      </c>
      <c r="M27" s="56">
        <f t="shared" si="1"/>
        <v>-708</v>
      </c>
      <c r="N27" s="29"/>
      <c r="O27" s="233">
        <f t="shared" si="2"/>
        <v>0</v>
      </c>
      <c r="P27" s="234">
        <f t="shared" si="3"/>
        <v>0</v>
      </c>
    </row>
    <row r="28" spans="2:35" x14ac:dyDescent="0.45">
      <c r="B28" s="61" t="s">
        <v>91</v>
      </c>
      <c r="C28" s="228"/>
      <c r="D28" s="229" t="s">
        <v>70</v>
      </c>
      <c r="E28" s="228"/>
      <c r="F28" s="29"/>
      <c r="G28" s="399">
        <v>0</v>
      </c>
      <c r="H28" s="311">
        <f t="shared" si="4"/>
        <v>3000</v>
      </c>
      <c r="I28" s="56">
        <f t="shared" si="0"/>
        <v>0</v>
      </c>
      <c r="J28" s="29"/>
      <c r="K28" s="399">
        <v>0.17480000000000001</v>
      </c>
      <c r="L28" s="311">
        <f t="shared" si="5"/>
        <v>3000</v>
      </c>
      <c r="M28" s="56">
        <f t="shared" si="1"/>
        <v>524.4</v>
      </c>
      <c r="N28" s="29"/>
      <c r="O28" s="233">
        <f t="shared" si="2"/>
        <v>524.4</v>
      </c>
      <c r="P28" s="234" t="str">
        <f t="shared" si="3"/>
        <v/>
      </c>
    </row>
    <row r="29" spans="2:35" x14ac:dyDescent="0.45">
      <c r="B29" s="61" t="s">
        <v>92</v>
      </c>
      <c r="C29" s="228"/>
      <c r="D29" s="229" t="s">
        <v>70</v>
      </c>
      <c r="E29" s="228"/>
      <c r="F29" s="29"/>
      <c r="G29" s="399">
        <v>-0.40989999999999999</v>
      </c>
      <c r="H29" s="311">
        <f t="shared" si="4"/>
        <v>3000</v>
      </c>
      <c r="I29" s="56">
        <f t="shared" si="0"/>
        <v>-1229.7</v>
      </c>
      <c r="J29" s="29"/>
      <c r="K29" s="399">
        <v>-0.40989999999999999</v>
      </c>
      <c r="L29" s="311">
        <f t="shared" si="5"/>
        <v>3000</v>
      </c>
      <c r="M29" s="56">
        <f t="shared" si="1"/>
        <v>-1229.7</v>
      </c>
      <c r="N29" s="29"/>
      <c r="O29" s="233">
        <f t="shared" si="2"/>
        <v>0</v>
      </c>
      <c r="P29" s="234">
        <f t="shared" si="3"/>
        <v>0</v>
      </c>
    </row>
    <row r="30" spans="2:35" x14ac:dyDescent="0.45">
      <c r="B30" s="64" t="s">
        <v>93</v>
      </c>
      <c r="C30" s="228"/>
      <c r="D30" s="229" t="s">
        <v>70</v>
      </c>
      <c r="E30" s="228"/>
      <c r="F30" s="29"/>
      <c r="G30" s="399">
        <v>-1.5037</v>
      </c>
      <c r="H30" s="311">
        <f t="shared" si="4"/>
        <v>3000</v>
      </c>
      <c r="I30" s="56">
        <f t="shared" si="0"/>
        <v>-4511.1000000000004</v>
      </c>
      <c r="J30" s="29"/>
      <c r="K30" s="399">
        <v>0</v>
      </c>
      <c r="L30" s="311">
        <f t="shared" si="5"/>
        <v>3000</v>
      </c>
      <c r="M30" s="56">
        <f t="shared" si="1"/>
        <v>0</v>
      </c>
      <c r="N30" s="29"/>
      <c r="O30" s="233">
        <f t="shared" si="2"/>
        <v>4511.1000000000004</v>
      </c>
      <c r="P30" s="234" t="str">
        <f t="shared" si="3"/>
        <v/>
      </c>
    </row>
    <row r="31" spans="2:35" x14ac:dyDescent="0.45">
      <c r="B31" s="64" t="s">
        <v>94</v>
      </c>
      <c r="C31" s="228"/>
      <c r="D31" s="229" t="s">
        <v>70</v>
      </c>
      <c r="E31" s="228"/>
      <c r="F31" s="29"/>
      <c r="G31" s="399">
        <v>-0.3634</v>
      </c>
      <c r="H31" s="311">
        <f t="shared" si="4"/>
        <v>3000</v>
      </c>
      <c r="I31" s="56">
        <f t="shared" si="0"/>
        <v>-1090.2</v>
      </c>
      <c r="J31" s="29"/>
      <c r="K31" s="399">
        <v>-0.3634</v>
      </c>
      <c r="L31" s="311">
        <f t="shared" si="5"/>
        <v>3000</v>
      </c>
      <c r="M31" s="56">
        <f t="shared" si="1"/>
        <v>-1090.2</v>
      </c>
      <c r="N31" s="29"/>
      <c r="O31" s="233">
        <f t="shared" si="2"/>
        <v>0</v>
      </c>
      <c r="P31" s="234">
        <f t="shared" si="3"/>
        <v>0</v>
      </c>
    </row>
    <row r="32" spans="2:35" x14ac:dyDescent="0.45">
      <c r="B32" s="65" t="s">
        <v>95</v>
      </c>
      <c r="C32" s="228"/>
      <c r="D32" s="229" t="s">
        <v>70</v>
      </c>
      <c r="E32" s="228"/>
      <c r="F32" s="29"/>
      <c r="G32" s="399">
        <v>-1.0550999999999999</v>
      </c>
      <c r="H32" s="311">
        <f t="shared" si="4"/>
        <v>3000</v>
      </c>
      <c r="I32" s="56">
        <f t="shared" si="0"/>
        <v>-3165.2999999999997</v>
      </c>
      <c r="J32" s="29"/>
      <c r="K32" s="399">
        <v>-1.0550999999999999</v>
      </c>
      <c r="L32" s="311">
        <f t="shared" si="5"/>
        <v>3000</v>
      </c>
      <c r="M32" s="56">
        <f t="shared" si="1"/>
        <v>-3165.2999999999997</v>
      </c>
      <c r="N32" s="29"/>
      <c r="O32" s="233">
        <f t="shared" si="2"/>
        <v>0</v>
      </c>
      <c r="P32" s="234">
        <f t="shared" si="3"/>
        <v>0</v>
      </c>
    </row>
    <row r="33" spans="2:17" x14ac:dyDescent="0.45">
      <c r="B33" s="66" t="s">
        <v>102</v>
      </c>
      <c r="C33" s="228"/>
      <c r="D33" s="229" t="s">
        <v>70</v>
      </c>
      <c r="E33" s="228"/>
      <c r="F33" s="29"/>
      <c r="G33" s="399">
        <v>0</v>
      </c>
      <c r="H33" s="311">
        <f t="shared" si="4"/>
        <v>3000</v>
      </c>
      <c r="I33" s="232">
        <f t="shared" si="0"/>
        <v>0</v>
      </c>
      <c r="J33" s="29"/>
      <c r="K33" s="399">
        <v>-1.2354000000000001</v>
      </c>
      <c r="L33" s="311">
        <f t="shared" si="5"/>
        <v>3000</v>
      </c>
      <c r="M33" s="232">
        <f t="shared" si="1"/>
        <v>-3706.2000000000003</v>
      </c>
      <c r="N33" s="29"/>
      <c r="O33" s="233">
        <f t="shared" si="2"/>
        <v>-3706.2000000000003</v>
      </c>
      <c r="P33" s="234" t="str">
        <f t="shared" si="3"/>
        <v/>
      </c>
    </row>
    <row r="34" spans="2:17" x14ac:dyDescent="0.45">
      <c r="B34" s="312" t="s">
        <v>20</v>
      </c>
      <c r="C34" s="367"/>
      <c r="D34" s="368"/>
      <c r="E34" s="367"/>
      <c r="F34" s="369"/>
      <c r="G34" s="370"/>
      <c r="H34" s="371"/>
      <c r="I34" s="372">
        <f>SUM(I24:I33)</f>
        <v>165491.29999999999</v>
      </c>
      <c r="J34" s="369"/>
      <c r="K34" s="370"/>
      <c r="L34" s="371"/>
      <c r="M34" s="372">
        <f>SUM(M24:M33)</f>
        <v>172962.4</v>
      </c>
      <c r="N34" s="369"/>
      <c r="O34" s="373">
        <f t="shared" si="2"/>
        <v>7471.1000000000058</v>
      </c>
      <c r="P34" s="374">
        <f t="shared" si="3"/>
        <v>4.5144971367074925E-2</v>
      </c>
    </row>
    <row r="35" spans="2:17" x14ac:dyDescent="0.45">
      <c r="B35" s="64" t="s">
        <v>21</v>
      </c>
      <c r="C35" s="228"/>
      <c r="D35" s="229" t="s">
        <v>22</v>
      </c>
      <c r="E35" s="228"/>
      <c r="F35" s="29"/>
      <c r="G35" s="445">
        <f>G53</f>
        <v>0.1197</v>
      </c>
      <c r="H35" s="446">
        <f>$G$20*(1+G66)-$G$20</f>
        <v>28467.500000000116</v>
      </c>
      <c r="I35" s="232">
        <f>H35*G35</f>
        <v>3407.559750000014</v>
      </c>
      <c r="J35" s="29"/>
      <c r="K35" s="445">
        <f>K53</f>
        <v>0.1197</v>
      </c>
      <c r="L35" s="446">
        <f>$G$20*(1+K66)-$G$20</f>
        <v>28467.500000000116</v>
      </c>
      <c r="M35" s="232">
        <f>L35*K35</f>
        <v>3407.559750000014</v>
      </c>
      <c r="N35" s="29"/>
      <c r="O35" s="233">
        <f t="shared" si="2"/>
        <v>0</v>
      </c>
      <c r="P35" s="234">
        <f t="shared" si="3"/>
        <v>0</v>
      </c>
    </row>
    <row r="36" spans="2:17" s="22" customFormat="1" x14ac:dyDescent="0.45">
      <c r="B36" s="78" t="str">
        <f>+RESIDENTIAL!$B$33</f>
        <v>Rate Rider for Disposition of Deferral/Variance Accounts - effective until December 31, 2027</v>
      </c>
      <c r="C36" s="52"/>
      <c r="D36" s="53" t="s">
        <v>70</v>
      </c>
      <c r="E36" s="52"/>
      <c r="F36" s="23"/>
      <c r="G36" s="400">
        <v>0.22220000000000001</v>
      </c>
      <c r="H36" s="82">
        <f>$G$19</f>
        <v>3000</v>
      </c>
      <c r="I36" s="232">
        <f>H36*G36</f>
        <v>666.6</v>
      </c>
      <c r="J36" s="57"/>
      <c r="K36" s="400">
        <v>-0.35120000000000001</v>
      </c>
      <c r="L36" s="82">
        <f>$G$19</f>
        <v>3000</v>
      </c>
      <c r="M36" s="232">
        <f>L36*K36</f>
        <v>-1053.6000000000001</v>
      </c>
      <c r="N36" s="57"/>
      <c r="O36" s="58">
        <f t="shared" si="2"/>
        <v>-1720.2000000000003</v>
      </c>
      <c r="P36" s="59">
        <f t="shared" si="3"/>
        <v>-2.580558055805581</v>
      </c>
      <c r="Q36" s="57"/>
    </row>
    <row r="37" spans="2:17" s="22" customFormat="1" ht="13.5" customHeight="1" x14ac:dyDescent="0.45">
      <c r="B37" s="78" t="str">
        <f>+RESIDENTIAL!$B$34</f>
        <v>Rate Rider for Disposition of Capacity Based Recovery Account - Applicable only for Class B Customers - effective until December 31, 2027</v>
      </c>
      <c r="C37" s="52"/>
      <c r="D37" s="53" t="s">
        <v>70</v>
      </c>
      <c r="E37" s="52"/>
      <c r="F37" s="23"/>
      <c r="G37" s="400">
        <v>0.1656</v>
      </c>
      <c r="H37" s="82">
        <f>$G$19</f>
        <v>3000</v>
      </c>
      <c r="I37" s="232">
        <f>H37*G37</f>
        <v>496.8</v>
      </c>
      <c r="J37" s="57"/>
      <c r="K37" s="400">
        <v>0.1794</v>
      </c>
      <c r="L37" s="82">
        <f>$G$19</f>
        <v>3000</v>
      </c>
      <c r="M37" s="232">
        <f>L37*K37</f>
        <v>538.20000000000005</v>
      </c>
      <c r="N37" s="57"/>
      <c r="O37" s="58">
        <f t="shared" si="2"/>
        <v>41.400000000000034</v>
      </c>
      <c r="P37" s="59">
        <f t="shared" si="3"/>
        <v>8.3333333333333398E-2</v>
      </c>
      <c r="Q37" s="57"/>
    </row>
    <row r="38" spans="2:17" s="22" customFormat="1" ht="16.5" customHeight="1" x14ac:dyDescent="0.45">
      <c r="B38" s="78" t="str">
        <f>+RESIDENTIAL!$B$35</f>
        <v>Rate Rider for Disposition of Global Adjustment Account - Applicable only for Non-RPP Customers - effective until December 31, 2027</v>
      </c>
      <c r="C38" s="52"/>
      <c r="D38" s="53" t="s">
        <v>22</v>
      </c>
      <c r="E38" s="52"/>
      <c r="F38" s="23"/>
      <c r="G38" s="81">
        <v>5.0800000000000003E-3</v>
      </c>
      <c r="H38" s="82">
        <f>+$G$20</f>
        <v>965000</v>
      </c>
      <c r="I38" s="232">
        <f>H38*G38</f>
        <v>4902.2000000000007</v>
      </c>
      <c r="J38" s="57"/>
      <c r="K38" s="81">
        <v>-5.9500000000000004E-3</v>
      </c>
      <c r="L38" s="82">
        <f>+$G$20</f>
        <v>965000</v>
      </c>
      <c r="M38" s="232">
        <f>L38*K38</f>
        <v>-5741.75</v>
      </c>
      <c r="N38" s="57"/>
      <c r="O38" s="58">
        <f t="shared" si="2"/>
        <v>-10643.95</v>
      </c>
      <c r="P38" s="59">
        <f t="shared" si="3"/>
        <v>-2.1712598425196847</v>
      </c>
      <c r="Q38" s="57"/>
    </row>
    <row r="39" spans="2:17" x14ac:dyDescent="0.45">
      <c r="B39" s="377" t="s">
        <v>27</v>
      </c>
      <c r="C39" s="378"/>
      <c r="D39" s="379"/>
      <c r="E39" s="378"/>
      <c r="F39" s="369"/>
      <c r="G39" s="380"/>
      <c r="H39" s="381"/>
      <c r="I39" s="382">
        <f>SUM(I35:I38)+I34</f>
        <v>174964.45975000001</v>
      </c>
      <c r="J39" s="369"/>
      <c r="K39" s="380"/>
      <c r="L39" s="381"/>
      <c r="M39" s="382">
        <f>SUM(M35:M38)+M34</f>
        <v>170112.80975000001</v>
      </c>
      <c r="N39" s="369"/>
      <c r="O39" s="373">
        <f t="shared" si="2"/>
        <v>-4851.6499999999942</v>
      </c>
      <c r="P39" s="374">
        <f t="shared" si="3"/>
        <v>-2.7729345759317809E-2</v>
      </c>
    </row>
    <row r="40" spans="2:17" x14ac:dyDescent="0.45">
      <c r="B40" s="255" t="s">
        <v>28</v>
      </c>
      <c r="C40" s="29"/>
      <c r="D40" s="229" t="s">
        <v>71</v>
      </c>
      <c r="E40" s="29"/>
      <c r="F40" s="29"/>
      <c r="G40" s="99">
        <v>3.9409000000000001</v>
      </c>
      <c r="H40" s="311">
        <f>+$G$18</f>
        <v>3000</v>
      </c>
      <c r="I40" s="246">
        <f>H40*G40</f>
        <v>11822.7</v>
      </c>
      <c r="J40" s="29"/>
      <c r="K40" s="99">
        <v>4.0141</v>
      </c>
      <c r="L40" s="311">
        <f>+$G$18</f>
        <v>3000</v>
      </c>
      <c r="M40" s="246">
        <f>L40*K40</f>
        <v>12042.3</v>
      </c>
      <c r="N40" s="29"/>
      <c r="O40" s="233">
        <f t="shared" si="2"/>
        <v>219.59999999999854</v>
      </c>
      <c r="P40" s="234">
        <f t="shared" si="3"/>
        <v>1.857443731127395E-2</v>
      </c>
    </row>
    <row r="41" spans="2:17" x14ac:dyDescent="0.45">
      <c r="B41" s="257" t="s">
        <v>29</v>
      </c>
      <c r="C41" s="29"/>
      <c r="D41" s="229" t="s">
        <v>71</v>
      </c>
      <c r="E41" s="29"/>
      <c r="F41" s="29"/>
      <c r="G41" s="99">
        <v>3.4502000000000002</v>
      </c>
      <c r="H41" s="311">
        <f>+$G$18</f>
        <v>3000</v>
      </c>
      <c r="I41" s="246">
        <f>H41*G41</f>
        <v>10350.6</v>
      </c>
      <c r="J41" s="29"/>
      <c r="K41" s="99">
        <v>3.5017999999999998</v>
      </c>
      <c r="L41" s="311">
        <f>+$G$18</f>
        <v>3000</v>
      </c>
      <c r="M41" s="246">
        <f>L41*K41</f>
        <v>10505.4</v>
      </c>
      <c r="N41" s="29"/>
      <c r="O41" s="233">
        <f t="shared" si="2"/>
        <v>154.79999999999927</v>
      </c>
      <c r="P41" s="234">
        <f t="shared" si="3"/>
        <v>1.4955654744652413E-2</v>
      </c>
    </row>
    <row r="42" spans="2:17" x14ac:dyDescent="0.45">
      <c r="B42" s="377" t="s">
        <v>30</v>
      </c>
      <c r="C42" s="367"/>
      <c r="D42" s="383"/>
      <c r="E42" s="367"/>
      <c r="F42" s="384"/>
      <c r="G42" s="402"/>
      <c r="H42" s="403"/>
      <c r="I42" s="382">
        <f>SUM(I39:I41)</f>
        <v>197137.75975000003</v>
      </c>
      <c r="J42" s="384"/>
      <c r="K42" s="402"/>
      <c r="L42" s="403"/>
      <c r="M42" s="382">
        <f>SUM(M39:M41)</f>
        <v>192660.50975</v>
      </c>
      <c r="N42" s="384"/>
      <c r="O42" s="373">
        <f t="shared" si="2"/>
        <v>-4477.2500000000291</v>
      </c>
      <c r="P42" s="374">
        <f t="shared" si="3"/>
        <v>-2.2711275636275098E-2</v>
      </c>
    </row>
    <row r="43" spans="2:17" x14ac:dyDescent="0.45">
      <c r="B43" s="247" t="s">
        <v>61</v>
      </c>
      <c r="C43" s="228"/>
      <c r="D43" s="229" t="s">
        <v>22</v>
      </c>
      <c r="E43" s="228"/>
      <c r="F43" s="29"/>
      <c r="G43" s="99">
        <v>4.1000000000000003E-3</v>
      </c>
      <c r="H43" s="447">
        <f>+$G$20*(1+G66)</f>
        <v>993467.50000000012</v>
      </c>
      <c r="I43" s="232">
        <f t="shared" ref="I43:I53" si="6">H43*G43</f>
        <v>4073.216750000001</v>
      </c>
      <c r="J43" s="29"/>
      <c r="K43" s="99">
        <v>4.1000000000000003E-3</v>
      </c>
      <c r="L43" s="447">
        <f>+$G$20*(1+K66)</f>
        <v>993467.50000000012</v>
      </c>
      <c r="M43" s="232">
        <f t="shared" ref="M43:M53" si="7">L43*K43</f>
        <v>4073.216750000001</v>
      </c>
      <c r="N43" s="29"/>
      <c r="O43" s="233">
        <f t="shared" si="2"/>
        <v>0</v>
      </c>
      <c r="P43" s="234">
        <f t="shared" si="3"/>
        <v>0</v>
      </c>
    </row>
    <row r="44" spans="2:17" x14ac:dyDescent="0.45">
      <c r="B44" s="247" t="s">
        <v>62</v>
      </c>
      <c r="C44" s="228"/>
      <c r="D44" s="229" t="s">
        <v>22</v>
      </c>
      <c r="E44" s="228"/>
      <c r="F44" s="29"/>
      <c r="G44" s="99">
        <v>5.9999999999999995E-4</v>
      </c>
      <c r="H44" s="447">
        <f>+H43</f>
        <v>993467.50000000012</v>
      </c>
      <c r="I44" s="232">
        <f t="shared" si="6"/>
        <v>596.08050000000003</v>
      </c>
      <c r="J44" s="29"/>
      <c r="K44" s="99">
        <v>5.9999999999999995E-4</v>
      </c>
      <c r="L44" s="447">
        <f>+L43</f>
        <v>993467.50000000012</v>
      </c>
      <c r="M44" s="232">
        <f t="shared" si="7"/>
        <v>596.08050000000003</v>
      </c>
      <c r="N44" s="29"/>
      <c r="O44" s="233">
        <f t="shared" si="2"/>
        <v>0</v>
      </c>
      <c r="P44" s="234">
        <f t="shared" si="3"/>
        <v>0</v>
      </c>
    </row>
    <row r="45" spans="2:17" x14ac:dyDescent="0.45">
      <c r="B45" s="247" t="s">
        <v>33</v>
      </c>
      <c r="C45" s="228"/>
      <c r="D45" s="229" t="s">
        <v>22</v>
      </c>
      <c r="E45" s="228"/>
      <c r="F45" s="29"/>
      <c r="G45" s="99">
        <v>5.9999999999999995E-4</v>
      </c>
      <c r="H45" s="447">
        <f>+H43</f>
        <v>993467.50000000012</v>
      </c>
      <c r="I45" s="232">
        <f t="shared" si="6"/>
        <v>596.08050000000003</v>
      </c>
      <c r="J45" s="29"/>
      <c r="K45" s="99">
        <v>5.9999999999999995E-4</v>
      </c>
      <c r="L45" s="447">
        <f>+L43</f>
        <v>993467.50000000012</v>
      </c>
      <c r="M45" s="232">
        <f t="shared" si="7"/>
        <v>596.08050000000003</v>
      </c>
      <c r="N45" s="29"/>
      <c r="O45" s="233">
        <f t="shared" si="2"/>
        <v>0</v>
      </c>
      <c r="P45" s="234">
        <f t="shared" si="3"/>
        <v>0</v>
      </c>
    </row>
    <row r="46" spans="2:17" x14ac:dyDescent="0.45">
      <c r="B46" s="247" t="s">
        <v>63</v>
      </c>
      <c r="C46" s="228"/>
      <c r="D46" s="229" t="s">
        <v>19</v>
      </c>
      <c r="E46" s="228"/>
      <c r="F46" s="29"/>
      <c r="G46" s="100">
        <v>0.25</v>
      </c>
      <c r="H46" s="231">
        <v>1</v>
      </c>
      <c r="I46" s="246">
        <f t="shared" si="6"/>
        <v>0.25</v>
      </c>
      <c r="J46" s="29"/>
      <c r="K46" s="100">
        <v>0.25</v>
      </c>
      <c r="L46" s="231">
        <v>1</v>
      </c>
      <c r="M46" s="246">
        <f t="shared" si="7"/>
        <v>0.25</v>
      </c>
      <c r="N46" s="29"/>
      <c r="O46" s="233">
        <f t="shared" si="2"/>
        <v>0</v>
      </c>
      <c r="P46" s="234">
        <f t="shared" si="3"/>
        <v>0</v>
      </c>
    </row>
    <row r="47" spans="2:17" s="22" customFormat="1" x14ac:dyDescent="0.45">
      <c r="B47" s="64" t="s">
        <v>35</v>
      </c>
      <c r="C47" s="52"/>
      <c r="D47" s="53" t="s">
        <v>22</v>
      </c>
      <c r="E47" s="52"/>
      <c r="F47" s="23"/>
      <c r="G47" s="99">
        <v>9.8000000000000004E-2</v>
      </c>
      <c r="H47" s="82">
        <f>$D$68*$G$20</f>
        <v>617600</v>
      </c>
      <c r="I47" s="62">
        <f t="shared" si="6"/>
        <v>60524.800000000003</v>
      </c>
      <c r="J47" s="57"/>
      <c r="K47" s="99">
        <v>9.8000000000000004E-2</v>
      </c>
      <c r="L47" s="82">
        <f>$D$68*$G$20</f>
        <v>617600</v>
      </c>
      <c r="M47" s="62">
        <f t="shared" si="7"/>
        <v>60524.800000000003</v>
      </c>
      <c r="N47" s="57"/>
      <c r="O47" s="58">
        <f t="shared" si="2"/>
        <v>0</v>
      </c>
      <c r="P47" s="59">
        <f t="shared" si="3"/>
        <v>0</v>
      </c>
      <c r="Q47" s="57"/>
    </row>
    <row r="48" spans="2:17" s="22" customFormat="1" x14ac:dyDescent="0.45">
      <c r="B48" s="64" t="s">
        <v>36</v>
      </c>
      <c r="C48" s="52"/>
      <c r="D48" s="53" t="s">
        <v>22</v>
      </c>
      <c r="E48" s="52"/>
      <c r="F48" s="23"/>
      <c r="G48" s="99">
        <v>0.157</v>
      </c>
      <c r="H48" s="82">
        <f>$D$69*$G$20</f>
        <v>173700</v>
      </c>
      <c r="I48" s="62">
        <f t="shared" si="6"/>
        <v>27270.9</v>
      </c>
      <c r="J48" s="57"/>
      <c r="K48" s="99">
        <v>0.157</v>
      </c>
      <c r="L48" s="82">
        <f>$D$69*$G$20</f>
        <v>173700</v>
      </c>
      <c r="M48" s="62">
        <f t="shared" si="7"/>
        <v>27270.9</v>
      </c>
      <c r="N48" s="57"/>
      <c r="O48" s="58">
        <f t="shared" si="2"/>
        <v>0</v>
      </c>
      <c r="P48" s="59">
        <f t="shared" si="3"/>
        <v>0</v>
      </c>
      <c r="Q48" s="57"/>
    </row>
    <row r="49" spans="1:17" s="22" customFormat="1" x14ac:dyDescent="0.45">
      <c r="B49" s="52" t="s">
        <v>37</v>
      </c>
      <c r="C49" s="52"/>
      <c r="D49" s="53" t="s">
        <v>22</v>
      </c>
      <c r="E49" s="52"/>
      <c r="F49" s="23"/>
      <c r="G49" s="99">
        <v>0.20300000000000001</v>
      </c>
      <c r="H49" s="82">
        <f>$D$70*$G$20</f>
        <v>173700</v>
      </c>
      <c r="I49" s="62">
        <f t="shared" si="6"/>
        <v>35261.100000000006</v>
      </c>
      <c r="J49" s="57"/>
      <c r="K49" s="99">
        <v>0.20300000000000001</v>
      </c>
      <c r="L49" s="82">
        <f>$D$70*$G$20</f>
        <v>173700</v>
      </c>
      <c r="M49" s="62">
        <f t="shared" si="7"/>
        <v>35261.100000000006</v>
      </c>
      <c r="N49" s="57"/>
      <c r="O49" s="58">
        <f t="shared" si="2"/>
        <v>0</v>
      </c>
      <c r="P49" s="59">
        <f t="shared" si="3"/>
        <v>0</v>
      </c>
      <c r="Q49" s="57"/>
    </row>
    <row r="50" spans="1:17" s="22" customFormat="1" x14ac:dyDescent="0.45">
      <c r="B50" s="52" t="s">
        <v>38</v>
      </c>
      <c r="C50" s="52"/>
      <c r="D50" s="53" t="s">
        <v>22</v>
      </c>
      <c r="E50" s="52"/>
      <c r="F50" s="23"/>
      <c r="G50" s="99">
        <v>0.12</v>
      </c>
      <c r="H50" s="82">
        <f>IF(AND($N$1=1, $G$20&gt;=750), 750, IF(AND($N$1=1, AND($G$20&lt;750, $G$20&gt;=0)), $G$20, IF(AND($N$1=2, $G$20&gt;=750), 750, IF(AND($N$1=2, AND($G$20&lt;750, $G$20&gt;=0)), $G$20))))</f>
        <v>750</v>
      </c>
      <c r="I50" s="62">
        <f t="shared" si="6"/>
        <v>90</v>
      </c>
      <c r="J50" s="57"/>
      <c r="K50" s="99">
        <v>0.12</v>
      </c>
      <c r="L50" s="82">
        <f>IF(AND($N$1=1, $G$20&gt;=750), 750, IF(AND($N$1=1, AND($G$20&lt;750, $G$20&gt;=0)), $G$20, IF(AND($N$1=2, $G$20&gt;=750), 750, IF(AND($N$1=2, AND($G$20&lt;750, $G$20&gt;=0)), $G$20))))</f>
        <v>750</v>
      </c>
      <c r="M50" s="62">
        <f t="shared" si="7"/>
        <v>90</v>
      </c>
      <c r="N50" s="57"/>
      <c r="O50" s="58">
        <f t="shared" si="2"/>
        <v>0</v>
      </c>
      <c r="P50" s="59">
        <f t="shared" si="3"/>
        <v>0</v>
      </c>
      <c r="Q50" s="57"/>
    </row>
    <row r="51" spans="1:17" s="22" customFormat="1" x14ac:dyDescent="0.45">
      <c r="B51" s="52" t="s">
        <v>39</v>
      </c>
      <c r="C51" s="52"/>
      <c r="D51" s="53" t="s">
        <v>22</v>
      </c>
      <c r="E51" s="52"/>
      <c r="F51" s="23"/>
      <c r="G51" s="99">
        <v>0.14199999999999999</v>
      </c>
      <c r="H51" s="82">
        <f>IF(AND($N$1=1, $G$20&gt;=750), $G$20-750, IF(AND($N$1=1, AND($G$20&lt;750, $G$20&gt;=0)), 0, IF(AND($N$1=2, $G$20&gt;=750), $G$20-750, IF(AND($N$1=2, AND($G$20&lt;750, $G$20&gt;=0)), 0))))</f>
        <v>964250</v>
      </c>
      <c r="I51" s="62">
        <f t="shared" si="6"/>
        <v>136923.5</v>
      </c>
      <c r="J51" s="57"/>
      <c r="K51" s="99">
        <v>0.14199999999999999</v>
      </c>
      <c r="L51" s="82">
        <f>IF(AND($N$1=1, $G$20&gt;=750), $G$20-750, IF(AND($N$1=1, AND($G$20&lt;750, $G$20&gt;=0)), 0, IF(AND($N$1=2, $G$20&gt;=750), $G$20-750, IF(AND($N$1=2, AND($G$20&lt;750, $G$20&gt;=0)), 0))))</f>
        <v>964250</v>
      </c>
      <c r="M51" s="62">
        <f t="shared" si="7"/>
        <v>136923.5</v>
      </c>
      <c r="N51" s="57"/>
      <c r="O51" s="58">
        <f t="shared" si="2"/>
        <v>0</v>
      </c>
      <c r="P51" s="59">
        <f t="shared" si="3"/>
        <v>0</v>
      </c>
      <c r="Q51" s="57"/>
    </row>
    <row r="52" spans="1:17" s="22" customFormat="1" x14ac:dyDescent="0.45">
      <c r="B52" s="52" t="s">
        <v>40</v>
      </c>
      <c r="C52" s="52"/>
      <c r="D52" s="53" t="s">
        <v>22</v>
      </c>
      <c r="E52" s="52"/>
      <c r="F52" s="23"/>
      <c r="G52" s="99">
        <v>0.1197</v>
      </c>
      <c r="H52" s="82">
        <v>0</v>
      </c>
      <c r="I52" s="62">
        <f t="shared" si="6"/>
        <v>0</v>
      </c>
      <c r="J52" s="57"/>
      <c r="K52" s="99">
        <v>0.1197</v>
      </c>
      <c r="L52" s="82">
        <v>0</v>
      </c>
      <c r="M52" s="62">
        <f t="shared" si="7"/>
        <v>0</v>
      </c>
      <c r="N52" s="57"/>
      <c r="O52" s="58">
        <f t="shared" si="2"/>
        <v>0</v>
      </c>
      <c r="P52" s="59" t="str">
        <f t="shared" si="3"/>
        <v/>
      </c>
      <c r="Q52" s="57"/>
    </row>
    <row r="53" spans="1:17" s="22" customFormat="1" ht="14.65" thickBot="1" x14ac:dyDescent="0.5">
      <c r="B53" s="52" t="s">
        <v>41</v>
      </c>
      <c r="C53" s="52"/>
      <c r="D53" s="53" t="s">
        <v>22</v>
      </c>
      <c r="E53" s="52"/>
      <c r="F53" s="23"/>
      <c r="G53" s="99">
        <f>G52</f>
        <v>0.1197</v>
      </c>
      <c r="H53" s="82">
        <f>+$G$20</f>
        <v>965000</v>
      </c>
      <c r="I53" s="62">
        <f t="shared" si="6"/>
        <v>115510.5</v>
      </c>
      <c r="J53" s="57"/>
      <c r="K53" s="99">
        <f>K52</f>
        <v>0.1197</v>
      </c>
      <c r="L53" s="82">
        <f>+$G$20</f>
        <v>965000</v>
      </c>
      <c r="M53" s="62">
        <f t="shared" si="7"/>
        <v>115510.5</v>
      </c>
      <c r="N53" s="57"/>
      <c r="O53" s="58">
        <f t="shared" si="2"/>
        <v>0</v>
      </c>
      <c r="P53" s="59">
        <f t="shared" si="3"/>
        <v>0</v>
      </c>
      <c r="Q53" s="57"/>
    </row>
    <row r="54" spans="1:17" ht="14.65" thickBot="1" x14ac:dyDescent="0.5">
      <c r="B54" s="264"/>
      <c r="C54" s="265"/>
      <c r="D54" s="266"/>
      <c r="E54" s="265"/>
      <c r="F54" s="267"/>
      <c r="G54" s="268"/>
      <c r="H54" s="269"/>
      <c r="I54" s="270"/>
      <c r="J54" s="267"/>
      <c r="K54" s="268"/>
      <c r="L54" s="269"/>
      <c r="M54" s="270"/>
      <c r="N54" s="267"/>
      <c r="O54" s="271">
        <f t="shared" si="2"/>
        <v>0</v>
      </c>
      <c r="P54" s="272" t="str">
        <f t="shared" si="3"/>
        <v/>
      </c>
    </row>
    <row r="55" spans="1:17" x14ac:dyDescent="0.45">
      <c r="B55" s="273" t="s">
        <v>72</v>
      </c>
      <c r="C55" s="228"/>
      <c r="D55" s="274"/>
      <c r="E55" s="228"/>
      <c r="F55" s="275"/>
      <c r="G55" s="276"/>
      <c r="H55" s="276"/>
      <c r="I55" s="277">
        <f>SUM(I42:I46,I53)</f>
        <v>317913.88750000007</v>
      </c>
      <c r="J55" s="278"/>
      <c r="K55" s="276"/>
      <c r="L55" s="276"/>
      <c r="M55" s="277">
        <f>SUM(M42:M46,M53)</f>
        <v>313436.63750000001</v>
      </c>
      <c r="N55" s="278"/>
      <c r="O55" s="279">
        <f t="shared" si="2"/>
        <v>-4477.2500000000582</v>
      </c>
      <c r="P55" s="280">
        <f t="shared" si="3"/>
        <v>-1.4083216166516341E-2</v>
      </c>
    </row>
    <row r="56" spans="1:17" x14ac:dyDescent="0.45">
      <c r="B56" s="273" t="s">
        <v>43</v>
      </c>
      <c r="C56" s="228"/>
      <c r="D56" s="274"/>
      <c r="E56" s="228"/>
      <c r="F56" s="275"/>
      <c r="G56" s="121">
        <v>-0.23499999999999999</v>
      </c>
      <c r="H56" s="282"/>
      <c r="I56" s="233"/>
      <c r="J56" s="278"/>
      <c r="K56" s="121">
        <v>-0.23499999999999999</v>
      </c>
      <c r="L56" s="282"/>
      <c r="M56" s="233"/>
      <c r="N56" s="278"/>
      <c r="O56" s="233">
        <f t="shared" si="2"/>
        <v>0</v>
      </c>
      <c r="P56" s="234" t="str">
        <f t="shared" si="3"/>
        <v/>
      </c>
    </row>
    <row r="57" spans="1:17" x14ac:dyDescent="0.45">
      <c r="B57" s="228" t="s">
        <v>44</v>
      </c>
      <c r="C57" s="228"/>
      <c r="D57" s="274"/>
      <c r="E57" s="228"/>
      <c r="F57" s="284"/>
      <c r="G57" s="285">
        <v>0.13</v>
      </c>
      <c r="H57" s="284"/>
      <c r="I57" s="233">
        <f>I55*G57</f>
        <v>41328.805375000011</v>
      </c>
      <c r="J57" s="29"/>
      <c r="K57" s="285">
        <v>0.13</v>
      </c>
      <c r="L57" s="284"/>
      <c r="M57" s="233">
        <f>M55*K57</f>
        <v>40746.762875</v>
      </c>
      <c r="N57" s="29"/>
      <c r="O57" s="233">
        <f t="shared" si="2"/>
        <v>-582.04250000001048</v>
      </c>
      <c r="P57" s="234">
        <f t="shared" si="3"/>
        <v>-1.4083216166516411E-2</v>
      </c>
    </row>
    <row r="58" spans="1:17" ht="14.65" thickBot="1" x14ac:dyDescent="0.5">
      <c r="B58" s="488" t="s">
        <v>73</v>
      </c>
      <c r="C58" s="488"/>
      <c r="D58" s="488"/>
      <c r="E58" s="286"/>
      <c r="F58" s="287"/>
      <c r="G58" s="287"/>
      <c r="H58" s="287"/>
      <c r="I58" s="354">
        <f>SUM(I55:I57)</f>
        <v>359242.69287500007</v>
      </c>
      <c r="J58" s="289"/>
      <c r="K58" s="287"/>
      <c r="L58" s="287"/>
      <c r="M58" s="354">
        <f>SUM(M55:M57)</f>
        <v>354183.40037500003</v>
      </c>
      <c r="N58" s="289"/>
      <c r="O58" s="288">
        <f t="shared" si="2"/>
        <v>-5059.2925000000396</v>
      </c>
      <c r="P58" s="333">
        <f t="shared" si="3"/>
        <v>-1.4083216166516269E-2</v>
      </c>
    </row>
    <row r="59" spans="1:17" ht="14.65" thickBot="1" x14ac:dyDescent="0.5">
      <c r="A59" s="292"/>
      <c r="B59" s="334"/>
      <c r="C59" s="335"/>
      <c r="D59" s="336"/>
      <c r="E59" s="335"/>
      <c r="F59" s="337"/>
      <c r="G59" s="268"/>
      <c r="H59" s="338"/>
      <c r="I59" s="339"/>
      <c r="J59" s="337"/>
      <c r="K59" s="268"/>
      <c r="L59" s="338"/>
      <c r="M59" s="339"/>
      <c r="N59" s="337"/>
      <c r="O59" s="340">
        <f t="shared" si="2"/>
        <v>0</v>
      </c>
      <c r="P59" s="272" t="str">
        <f t="shared" si="3"/>
        <v/>
      </c>
    </row>
    <row r="60" spans="1:17" x14ac:dyDescent="0.45">
      <c r="A60" s="292"/>
      <c r="B60" s="342" t="s">
        <v>64</v>
      </c>
      <c r="C60" s="342"/>
      <c r="D60" s="343"/>
      <c r="E60" s="342"/>
      <c r="F60" s="348"/>
      <c r="G60" s="350"/>
      <c r="H60" s="350"/>
      <c r="I60" s="387">
        <f>SUM(I42:I46,I50:I51)</f>
        <v>339416.88750000007</v>
      </c>
      <c r="J60" s="352"/>
      <c r="K60" s="350"/>
      <c r="L60" s="350"/>
      <c r="M60" s="387">
        <f>SUM(M42:M46,M50:M51)</f>
        <v>334939.63750000001</v>
      </c>
      <c r="N60" s="352"/>
      <c r="O60" s="233">
        <f t="shared" si="2"/>
        <v>-4477.2500000000582</v>
      </c>
      <c r="P60" s="234">
        <f t="shared" si="3"/>
        <v>-1.3191005412186679E-2</v>
      </c>
    </row>
    <row r="61" spans="1:17" x14ac:dyDescent="0.45">
      <c r="B61" s="228" t="s">
        <v>43</v>
      </c>
      <c r="C61" s="228"/>
      <c r="D61" s="274"/>
      <c r="E61" s="228"/>
      <c r="F61" s="284"/>
      <c r="G61" s="121">
        <v>-0.23499999999999999</v>
      </c>
      <c r="H61" s="282"/>
      <c r="I61" s="233"/>
      <c r="J61" s="29"/>
      <c r="K61" s="121">
        <v>-0.23499999999999999</v>
      </c>
      <c r="L61" s="282"/>
      <c r="M61" s="233"/>
      <c r="N61" s="29"/>
      <c r="O61" s="233">
        <f t="shared" si="2"/>
        <v>0</v>
      </c>
      <c r="P61" s="234" t="str">
        <f t="shared" si="3"/>
        <v/>
      </c>
    </row>
    <row r="62" spans="1:17" x14ac:dyDescent="0.45">
      <c r="A62" s="292"/>
      <c r="B62" s="407" t="s">
        <v>44</v>
      </c>
      <c r="C62" s="342"/>
      <c r="D62" s="343"/>
      <c r="E62" s="342"/>
      <c r="F62" s="348"/>
      <c r="G62" s="349">
        <v>0.13</v>
      </c>
      <c r="H62" s="350"/>
      <c r="I62" s="351">
        <f>I60*G62</f>
        <v>44124.19537500001</v>
      </c>
      <c r="J62" s="352"/>
      <c r="K62" s="349">
        <v>0.13</v>
      </c>
      <c r="L62" s="350"/>
      <c r="M62" s="351">
        <f>M60*K62</f>
        <v>43542.152875</v>
      </c>
      <c r="N62" s="352"/>
      <c r="O62" s="233">
        <f t="shared" si="2"/>
        <v>-582.04250000001048</v>
      </c>
      <c r="P62" s="234">
        <f t="shared" si="3"/>
        <v>-1.3191005412186745E-2</v>
      </c>
    </row>
    <row r="63" spans="1:17" ht="14.65" thickBot="1" x14ac:dyDescent="0.5">
      <c r="A63" s="292"/>
      <c r="B63" s="487" t="s">
        <v>74</v>
      </c>
      <c r="C63" s="487"/>
      <c r="D63" s="487"/>
      <c r="E63" s="228"/>
      <c r="F63" s="408"/>
      <c r="G63" s="408"/>
      <c r="H63" s="408"/>
      <c r="I63" s="409">
        <f>SUM(I60:I62)</f>
        <v>383541.08287500008</v>
      </c>
      <c r="J63" s="410"/>
      <c r="K63" s="408"/>
      <c r="L63" s="408"/>
      <c r="M63" s="409">
        <f>SUM(M60:M62)</f>
        <v>378481.79037499998</v>
      </c>
      <c r="N63" s="410"/>
      <c r="O63" s="438">
        <f t="shared" si="2"/>
        <v>-5059.2925000000978</v>
      </c>
      <c r="P63" s="234">
        <f t="shared" si="3"/>
        <v>-1.3191005412186763E-2</v>
      </c>
    </row>
    <row r="64" spans="1:17" ht="14.65" thickBot="1" x14ac:dyDescent="0.5">
      <c r="A64" s="292"/>
      <c r="B64" s="293"/>
      <c r="C64" s="294"/>
      <c r="D64" s="295"/>
      <c r="E64" s="294"/>
      <c r="F64" s="411"/>
      <c r="G64" s="412"/>
      <c r="H64" s="413"/>
      <c r="I64" s="414"/>
      <c r="J64" s="296"/>
      <c r="K64" s="412"/>
      <c r="L64" s="413"/>
      <c r="M64" s="414"/>
      <c r="N64" s="296"/>
      <c r="O64" s="300"/>
      <c r="P64" s="415"/>
    </row>
    <row r="65" spans="2:40" x14ac:dyDescent="0.45">
      <c r="I65" s="221"/>
      <c r="M65" s="221"/>
      <c r="P65" s="432"/>
    </row>
    <row r="66" spans="2:40" x14ac:dyDescent="0.45">
      <c r="B66" s="219" t="s">
        <v>47</v>
      </c>
      <c r="G66" s="144">
        <v>2.9499999999999998E-2</v>
      </c>
      <c r="K66" s="144">
        <v>2.9499999999999998E-2</v>
      </c>
      <c r="P66" s="432"/>
    </row>
    <row r="67" spans="2:40" s="22" customFormat="1" x14ac:dyDescent="0.45">
      <c r="D67" s="2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2:40" s="22" customFormat="1" x14ac:dyDescent="0.45">
      <c r="D68" s="192">
        <v>0.64</v>
      </c>
      <c r="E68" s="193" t="s">
        <v>35</v>
      </c>
      <c r="F68" s="194"/>
      <c r="G68" s="195"/>
      <c r="H68" s="37"/>
      <c r="I68" s="37"/>
      <c r="J68" s="37"/>
      <c r="K68" s="23"/>
      <c r="L68" s="23"/>
      <c r="M68" s="23"/>
      <c r="N68" s="23"/>
      <c r="O68" s="23"/>
      <c r="P68" s="23"/>
      <c r="Q68" s="37"/>
      <c r="R68" s="37"/>
      <c r="S68" s="23"/>
      <c r="T68" s="23"/>
      <c r="U68" s="23"/>
      <c r="V68" s="23"/>
      <c r="W68" s="23"/>
      <c r="X68" s="23"/>
      <c r="Y68" s="37"/>
      <c r="Z68" s="23"/>
      <c r="AA68" s="23"/>
      <c r="AB68" s="23"/>
      <c r="AC68" s="23"/>
      <c r="AD68" s="23"/>
      <c r="AE68" s="23"/>
      <c r="AF68" s="37"/>
      <c r="AG68" s="23"/>
      <c r="AH68" s="23"/>
      <c r="AI68" s="23"/>
      <c r="AJ68" s="23"/>
      <c r="AK68" s="23"/>
      <c r="AL68" s="23"/>
    </row>
    <row r="69" spans="2:40" s="22" customFormat="1" x14ac:dyDescent="0.45">
      <c r="D69" s="192">
        <v>0.18</v>
      </c>
      <c r="E69" s="193" t="s">
        <v>36</v>
      </c>
      <c r="F69" s="194"/>
      <c r="G69" s="195"/>
      <c r="H69" s="37"/>
      <c r="I69" s="37"/>
      <c r="J69" s="37"/>
      <c r="K69" s="23"/>
      <c r="L69" s="23"/>
      <c r="M69" s="23"/>
      <c r="N69" s="23"/>
      <c r="O69" s="23"/>
      <c r="P69" s="23"/>
      <c r="Q69" s="37"/>
      <c r="R69" s="37"/>
      <c r="S69" s="23"/>
      <c r="T69" s="23"/>
      <c r="U69" s="23"/>
      <c r="V69" s="23"/>
      <c r="W69" s="23"/>
      <c r="X69" s="23"/>
      <c r="Y69" s="37"/>
      <c r="Z69" s="23"/>
      <c r="AA69" s="23"/>
      <c r="AB69" s="23"/>
      <c r="AC69" s="23"/>
      <c r="AD69" s="23"/>
      <c r="AE69" s="23"/>
      <c r="AF69" s="37"/>
      <c r="AG69" s="23"/>
      <c r="AH69" s="23"/>
      <c r="AI69" s="23"/>
      <c r="AJ69" s="23"/>
      <c r="AK69" s="23"/>
      <c r="AL69" s="23"/>
    </row>
    <row r="70" spans="2:40" s="22" customFormat="1" x14ac:dyDescent="0.45">
      <c r="D70" s="192">
        <v>0.18</v>
      </c>
      <c r="E70" s="193" t="s">
        <v>37</v>
      </c>
      <c r="F70" s="194"/>
      <c r="G70" s="195"/>
      <c r="H70" s="37"/>
      <c r="I70" s="37"/>
      <c r="J70" s="37"/>
      <c r="K70" s="23"/>
      <c r="L70" s="23"/>
      <c r="M70" s="23"/>
      <c r="N70" s="23"/>
      <c r="O70" s="23"/>
      <c r="P70" s="23"/>
      <c r="Q70" s="37"/>
      <c r="R70" s="37"/>
      <c r="S70" s="23"/>
      <c r="T70" s="23"/>
      <c r="U70" s="23"/>
      <c r="V70" s="23"/>
      <c r="W70" s="23"/>
      <c r="X70" s="23"/>
      <c r="Y70" s="37"/>
      <c r="Z70" s="23"/>
      <c r="AA70" s="23"/>
      <c r="AB70" s="23"/>
      <c r="AC70" s="23"/>
      <c r="AD70" s="23"/>
      <c r="AE70" s="23"/>
      <c r="AF70" s="37"/>
      <c r="AG70" s="23"/>
      <c r="AH70" s="23"/>
      <c r="AI70" s="23"/>
      <c r="AJ70" s="23"/>
      <c r="AK70" s="23"/>
      <c r="AL70" s="23"/>
    </row>
    <row r="71" spans="2:40" x14ac:dyDescent="0.45">
      <c r="G71" s="22"/>
      <c r="H71" s="22"/>
      <c r="I71" s="22"/>
      <c r="J71" s="60"/>
      <c r="K71" s="60"/>
      <c r="L71" s="60"/>
      <c r="M71" s="60"/>
      <c r="P71" s="432"/>
      <c r="Q71" s="60"/>
      <c r="R71" s="60"/>
      <c r="S71" s="60"/>
      <c r="T71" s="60"/>
      <c r="U71" s="60"/>
      <c r="X71" s="432"/>
      <c r="Y71" s="60"/>
      <c r="Z71" s="60"/>
      <c r="AA71" s="60"/>
      <c r="AB71" s="60"/>
      <c r="AE71" s="432"/>
      <c r="AF71" s="60"/>
      <c r="AG71" s="60"/>
      <c r="AH71" s="60"/>
      <c r="AI71" s="60"/>
      <c r="AL71" s="432"/>
    </row>
    <row r="72" spans="2:40" x14ac:dyDescent="0.45">
      <c r="G72" s="22"/>
      <c r="H72" s="22"/>
      <c r="I72" s="22"/>
      <c r="J72" s="60"/>
      <c r="K72" s="60"/>
      <c r="L72" s="60"/>
      <c r="M72" s="60"/>
      <c r="P72" s="432"/>
      <c r="Q72" s="60"/>
      <c r="R72" s="60"/>
      <c r="S72" s="60"/>
      <c r="T72" s="60"/>
      <c r="U72" s="60"/>
      <c r="X72" s="432"/>
      <c r="Y72" s="60"/>
      <c r="Z72" s="60"/>
      <c r="AA72" s="60"/>
      <c r="AB72" s="60"/>
      <c r="AE72" s="432"/>
      <c r="AF72" s="60"/>
      <c r="AG72" s="60"/>
      <c r="AH72" s="60"/>
      <c r="AI72" s="60"/>
      <c r="AL72" s="432"/>
    </row>
    <row r="73" spans="2:40" x14ac:dyDescent="0.45">
      <c r="G73" s="22"/>
      <c r="H73" s="22"/>
      <c r="I73" s="22"/>
      <c r="J73" s="60"/>
      <c r="K73" s="60"/>
      <c r="L73" s="60"/>
      <c r="M73" s="60"/>
      <c r="Q73" s="60"/>
      <c r="R73" s="60"/>
      <c r="S73" s="60"/>
      <c r="T73" s="60"/>
      <c r="U73" s="60"/>
      <c r="Y73" s="60"/>
      <c r="Z73" s="60"/>
      <c r="AA73" s="60"/>
      <c r="AB73" s="60"/>
      <c r="AF73" s="60"/>
      <c r="AG73" s="60"/>
      <c r="AH73" s="60"/>
      <c r="AI73" s="60"/>
    </row>
    <row r="74" spans="2:40" x14ac:dyDescent="0.45">
      <c r="G74" s="22"/>
      <c r="H74" s="22"/>
      <c r="I74" s="22"/>
      <c r="J74" s="60"/>
      <c r="K74" s="60"/>
      <c r="L74" s="60"/>
      <c r="M74" s="60"/>
      <c r="Q74" s="60"/>
      <c r="R74" s="60"/>
      <c r="S74" s="60"/>
      <c r="T74" s="60"/>
      <c r="U74" s="60"/>
      <c r="Y74" s="60"/>
      <c r="Z74" s="60"/>
      <c r="AA74" s="60"/>
      <c r="AB74" s="60"/>
      <c r="AF74" s="60"/>
      <c r="AG74" s="60"/>
      <c r="AH74" s="60"/>
      <c r="AI74" s="60"/>
    </row>
    <row r="75" spans="2:40" x14ac:dyDescent="0.45">
      <c r="G75" s="22"/>
      <c r="H75" s="22"/>
      <c r="I75" s="22"/>
      <c r="J75" s="60"/>
      <c r="K75" s="60"/>
      <c r="L75" s="60"/>
      <c r="M75" s="60"/>
      <c r="Q75" s="60"/>
      <c r="R75" s="60"/>
      <c r="S75" s="60"/>
      <c r="T75" s="60"/>
      <c r="U75" s="60"/>
      <c r="Y75" s="60"/>
      <c r="Z75" s="60"/>
      <c r="AA75" s="60"/>
      <c r="AB75" s="60"/>
      <c r="AF75" s="60"/>
      <c r="AG75" s="60"/>
      <c r="AH75" s="60"/>
      <c r="AI75" s="60"/>
    </row>
    <row r="76" spans="2:40" x14ac:dyDescent="0.45">
      <c r="G76" s="22"/>
      <c r="H76" s="22"/>
      <c r="I76" s="22"/>
      <c r="J76" s="60"/>
      <c r="K76" s="60"/>
      <c r="L76" s="60"/>
      <c r="M76" s="60"/>
      <c r="Q76" s="60"/>
      <c r="R76" s="60"/>
      <c r="S76" s="60"/>
      <c r="T76" s="60"/>
      <c r="U76" s="60"/>
      <c r="Y76" s="60"/>
      <c r="Z76" s="60"/>
      <c r="AA76" s="60"/>
      <c r="AB76" s="60"/>
      <c r="AF76" s="60"/>
      <c r="AG76" s="60"/>
      <c r="AH76" s="60"/>
      <c r="AI76" s="60"/>
    </row>
    <row r="77" spans="2:40" x14ac:dyDescent="0.45">
      <c r="G77" s="22"/>
      <c r="H77" s="22"/>
      <c r="I77" s="22"/>
      <c r="J77" s="60"/>
      <c r="K77" s="60"/>
      <c r="L77" s="60"/>
      <c r="M77" s="60"/>
      <c r="Q77" s="60"/>
      <c r="R77" s="60"/>
      <c r="S77" s="60"/>
      <c r="T77" s="60"/>
      <c r="U77" s="60"/>
      <c r="Y77" s="60"/>
      <c r="Z77" s="60"/>
      <c r="AA77" s="60"/>
      <c r="AB77" s="60"/>
      <c r="AF77" s="60"/>
      <c r="AG77" s="60"/>
      <c r="AH77" s="60"/>
      <c r="AI77" s="60"/>
    </row>
    <row r="78" spans="2:40" x14ac:dyDescent="0.45">
      <c r="G78" s="22"/>
      <c r="H78" s="22"/>
      <c r="I78" s="22"/>
      <c r="J78" s="60"/>
      <c r="K78" s="60"/>
      <c r="L78" s="60"/>
      <c r="M78" s="60"/>
      <c r="Q78" s="60"/>
      <c r="R78" s="60"/>
      <c r="S78" s="60"/>
      <c r="T78" s="60"/>
      <c r="U78" s="60"/>
      <c r="Y78" s="60"/>
      <c r="Z78" s="60"/>
      <c r="AA78" s="60"/>
      <c r="AB78" s="60"/>
      <c r="AF78" s="60"/>
      <c r="AG78" s="60"/>
      <c r="AH78" s="60"/>
      <c r="AI78" s="60"/>
    </row>
    <row r="79" spans="2:40" x14ac:dyDescent="0.45">
      <c r="G79" s="22"/>
      <c r="H79" s="22"/>
      <c r="I79" s="22"/>
      <c r="J79" s="60"/>
      <c r="K79" s="60"/>
      <c r="L79" s="60"/>
      <c r="M79" s="60"/>
      <c r="Q79" s="60"/>
      <c r="R79" s="60"/>
      <c r="S79" s="60"/>
      <c r="T79" s="60"/>
      <c r="U79" s="60"/>
      <c r="Y79" s="60"/>
      <c r="Z79" s="60"/>
      <c r="AA79" s="60"/>
      <c r="AB79" s="60"/>
      <c r="AF79" s="60"/>
      <c r="AG79" s="60"/>
      <c r="AH79" s="60"/>
      <c r="AI79" s="60"/>
    </row>
    <row r="80" spans="2:40" x14ac:dyDescent="0.45">
      <c r="G80" s="22"/>
      <c r="H80" s="22"/>
      <c r="I80" s="22"/>
      <c r="J80" s="60"/>
      <c r="K80" s="60"/>
      <c r="L80" s="60"/>
      <c r="M80" s="60"/>
      <c r="Q80" s="60"/>
      <c r="R80" s="60"/>
      <c r="S80" s="60"/>
      <c r="T80" s="60"/>
      <c r="U80" s="60"/>
      <c r="Y80" s="60"/>
      <c r="Z80" s="60"/>
      <c r="AA80" s="60"/>
      <c r="AB80" s="60"/>
      <c r="AF80" s="60"/>
      <c r="AG80" s="60"/>
      <c r="AH80" s="60"/>
      <c r="AI80" s="60"/>
    </row>
    <row r="81" spans="2:35" x14ac:dyDescent="0.45">
      <c r="B81" s="360"/>
      <c r="G81" s="22"/>
      <c r="H81" s="22"/>
      <c r="I81" s="22"/>
      <c r="J81" s="60"/>
      <c r="K81" s="60"/>
      <c r="L81" s="60"/>
      <c r="M81" s="60"/>
      <c r="Q81" s="60"/>
      <c r="R81" s="60"/>
      <c r="S81" s="60"/>
      <c r="T81" s="60"/>
      <c r="U81" s="60"/>
      <c r="Y81" s="60"/>
      <c r="Z81" s="60"/>
      <c r="AA81" s="60"/>
      <c r="AB81" s="60"/>
      <c r="AF81" s="60"/>
      <c r="AG81" s="60"/>
      <c r="AH81" s="60"/>
      <c r="AI81" s="60"/>
    </row>
    <row r="82" spans="2:35" x14ac:dyDescent="0.45">
      <c r="B82" s="360"/>
      <c r="G82" s="22"/>
      <c r="H82" s="22"/>
      <c r="I82" s="22"/>
      <c r="J82" s="60"/>
      <c r="K82" s="60"/>
      <c r="L82" s="60"/>
      <c r="M82" s="60"/>
      <c r="Q82" s="60"/>
      <c r="R82" s="60"/>
      <c r="S82" s="60"/>
      <c r="T82" s="60"/>
      <c r="U82" s="60"/>
      <c r="Y82" s="60"/>
      <c r="Z82" s="60"/>
      <c r="AA82" s="60"/>
      <c r="AB82" s="60"/>
      <c r="AF82" s="60"/>
      <c r="AG82" s="60"/>
      <c r="AH82" s="60"/>
      <c r="AI82" s="60"/>
    </row>
    <row r="83" spans="2:35" x14ac:dyDescent="0.45">
      <c r="B83" s="360"/>
      <c r="G83" s="22"/>
      <c r="H83" s="22"/>
      <c r="I83" s="22"/>
      <c r="J83" s="60"/>
      <c r="K83" s="60"/>
      <c r="L83" s="60"/>
      <c r="M83" s="60"/>
      <c r="Q83" s="60"/>
      <c r="R83" s="60"/>
      <c r="S83" s="60"/>
      <c r="T83" s="60"/>
      <c r="U83" s="60"/>
      <c r="Y83" s="60"/>
      <c r="Z83" s="60"/>
      <c r="AA83" s="60"/>
      <c r="AB83" s="60"/>
      <c r="AF83" s="60"/>
      <c r="AG83" s="60"/>
      <c r="AH83" s="60"/>
      <c r="AI83" s="60"/>
    </row>
    <row r="84" spans="2:35" x14ac:dyDescent="0.45">
      <c r="B84" s="360"/>
      <c r="G84" s="22"/>
      <c r="H84" s="22"/>
      <c r="I84" s="22"/>
      <c r="J84" s="60"/>
      <c r="K84" s="60"/>
      <c r="L84" s="60"/>
      <c r="M84" s="60"/>
      <c r="Q84" s="60"/>
      <c r="R84" s="60"/>
      <c r="S84" s="60"/>
      <c r="T84" s="60"/>
      <c r="U84" s="60"/>
      <c r="Y84" s="60"/>
      <c r="Z84" s="60"/>
      <c r="AA84" s="60"/>
      <c r="AB84" s="60"/>
      <c r="AF84" s="60"/>
      <c r="AG84" s="60"/>
      <c r="AH84" s="60"/>
      <c r="AI84" s="60"/>
    </row>
    <row r="85" spans="2:35" x14ac:dyDescent="0.45">
      <c r="B85" s="360"/>
      <c r="G85" s="22"/>
      <c r="H85" s="22"/>
      <c r="I85" s="22"/>
      <c r="J85" s="60"/>
      <c r="K85" s="60"/>
      <c r="L85" s="60"/>
      <c r="M85" s="60"/>
      <c r="Q85" s="60"/>
      <c r="R85" s="60"/>
      <c r="S85" s="60"/>
      <c r="T85" s="60"/>
      <c r="U85" s="60"/>
      <c r="Y85" s="60"/>
      <c r="Z85" s="60"/>
      <c r="AA85" s="60"/>
      <c r="AB85" s="60"/>
      <c r="AF85" s="60"/>
      <c r="AG85" s="60"/>
      <c r="AH85" s="60"/>
      <c r="AI85" s="60"/>
    </row>
    <row r="86" spans="2:35" x14ac:dyDescent="0.45">
      <c r="B86" s="360"/>
      <c r="G86" s="22"/>
      <c r="H86" s="22"/>
      <c r="I86" s="22"/>
      <c r="J86" s="60"/>
      <c r="K86" s="60"/>
      <c r="L86" s="60"/>
      <c r="M86" s="60"/>
      <c r="Q86" s="60"/>
      <c r="R86" s="60"/>
      <c r="S86" s="60"/>
      <c r="T86" s="60"/>
      <c r="U86" s="60"/>
      <c r="Y86" s="60"/>
      <c r="Z86" s="60"/>
      <c r="AA86" s="60"/>
      <c r="AB86" s="60"/>
      <c r="AF86" s="60"/>
      <c r="AG86" s="60"/>
      <c r="AH86" s="60"/>
      <c r="AI86" s="60"/>
    </row>
    <row r="87" spans="2:35" x14ac:dyDescent="0.45">
      <c r="B87" s="360"/>
      <c r="G87" s="22"/>
      <c r="H87" s="22"/>
      <c r="I87" s="22"/>
      <c r="J87" s="60"/>
      <c r="K87" s="60"/>
      <c r="L87" s="60"/>
      <c r="M87" s="60"/>
      <c r="Q87" s="60"/>
      <c r="R87" s="60"/>
      <c r="S87" s="60"/>
      <c r="T87" s="60"/>
      <c r="U87" s="60"/>
      <c r="Y87" s="60"/>
      <c r="Z87" s="60"/>
      <c r="AA87" s="60"/>
      <c r="AB87" s="60"/>
      <c r="AF87" s="60"/>
      <c r="AG87" s="60"/>
      <c r="AH87" s="60"/>
      <c r="AI87" s="60"/>
    </row>
    <row r="88" spans="2:35" x14ac:dyDescent="0.45">
      <c r="B88" s="360"/>
      <c r="G88" s="22"/>
      <c r="H88" s="22"/>
      <c r="I88" s="22"/>
      <c r="J88" s="60"/>
      <c r="K88" s="60"/>
      <c r="L88" s="60"/>
      <c r="M88" s="60"/>
      <c r="Q88" s="60"/>
      <c r="R88" s="60"/>
      <c r="S88" s="60"/>
      <c r="T88" s="60"/>
      <c r="U88" s="60"/>
      <c r="Y88" s="60"/>
      <c r="Z88" s="60"/>
      <c r="AA88" s="60"/>
      <c r="AB88" s="60"/>
      <c r="AF88" s="60"/>
      <c r="AG88" s="60"/>
      <c r="AH88" s="60"/>
      <c r="AI88" s="60"/>
    </row>
    <row r="89" spans="2:35" x14ac:dyDescent="0.45">
      <c r="B89" s="360"/>
      <c r="G89" s="22"/>
      <c r="H89" s="22"/>
      <c r="I89" s="22"/>
      <c r="J89" s="60"/>
      <c r="K89" s="60"/>
      <c r="L89" s="60"/>
      <c r="M89" s="60"/>
      <c r="Q89" s="60"/>
      <c r="R89" s="60"/>
      <c r="S89" s="60"/>
      <c r="T89" s="60"/>
      <c r="U89" s="60"/>
      <c r="Y89" s="60"/>
      <c r="Z89" s="60"/>
      <c r="AA89" s="60"/>
      <c r="AB89" s="60"/>
      <c r="AF89" s="60"/>
      <c r="AG89" s="60"/>
      <c r="AH89" s="60"/>
      <c r="AI89" s="60"/>
    </row>
    <row r="90" spans="2:35" x14ac:dyDescent="0.45">
      <c r="B90" s="360"/>
      <c r="G90" s="22"/>
      <c r="H90" s="22"/>
      <c r="I90" s="22"/>
      <c r="J90" s="60"/>
      <c r="K90" s="60"/>
      <c r="L90" s="60"/>
      <c r="M90" s="60"/>
      <c r="Q90" s="60"/>
      <c r="R90" s="60"/>
      <c r="S90" s="60"/>
      <c r="T90" s="60"/>
      <c r="U90" s="60"/>
      <c r="Y90" s="60"/>
      <c r="Z90" s="60"/>
      <c r="AA90" s="60"/>
      <c r="AB90" s="60"/>
      <c r="AF90" s="60"/>
      <c r="AG90" s="60"/>
      <c r="AH90" s="60"/>
      <c r="AI90" s="60"/>
    </row>
    <row r="91" spans="2:35" x14ac:dyDescent="0.45">
      <c r="B91" s="360"/>
      <c r="G91" s="22"/>
      <c r="H91" s="22"/>
      <c r="I91" s="22"/>
      <c r="J91" s="60"/>
      <c r="K91" s="60"/>
      <c r="L91" s="60"/>
      <c r="M91" s="60"/>
      <c r="Q91" s="60"/>
      <c r="R91" s="60"/>
      <c r="S91" s="60"/>
      <c r="T91" s="60"/>
      <c r="U91" s="60"/>
      <c r="Y91" s="60"/>
      <c r="Z91" s="60"/>
      <c r="AA91" s="60"/>
      <c r="AB91" s="60"/>
      <c r="AF91" s="60"/>
      <c r="AG91" s="60"/>
      <c r="AH91" s="60"/>
      <c r="AI91" s="60"/>
    </row>
    <row r="92" spans="2:35" x14ac:dyDescent="0.45">
      <c r="B92" s="360"/>
      <c r="G92" s="22"/>
      <c r="H92" s="22"/>
      <c r="I92" s="22"/>
      <c r="J92" s="60"/>
      <c r="K92" s="60"/>
      <c r="L92" s="60"/>
      <c r="M92" s="60"/>
      <c r="Q92" s="60"/>
      <c r="R92" s="60"/>
      <c r="S92" s="60"/>
      <c r="T92" s="60"/>
      <c r="U92" s="60"/>
      <c r="Y92" s="60"/>
      <c r="Z92" s="60"/>
      <c r="AA92" s="60"/>
      <c r="AB92" s="60"/>
      <c r="AF92" s="60"/>
      <c r="AG92" s="60"/>
      <c r="AH92" s="60"/>
      <c r="AI92" s="60"/>
    </row>
    <row r="93" spans="2:35" x14ac:dyDescent="0.45">
      <c r="B93" s="360"/>
      <c r="G93" s="22"/>
      <c r="H93" s="22"/>
      <c r="I93" s="22"/>
      <c r="J93" s="60"/>
      <c r="K93" s="60"/>
      <c r="L93" s="60"/>
      <c r="M93" s="60"/>
      <c r="Q93" s="60"/>
      <c r="R93" s="60"/>
      <c r="S93" s="60"/>
      <c r="T93" s="60"/>
      <c r="U93" s="60"/>
      <c r="Y93" s="60"/>
      <c r="Z93" s="60"/>
      <c r="AA93" s="60"/>
      <c r="AB93" s="60"/>
      <c r="AF93" s="60"/>
      <c r="AG93" s="60"/>
      <c r="AH93" s="60"/>
      <c r="AI93" s="60"/>
    </row>
    <row r="94" spans="2:35" x14ac:dyDescent="0.45">
      <c r="B94" s="360"/>
      <c r="G94" s="22"/>
      <c r="H94" s="22"/>
      <c r="I94" s="22"/>
      <c r="J94" s="60"/>
      <c r="K94" s="60"/>
      <c r="L94" s="60"/>
      <c r="M94" s="60"/>
      <c r="Q94" s="60"/>
      <c r="R94" s="60"/>
      <c r="S94" s="60"/>
      <c r="T94" s="60"/>
      <c r="U94" s="60"/>
      <c r="Y94" s="60"/>
      <c r="Z94" s="60"/>
      <c r="AA94" s="60"/>
      <c r="AB94" s="60"/>
      <c r="AF94" s="60"/>
      <c r="AG94" s="60"/>
      <c r="AH94" s="60"/>
      <c r="AI94" s="60"/>
    </row>
    <row r="95" spans="2:35" x14ac:dyDescent="0.45">
      <c r="B95" s="360"/>
      <c r="G95" s="22"/>
      <c r="H95" s="22"/>
      <c r="I95" s="22"/>
      <c r="J95" s="60"/>
      <c r="K95" s="60"/>
      <c r="L95" s="60"/>
      <c r="M95" s="60"/>
      <c r="Q95" s="60"/>
      <c r="R95" s="60"/>
      <c r="S95" s="60"/>
      <c r="T95" s="60"/>
      <c r="U95" s="60"/>
      <c r="Y95" s="60"/>
      <c r="Z95" s="60"/>
      <c r="AA95" s="60"/>
      <c r="AB95" s="60"/>
      <c r="AF95" s="60"/>
      <c r="AG95" s="60"/>
      <c r="AH95" s="60"/>
      <c r="AI95" s="60"/>
    </row>
    <row r="96" spans="2:35" x14ac:dyDescent="0.45">
      <c r="B96" s="360"/>
      <c r="G96" s="22"/>
      <c r="H96" s="22"/>
      <c r="I96" s="22"/>
      <c r="J96" s="60"/>
      <c r="K96" s="60"/>
      <c r="L96" s="60"/>
      <c r="M96" s="60"/>
      <c r="Q96" s="60"/>
      <c r="R96" s="60"/>
      <c r="S96" s="60"/>
      <c r="T96" s="60"/>
      <c r="U96" s="60"/>
      <c r="Y96" s="60"/>
      <c r="Z96" s="60"/>
      <c r="AA96" s="60"/>
      <c r="AB96" s="60"/>
      <c r="AF96" s="60"/>
      <c r="AG96" s="60"/>
      <c r="AH96" s="60"/>
      <c r="AI96" s="60"/>
    </row>
    <row r="97" spans="2:35" x14ac:dyDescent="0.45">
      <c r="B97" s="360"/>
      <c r="G97" s="22"/>
      <c r="H97" s="22"/>
      <c r="I97" s="22"/>
      <c r="J97" s="60"/>
      <c r="K97" s="60"/>
      <c r="L97" s="60"/>
      <c r="M97" s="60"/>
      <c r="Q97" s="60"/>
      <c r="R97" s="60"/>
      <c r="S97" s="60"/>
      <c r="T97" s="60"/>
      <c r="U97" s="60"/>
      <c r="Y97" s="60"/>
      <c r="Z97" s="60"/>
      <c r="AA97" s="60"/>
      <c r="AB97" s="60"/>
      <c r="AF97" s="60"/>
      <c r="AG97" s="60"/>
      <c r="AH97" s="60"/>
      <c r="AI97" s="60"/>
    </row>
    <row r="98" spans="2:35" x14ac:dyDescent="0.45">
      <c r="B98" s="360"/>
      <c r="G98" s="22"/>
      <c r="H98" s="22"/>
      <c r="I98" s="22"/>
      <c r="J98" s="60"/>
      <c r="K98" s="60"/>
      <c r="L98" s="60"/>
      <c r="M98" s="60"/>
      <c r="Q98" s="60"/>
      <c r="R98" s="60"/>
      <c r="S98" s="60"/>
      <c r="T98" s="60"/>
      <c r="U98" s="60"/>
      <c r="Y98" s="60"/>
      <c r="Z98" s="60"/>
      <c r="AA98" s="60"/>
      <c r="AB98" s="60"/>
      <c r="AF98" s="60"/>
      <c r="AG98" s="60"/>
      <c r="AH98" s="60"/>
      <c r="AI98" s="60"/>
    </row>
    <row r="99" spans="2:35" x14ac:dyDescent="0.45">
      <c r="B99" s="360"/>
      <c r="G99" s="22"/>
      <c r="H99" s="22"/>
      <c r="I99" s="22"/>
      <c r="J99" s="60"/>
      <c r="K99" s="60"/>
      <c r="L99" s="60"/>
      <c r="M99" s="60"/>
      <c r="Q99" s="60"/>
      <c r="R99" s="60"/>
      <c r="S99" s="60"/>
      <c r="T99" s="60"/>
      <c r="U99" s="60"/>
      <c r="Y99" s="60"/>
      <c r="Z99" s="60"/>
      <c r="AA99" s="60"/>
      <c r="AB99" s="60"/>
      <c r="AF99" s="60"/>
      <c r="AG99" s="60"/>
      <c r="AH99" s="60"/>
      <c r="AI99" s="60"/>
    </row>
    <row r="100" spans="2:35" x14ac:dyDescent="0.45">
      <c r="G100" s="22"/>
      <c r="H100" s="22"/>
      <c r="I100" s="22"/>
      <c r="J100" s="60"/>
      <c r="K100" s="60"/>
      <c r="L100" s="60"/>
      <c r="M100" s="60"/>
      <c r="Q100" s="60"/>
      <c r="R100" s="60"/>
      <c r="S100" s="60"/>
      <c r="T100" s="60"/>
      <c r="U100" s="60"/>
      <c r="Y100" s="60"/>
      <c r="Z100" s="60"/>
      <c r="AA100" s="60"/>
      <c r="AB100" s="60"/>
      <c r="AF100" s="60"/>
      <c r="AG100" s="60"/>
      <c r="AH100" s="60"/>
      <c r="AI100" s="60"/>
    </row>
    <row r="101" spans="2:35" x14ac:dyDescent="0.45">
      <c r="G101" s="22"/>
      <c r="H101" s="22"/>
      <c r="I101" s="22"/>
      <c r="J101" s="60"/>
      <c r="K101" s="60"/>
      <c r="L101" s="60"/>
      <c r="M101" s="60"/>
      <c r="Q101" s="60"/>
      <c r="R101" s="60"/>
      <c r="S101" s="60"/>
      <c r="T101" s="60"/>
      <c r="U101" s="60"/>
      <c r="Y101" s="60"/>
      <c r="Z101" s="60"/>
      <c r="AA101" s="60"/>
      <c r="AB101" s="60"/>
      <c r="AF101" s="60"/>
      <c r="AG101" s="60"/>
      <c r="AH101" s="60"/>
      <c r="AI101" s="60"/>
    </row>
    <row r="102" spans="2:35" x14ac:dyDescent="0.45">
      <c r="G102" s="22"/>
      <c r="H102" s="22"/>
      <c r="I102" s="22"/>
      <c r="J102" s="60"/>
      <c r="K102" s="60"/>
      <c r="L102" s="60"/>
      <c r="M102" s="60"/>
      <c r="Q102" s="60"/>
      <c r="R102" s="60"/>
      <c r="S102" s="60"/>
      <c r="T102" s="60"/>
      <c r="U102" s="60"/>
      <c r="Y102" s="60"/>
      <c r="Z102" s="60"/>
      <c r="AA102" s="60"/>
      <c r="AB102" s="60"/>
      <c r="AF102" s="60"/>
      <c r="AG102" s="60"/>
      <c r="AH102" s="60"/>
      <c r="AI102" s="60"/>
    </row>
    <row r="103" spans="2:35" x14ac:dyDescent="0.45">
      <c r="G103" s="22"/>
      <c r="H103" s="22"/>
      <c r="I103" s="22"/>
      <c r="J103" s="60"/>
      <c r="K103" s="60"/>
      <c r="L103" s="60"/>
      <c r="M103" s="60"/>
      <c r="Q103" s="60"/>
      <c r="R103" s="60"/>
      <c r="S103" s="60"/>
      <c r="T103" s="60"/>
      <c r="U103" s="60"/>
      <c r="Y103" s="60"/>
      <c r="Z103" s="60"/>
      <c r="AA103" s="60"/>
      <c r="AB103" s="60"/>
      <c r="AF103" s="60"/>
      <c r="AG103" s="60"/>
      <c r="AH103" s="60"/>
      <c r="AI103" s="60"/>
    </row>
    <row r="104" spans="2:35" x14ac:dyDescent="0.45">
      <c r="G104" s="22"/>
      <c r="H104" s="22"/>
      <c r="I104" s="22"/>
      <c r="J104" s="60"/>
      <c r="K104" s="60"/>
      <c r="L104" s="60"/>
      <c r="M104" s="60"/>
      <c r="Q104" s="60"/>
      <c r="R104" s="60"/>
      <c r="S104" s="60"/>
      <c r="T104" s="60"/>
      <c r="U104" s="60"/>
      <c r="Y104" s="60"/>
      <c r="Z104" s="60"/>
      <c r="AA104" s="60"/>
      <c r="AB104" s="60"/>
      <c r="AF104" s="60"/>
      <c r="AG104" s="60"/>
      <c r="AH104" s="60"/>
      <c r="AI104" s="60"/>
    </row>
    <row r="105" spans="2:35" x14ac:dyDescent="0.45">
      <c r="G105" s="22"/>
      <c r="H105" s="22"/>
      <c r="I105" s="22"/>
      <c r="J105" s="60"/>
      <c r="K105" s="60"/>
      <c r="L105" s="60"/>
      <c r="M105" s="60"/>
      <c r="Q105" s="60"/>
      <c r="R105" s="60"/>
      <c r="S105" s="60"/>
      <c r="T105" s="60"/>
      <c r="U105" s="60"/>
      <c r="Y105" s="60"/>
      <c r="Z105" s="60"/>
      <c r="AA105" s="60"/>
      <c r="AB105" s="60"/>
      <c r="AF105" s="60"/>
      <c r="AG105" s="60"/>
      <c r="AH105" s="60"/>
      <c r="AI105" s="60"/>
    </row>
    <row r="106" spans="2:35" x14ac:dyDescent="0.45">
      <c r="G106" s="22"/>
      <c r="H106" s="22"/>
      <c r="I106" s="22"/>
      <c r="J106" s="60"/>
      <c r="K106" s="60"/>
      <c r="L106" s="60"/>
      <c r="M106" s="60"/>
      <c r="Q106" s="60"/>
      <c r="R106" s="60"/>
      <c r="S106" s="60"/>
      <c r="T106" s="60"/>
      <c r="U106" s="60"/>
      <c r="Y106" s="60"/>
      <c r="Z106" s="60"/>
      <c r="AA106" s="60"/>
      <c r="AB106" s="60"/>
      <c r="AF106" s="60"/>
      <c r="AG106" s="60"/>
      <c r="AH106" s="60"/>
      <c r="AI106" s="60"/>
    </row>
    <row r="107" spans="2:35" x14ac:dyDescent="0.45">
      <c r="G107" s="22"/>
      <c r="H107" s="22"/>
      <c r="I107" s="22"/>
      <c r="J107" s="60"/>
      <c r="K107" s="60"/>
      <c r="L107" s="60"/>
      <c r="M107" s="60"/>
      <c r="Q107" s="60"/>
      <c r="R107" s="60"/>
      <c r="S107" s="60"/>
      <c r="T107" s="60"/>
      <c r="U107" s="60"/>
      <c r="Y107" s="60"/>
      <c r="Z107" s="60"/>
      <c r="AA107" s="60"/>
      <c r="AB107" s="60"/>
      <c r="AF107" s="60"/>
      <c r="AG107" s="60"/>
      <c r="AH107" s="60"/>
      <c r="AI107" s="60"/>
    </row>
    <row r="108" spans="2:35" x14ac:dyDescent="0.45">
      <c r="G108" s="22"/>
      <c r="H108" s="22"/>
      <c r="I108" s="22"/>
      <c r="J108" s="60"/>
      <c r="K108" s="60"/>
      <c r="L108" s="60"/>
      <c r="M108" s="60"/>
      <c r="Q108" s="60"/>
      <c r="R108" s="60"/>
      <c r="S108" s="60"/>
      <c r="T108" s="60"/>
      <c r="U108" s="60"/>
      <c r="Y108" s="60"/>
      <c r="Z108" s="60"/>
      <c r="AA108" s="60"/>
      <c r="AB108" s="60"/>
      <c r="AF108" s="60"/>
      <c r="AG108" s="60"/>
      <c r="AH108" s="60"/>
      <c r="AI108" s="60"/>
    </row>
    <row r="109" spans="2:35" x14ac:dyDescent="0.45">
      <c r="G109" s="22"/>
      <c r="H109" s="22"/>
      <c r="I109" s="22"/>
      <c r="J109" s="60"/>
      <c r="K109" s="60"/>
      <c r="L109" s="60"/>
      <c r="M109" s="60"/>
      <c r="Q109" s="60"/>
      <c r="R109" s="60"/>
      <c r="S109" s="60"/>
      <c r="T109" s="60"/>
      <c r="U109" s="60"/>
      <c r="Y109" s="60"/>
      <c r="Z109" s="60"/>
      <c r="AA109" s="60"/>
      <c r="AB109" s="60"/>
      <c r="AF109" s="60"/>
      <c r="AG109" s="60"/>
      <c r="AH109" s="60"/>
      <c r="AI109" s="60"/>
    </row>
    <row r="110" spans="2:35" x14ac:dyDescent="0.45">
      <c r="G110" s="22"/>
      <c r="H110" s="22"/>
      <c r="I110" s="22"/>
      <c r="J110" s="60"/>
      <c r="K110" s="60"/>
      <c r="L110" s="60"/>
      <c r="M110" s="60"/>
      <c r="Q110" s="60"/>
      <c r="R110" s="60"/>
      <c r="S110" s="60"/>
      <c r="T110" s="60"/>
      <c r="U110" s="60"/>
      <c r="Y110" s="60"/>
      <c r="Z110" s="60"/>
      <c r="AA110" s="60"/>
      <c r="AB110" s="60"/>
      <c r="AF110" s="60"/>
      <c r="AG110" s="60"/>
      <c r="AH110" s="60"/>
      <c r="AI110" s="60"/>
    </row>
    <row r="111" spans="2:35" x14ac:dyDescent="0.45">
      <c r="G111" s="22"/>
      <c r="H111" s="22"/>
      <c r="I111" s="22"/>
      <c r="J111" s="60"/>
      <c r="K111" s="60"/>
      <c r="L111" s="60"/>
      <c r="M111" s="60"/>
      <c r="Q111" s="60"/>
      <c r="R111" s="60"/>
      <c r="S111" s="60"/>
      <c r="T111" s="60"/>
      <c r="U111" s="60"/>
      <c r="Y111" s="60"/>
      <c r="Z111" s="60"/>
      <c r="AA111" s="60"/>
      <c r="AB111" s="60"/>
      <c r="AF111" s="60"/>
      <c r="AG111" s="60"/>
      <c r="AH111" s="60"/>
      <c r="AI111" s="60"/>
    </row>
    <row r="112" spans="2:35" x14ac:dyDescent="0.45">
      <c r="G112" s="22"/>
      <c r="H112" s="22"/>
      <c r="I112" s="22"/>
      <c r="J112" s="60"/>
      <c r="K112" s="60"/>
      <c r="L112" s="60"/>
      <c r="M112" s="60"/>
      <c r="Q112" s="60"/>
      <c r="R112" s="60"/>
      <c r="S112" s="60"/>
      <c r="T112" s="60"/>
      <c r="U112" s="60"/>
      <c r="Y112" s="60"/>
      <c r="Z112" s="60"/>
      <c r="AA112" s="60"/>
      <c r="AB112" s="60"/>
      <c r="AF112" s="60"/>
      <c r="AG112" s="60"/>
      <c r="AH112" s="60"/>
      <c r="AI112" s="60"/>
    </row>
    <row r="113" spans="7:35" x14ac:dyDescent="0.45">
      <c r="G113" s="22"/>
      <c r="H113" s="22"/>
      <c r="I113" s="22"/>
      <c r="J113" s="60"/>
      <c r="K113" s="60"/>
      <c r="L113" s="60"/>
      <c r="M113" s="60"/>
      <c r="Q113" s="60"/>
      <c r="R113" s="60"/>
      <c r="S113" s="60"/>
      <c r="T113" s="60"/>
      <c r="U113" s="60"/>
      <c r="Y113" s="60"/>
      <c r="Z113" s="60"/>
      <c r="AA113" s="60"/>
      <c r="AB113" s="60"/>
      <c r="AF113" s="60"/>
      <c r="AG113" s="60"/>
      <c r="AH113" s="60"/>
      <c r="AI113" s="60"/>
    </row>
    <row r="114" spans="7:35" x14ac:dyDescent="0.45">
      <c r="G114" s="22"/>
      <c r="H114" s="22"/>
      <c r="I114" s="22"/>
      <c r="J114" s="60"/>
      <c r="K114" s="60"/>
      <c r="L114" s="60"/>
      <c r="M114" s="60"/>
      <c r="Q114" s="60"/>
      <c r="R114" s="60"/>
      <c r="S114" s="60"/>
      <c r="T114" s="60"/>
      <c r="U114" s="60"/>
      <c r="Y114" s="60"/>
      <c r="Z114" s="60"/>
      <c r="AA114" s="60"/>
      <c r="AB114" s="60"/>
      <c r="AF114" s="60"/>
      <c r="AG114" s="60"/>
      <c r="AH114" s="60"/>
      <c r="AI114" s="60"/>
    </row>
    <row r="115" spans="7:35" x14ac:dyDescent="0.45">
      <c r="G115" s="22"/>
      <c r="H115" s="22"/>
      <c r="I115" s="22"/>
      <c r="J115" s="60"/>
      <c r="K115" s="60"/>
      <c r="L115" s="60"/>
      <c r="M115" s="60"/>
      <c r="Q115" s="60"/>
      <c r="R115" s="60"/>
      <c r="S115" s="60"/>
      <c r="T115" s="60"/>
      <c r="U115" s="60"/>
      <c r="Y115" s="60"/>
      <c r="Z115" s="60"/>
      <c r="AA115" s="60"/>
      <c r="AB115" s="60"/>
      <c r="AF115" s="60"/>
      <c r="AG115" s="60"/>
      <c r="AH115" s="60"/>
      <c r="AI115" s="60"/>
    </row>
    <row r="116" spans="7:35" x14ac:dyDescent="0.45">
      <c r="G116" s="22"/>
      <c r="H116" s="22"/>
      <c r="I116" s="22"/>
      <c r="J116" s="60"/>
      <c r="K116" s="60"/>
      <c r="L116" s="60"/>
      <c r="M116" s="60"/>
      <c r="Q116" s="60"/>
      <c r="R116" s="60"/>
      <c r="S116" s="60"/>
      <c r="T116" s="60"/>
      <c r="U116" s="60"/>
      <c r="Y116" s="60"/>
      <c r="Z116" s="60"/>
      <c r="AA116" s="60"/>
      <c r="AB116" s="60"/>
      <c r="AF116" s="60"/>
      <c r="AG116" s="60"/>
      <c r="AH116" s="60"/>
      <c r="AI116" s="60"/>
    </row>
    <row r="117" spans="7:35" x14ac:dyDescent="0.45">
      <c r="G117" s="22"/>
      <c r="H117" s="22"/>
      <c r="I117" s="22"/>
      <c r="J117" s="60"/>
      <c r="K117" s="60"/>
      <c r="L117" s="60"/>
      <c r="M117" s="60"/>
      <c r="Q117" s="60"/>
      <c r="R117" s="60"/>
      <c r="S117" s="60"/>
      <c r="T117" s="60"/>
      <c r="U117" s="60"/>
      <c r="Y117" s="60"/>
      <c r="Z117" s="60"/>
      <c r="AA117" s="60"/>
      <c r="AB117" s="60"/>
      <c r="AF117" s="60"/>
      <c r="AG117" s="60"/>
      <c r="AH117" s="60"/>
      <c r="AI117" s="60"/>
    </row>
    <row r="118" spans="7:35" x14ac:dyDescent="0.45">
      <c r="G118" s="22"/>
      <c r="H118" s="22"/>
      <c r="I118" s="22"/>
      <c r="J118" s="60"/>
      <c r="K118" s="60"/>
      <c r="L118" s="60"/>
      <c r="M118" s="60"/>
      <c r="Q118" s="60"/>
      <c r="R118" s="60"/>
      <c r="S118" s="60"/>
      <c r="T118" s="60"/>
      <c r="U118" s="60"/>
      <c r="Y118" s="60"/>
      <c r="Z118" s="60"/>
      <c r="AA118" s="60"/>
      <c r="AB118" s="60"/>
      <c r="AF118" s="60"/>
      <c r="AG118" s="60"/>
      <c r="AH118" s="60"/>
      <c r="AI118" s="60"/>
    </row>
    <row r="119" spans="7:35" x14ac:dyDescent="0.45">
      <c r="G119" s="22"/>
      <c r="H119" s="22"/>
      <c r="I119" s="22"/>
      <c r="J119" s="60"/>
      <c r="K119" s="60"/>
      <c r="L119" s="60"/>
      <c r="M119" s="60"/>
      <c r="Q119" s="60"/>
      <c r="R119" s="60"/>
      <c r="S119" s="60"/>
      <c r="T119" s="60"/>
      <c r="U119" s="60"/>
      <c r="Y119" s="60"/>
      <c r="Z119" s="60"/>
      <c r="AA119" s="60"/>
      <c r="AB119" s="60"/>
      <c r="AF119" s="60"/>
      <c r="AG119" s="60"/>
      <c r="AH119" s="60"/>
      <c r="AI119" s="60"/>
    </row>
    <row r="120" spans="7:35" x14ac:dyDescent="0.45">
      <c r="G120" s="22"/>
      <c r="H120" s="22"/>
      <c r="I120" s="22"/>
      <c r="J120" s="60"/>
      <c r="K120" s="60"/>
      <c r="L120" s="60"/>
      <c r="M120" s="60"/>
      <c r="Q120" s="60"/>
      <c r="R120" s="60"/>
      <c r="S120" s="60"/>
      <c r="T120" s="60"/>
      <c r="U120" s="60"/>
      <c r="Y120" s="60"/>
      <c r="Z120" s="60"/>
      <c r="AA120" s="60"/>
      <c r="AB120" s="60"/>
      <c r="AF120" s="60"/>
      <c r="AG120" s="60"/>
      <c r="AH120" s="60"/>
      <c r="AI120" s="60"/>
    </row>
    <row r="121" spans="7:35" x14ac:dyDescent="0.45">
      <c r="G121" s="22"/>
      <c r="H121" s="22"/>
      <c r="I121" s="22"/>
      <c r="J121" s="60"/>
      <c r="K121" s="60"/>
      <c r="L121" s="60"/>
      <c r="M121" s="60"/>
      <c r="Q121" s="60"/>
      <c r="R121" s="60"/>
      <c r="S121" s="60"/>
      <c r="T121" s="60"/>
      <c r="U121" s="60"/>
      <c r="Y121" s="60"/>
      <c r="Z121" s="60"/>
      <c r="AA121" s="60"/>
      <c r="AB121" s="60"/>
      <c r="AF121" s="60"/>
      <c r="AG121" s="60"/>
      <c r="AH121" s="60"/>
      <c r="AI121" s="60"/>
    </row>
    <row r="122" spans="7:35" x14ac:dyDescent="0.45">
      <c r="G122" s="22"/>
      <c r="H122" s="22"/>
      <c r="I122" s="22"/>
      <c r="J122" s="60"/>
      <c r="K122" s="60"/>
      <c r="L122" s="60"/>
      <c r="M122" s="60"/>
      <c r="Q122" s="60"/>
      <c r="R122" s="60"/>
      <c r="S122" s="60"/>
      <c r="T122" s="60"/>
      <c r="U122" s="60"/>
      <c r="Y122" s="60"/>
      <c r="Z122" s="60"/>
      <c r="AA122" s="60"/>
      <c r="AB122" s="60"/>
      <c r="AF122" s="60"/>
      <c r="AG122" s="60"/>
      <c r="AH122" s="60"/>
      <c r="AI122" s="60"/>
    </row>
    <row r="123" spans="7:35" x14ac:dyDescent="0.45">
      <c r="G123" s="22"/>
      <c r="H123" s="22"/>
      <c r="I123" s="22"/>
      <c r="J123" s="60"/>
      <c r="K123" s="60"/>
      <c r="L123" s="60"/>
      <c r="M123" s="60"/>
      <c r="Q123" s="60"/>
      <c r="R123" s="60"/>
      <c r="S123" s="60"/>
      <c r="T123" s="60"/>
      <c r="U123" s="60"/>
      <c r="Y123" s="60"/>
      <c r="Z123" s="60"/>
      <c r="AA123" s="60"/>
      <c r="AB123" s="60"/>
      <c r="AF123" s="60"/>
      <c r="AG123" s="60"/>
      <c r="AH123" s="60"/>
      <c r="AI123" s="60"/>
    </row>
    <row r="124" spans="7:35" x14ac:dyDescent="0.45">
      <c r="G124" s="22"/>
      <c r="H124" s="22"/>
      <c r="I124" s="22"/>
      <c r="J124" s="60"/>
      <c r="K124" s="60"/>
      <c r="L124" s="60"/>
      <c r="M124" s="60"/>
      <c r="Q124" s="60"/>
      <c r="R124" s="60"/>
      <c r="S124" s="60"/>
      <c r="T124" s="60"/>
      <c r="U124" s="60"/>
      <c r="Y124" s="60"/>
      <c r="Z124" s="60"/>
      <c r="AA124" s="60"/>
      <c r="AB124" s="60"/>
      <c r="AF124" s="60"/>
      <c r="AG124" s="60"/>
      <c r="AH124" s="60"/>
      <c r="AI124" s="60"/>
    </row>
    <row r="125" spans="7:35" x14ac:dyDescent="0.45">
      <c r="G125" s="22"/>
      <c r="H125" s="22"/>
      <c r="I125" s="22"/>
      <c r="J125" s="60"/>
      <c r="K125" s="60"/>
      <c r="L125" s="60"/>
      <c r="M125" s="60"/>
      <c r="Q125" s="60"/>
      <c r="R125" s="60"/>
      <c r="S125" s="60"/>
      <c r="T125" s="60"/>
      <c r="U125" s="60"/>
      <c r="Y125" s="60"/>
      <c r="Z125" s="60"/>
      <c r="AA125" s="60"/>
      <c r="AB125" s="60"/>
      <c r="AF125" s="60"/>
      <c r="AG125" s="60"/>
      <c r="AH125" s="60"/>
      <c r="AI125" s="60"/>
    </row>
    <row r="126" spans="7:35" x14ac:dyDescent="0.45">
      <c r="G126" s="22"/>
      <c r="H126" s="22"/>
      <c r="I126" s="22"/>
      <c r="J126" s="60"/>
      <c r="K126" s="60"/>
      <c r="L126" s="60"/>
      <c r="M126" s="60"/>
      <c r="Q126" s="60"/>
      <c r="R126" s="60"/>
      <c r="S126" s="60"/>
      <c r="T126" s="60"/>
      <c r="U126" s="60"/>
      <c r="Y126" s="60"/>
      <c r="Z126" s="60"/>
      <c r="AA126" s="60"/>
      <c r="AB126" s="60"/>
      <c r="AF126" s="60"/>
      <c r="AG126" s="60"/>
      <c r="AH126" s="60"/>
      <c r="AI126" s="60"/>
    </row>
    <row r="127" spans="7:35" x14ac:dyDescent="0.45">
      <c r="G127" s="22"/>
      <c r="H127" s="22"/>
      <c r="I127" s="22"/>
      <c r="J127" s="60"/>
      <c r="K127" s="60"/>
      <c r="L127" s="60"/>
      <c r="M127" s="60"/>
      <c r="Q127" s="60"/>
      <c r="R127" s="60"/>
      <c r="S127" s="60"/>
      <c r="T127" s="60"/>
      <c r="U127" s="60"/>
      <c r="Y127" s="60"/>
      <c r="Z127" s="60"/>
      <c r="AA127" s="60"/>
      <c r="AB127" s="60"/>
      <c r="AF127" s="60"/>
      <c r="AG127" s="60"/>
      <c r="AH127" s="60"/>
      <c r="AI127" s="60"/>
    </row>
    <row r="128" spans="7:35" x14ac:dyDescent="0.45">
      <c r="G128" s="22"/>
      <c r="H128" s="22"/>
      <c r="I128" s="22"/>
      <c r="J128" s="60"/>
      <c r="K128" s="60"/>
      <c r="L128" s="60"/>
      <c r="M128" s="60"/>
      <c r="Q128" s="60"/>
      <c r="R128" s="60"/>
      <c r="S128" s="60"/>
      <c r="T128" s="60"/>
      <c r="U128" s="60"/>
      <c r="Y128" s="60"/>
      <c r="Z128" s="60"/>
      <c r="AA128" s="60"/>
      <c r="AB128" s="60"/>
      <c r="AF128" s="60"/>
      <c r="AG128" s="60"/>
      <c r="AH128" s="60"/>
      <c r="AI128" s="60"/>
    </row>
    <row r="129" spans="7:35" x14ac:dyDescent="0.45">
      <c r="G129" s="22"/>
      <c r="H129" s="22"/>
      <c r="I129" s="22"/>
      <c r="J129" s="60"/>
      <c r="K129" s="60"/>
      <c r="L129" s="60"/>
      <c r="M129" s="60"/>
      <c r="Q129" s="60"/>
      <c r="R129" s="60"/>
      <c r="S129" s="60"/>
      <c r="T129" s="60"/>
      <c r="U129" s="60"/>
      <c r="Y129" s="60"/>
      <c r="Z129" s="60"/>
      <c r="AA129" s="60"/>
      <c r="AB129" s="60"/>
      <c r="AF129" s="60"/>
      <c r="AG129" s="60"/>
      <c r="AH129" s="60"/>
      <c r="AI129" s="60"/>
    </row>
    <row r="130" spans="7:35" x14ac:dyDescent="0.45">
      <c r="G130" s="22"/>
      <c r="H130" s="22"/>
      <c r="I130" s="22"/>
      <c r="J130" s="60"/>
      <c r="K130" s="60"/>
      <c r="L130" s="60"/>
      <c r="M130" s="60"/>
      <c r="Q130" s="60"/>
      <c r="R130" s="60"/>
      <c r="S130" s="60"/>
      <c r="T130" s="60"/>
      <c r="U130" s="60"/>
      <c r="Y130" s="60"/>
      <c r="Z130" s="60"/>
      <c r="AA130" s="60"/>
      <c r="AB130" s="60"/>
      <c r="AF130" s="60"/>
      <c r="AG130" s="60"/>
      <c r="AH130" s="60"/>
      <c r="AI130" s="60"/>
    </row>
    <row r="131" spans="7:35" x14ac:dyDescent="0.45">
      <c r="G131" s="22"/>
      <c r="H131" s="22"/>
      <c r="I131" s="22"/>
      <c r="J131" s="60"/>
      <c r="K131" s="60"/>
      <c r="L131" s="60"/>
      <c r="M131" s="60"/>
      <c r="Q131" s="60"/>
      <c r="R131" s="60"/>
      <c r="S131" s="60"/>
      <c r="T131" s="60"/>
      <c r="U131" s="60"/>
      <c r="Y131" s="60"/>
      <c r="Z131" s="60"/>
      <c r="AA131" s="60"/>
      <c r="AB131" s="60"/>
      <c r="AF131" s="60"/>
      <c r="AG131" s="60"/>
      <c r="AH131" s="60"/>
      <c r="AI131" s="60"/>
    </row>
    <row r="132" spans="7:35" x14ac:dyDescent="0.45">
      <c r="G132" s="22"/>
      <c r="H132" s="22"/>
      <c r="I132" s="22"/>
      <c r="J132" s="60"/>
      <c r="K132" s="60"/>
      <c r="L132" s="60"/>
      <c r="M132" s="60"/>
      <c r="Q132" s="60"/>
      <c r="R132" s="60"/>
      <c r="S132" s="60"/>
      <c r="T132" s="60"/>
      <c r="U132" s="60"/>
      <c r="Y132" s="60"/>
      <c r="Z132" s="60"/>
      <c r="AA132" s="60"/>
      <c r="AB132" s="60"/>
      <c r="AF132" s="60"/>
      <c r="AG132" s="60"/>
      <c r="AH132" s="60"/>
      <c r="AI132" s="60"/>
    </row>
    <row r="133" spans="7:35" x14ac:dyDescent="0.45">
      <c r="G133" s="22"/>
      <c r="H133" s="22"/>
      <c r="I133" s="22"/>
      <c r="J133" s="60"/>
      <c r="K133" s="60"/>
      <c r="L133" s="60"/>
      <c r="M133" s="60"/>
      <c r="Q133" s="60"/>
      <c r="R133" s="60"/>
      <c r="S133" s="60"/>
      <c r="T133" s="60"/>
      <c r="U133" s="60"/>
      <c r="Y133" s="60"/>
      <c r="Z133" s="60"/>
      <c r="AA133" s="60"/>
      <c r="AB133" s="60"/>
      <c r="AF133" s="60"/>
      <c r="AG133" s="60"/>
      <c r="AH133" s="60"/>
      <c r="AI133" s="60"/>
    </row>
    <row r="134" spans="7:35" x14ac:dyDescent="0.45">
      <c r="G134" s="22"/>
      <c r="H134" s="22"/>
      <c r="I134" s="22"/>
      <c r="J134" s="60"/>
      <c r="K134" s="60"/>
      <c r="L134" s="60"/>
      <c r="M134" s="60"/>
      <c r="Q134" s="60"/>
      <c r="R134" s="60"/>
      <c r="S134" s="60"/>
      <c r="T134" s="60"/>
      <c r="U134" s="60"/>
      <c r="Y134" s="60"/>
      <c r="Z134" s="60"/>
      <c r="AA134" s="60"/>
      <c r="AB134" s="60"/>
      <c r="AF134" s="60"/>
      <c r="AG134" s="60"/>
      <c r="AH134" s="60"/>
      <c r="AI134" s="60"/>
    </row>
    <row r="135" spans="7:35" x14ac:dyDescent="0.45">
      <c r="G135" s="22"/>
      <c r="H135" s="22"/>
      <c r="I135" s="22"/>
      <c r="J135" s="60"/>
      <c r="K135" s="60"/>
      <c r="L135" s="60"/>
      <c r="M135" s="60"/>
      <c r="Q135" s="60"/>
      <c r="R135" s="60"/>
      <c r="S135" s="60"/>
      <c r="T135" s="60"/>
      <c r="U135" s="60"/>
      <c r="Y135" s="60"/>
      <c r="Z135" s="60"/>
      <c r="AA135" s="60"/>
      <c r="AB135" s="60"/>
      <c r="AF135" s="60"/>
      <c r="AG135" s="60"/>
      <c r="AH135" s="60"/>
      <c r="AI135" s="60"/>
    </row>
    <row r="136" spans="7:35" x14ac:dyDescent="0.45">
      <c r="G136" s="22"/>
      <c r="H136" s="22"/>
      <c r="I136" s="22"/>
      <c r="J136" s="60"/>
      <c r="K136" s="60"/>
      <c r="L136" s="60"/>
      <c r="M136" s="60"/>
      <c r="Q136" s="60"/>
      <c r="R136" s="60"/>
      <c r="S136" s="60"/>
      <c r="T136" s="60"/>
      <c r="U136" s="60"/>
      <c r="Y136" s="60"/>
      <c r="Z136" s="60"/>
      <c r="AA136" s="60"/>
      <c r="AB136" s="60"/>
      <c r="AF136" s="60"/>
      <c r="AG136" s="60"/>
      <c r="AH136" s="60"/>
      <c r="AI136" s="60"/>
    </row>
    <row r="137" spans="7:35" x14ac:dyDescent="0.45">
      <c r="G137" s="22"/>
      <c r="H137" s="22"/>
      <c r="I137" s="22"/>
      <c r="J137" s="60"/>
      <c r="K137" s="60"/>
      <c r="L137" s="60"/>
      <c r="M137" s="60"/>
      <c r="Q137" s="60"/>
      <c r="R137" s="60"/>
      <c r="S137" s="60"/>
      <c r="T137" s="60"/>
      <c r="U137" s="60"/>
      <c r="Y137" s="60"/>
      <c r="Z137" s="60"/>
      <c r="AA137" s="60"/>
      <c r="AB137" s="60"/>
      <c r="AF137" s="60"/>
      <c r="AG137" s="60"/>
      <c r="AH137" s="60"/>
      <c r="AI137" s="60"/>
    </row>
    <row r="138" spans="7:35" x14ac:dyDescent="0.45">
      <c r="G138" s="22"/>
      <c r="H138" s="22"/>
      <c r="I138" s="22"/>
      <c r="J138" s="60"/>
      <c r="K138" s="60"/>
      <c r="L138" s="60"/>
      <c r="M138" s="60"/>
      <c r="Q138" s="60"/>
      <c r="R138" s="60"/>
      <c r="S138" s="60"/>
      <c r="T138" s="60"/>
      <c r="U138" s="60"/>
      <c r="Y138" s="60"/>
      <c r="Z138" s="60"/>
      <c r="AA138" s="60"/>
      <c r="AB138" s="60"/>
      <c r="AF138" s="60"/>
      <c r="AG138" s="60"/>
      <c r="AH138" s="60"/>
      <c r="AI138" s="60"/>
    </row>
    <row r="139" spans="7:35" x14ac:dyDescent="0.45">
      <c r="G139" s="22"/>
      <c r="H139" s="22"/>
      <c r="I139" s="22"/>
      <c r="J139" s="60"/>
      <c r="K139" s="60"/>
      <c r="L139" s="60"/>
      <c r="M139" s="60"/>
      <c r="Q139" s="60"/>
      <c r="R139" s="60"/>
      <c r="S139" s="60"/>
      <c r="T139" s="60"/>
      <c r="U139" s="60"/>
      <c r="Y139" s="60"/>
      <c r="Z139" s="60"/>
      <c r="AA139" s="60"/>
      <c r="AB139" s="60"/>
      <c r="AF139" s="60"/>
      <c r="AG139" s="60"/>
      <c r="AH139" s="60"/>
      <c r="AI139" s="60"/>
    </row>
    <row r="140" spans="7:35" x14ac:dyDescent="0.45">
      <c r="G140" s="22"/>
      <c r="H140" s="22"/>
      <c r="I140" s="22"/>
      <c r="J140" s="60"/>
      <c r="K140" s="60"/>
      <c r="L140" s="60"/>
      <c r="M140" s="60"/>
      <c r="Q140" s="60"/>
      <c r="R140" s="60"/>
      <c r="S140" s="60"/>
      <c r="T140" s="60"/>
      <c r="U140" s="60"/>
      <c r="Y140" s="60"/>
      <c r="Z140" s="60"/>
      <c r="AA140" s="60"/>
      <c r="AB140" s="60"/>
      <c r="AF140" s="60"/>
      <c r="AG140" s="60"/>
      <c r="AH140" s="60"/>
      <c r="AI140" s="60"/>
    </row>
    <row r="141" spans="7:35" x14ac:dyDescent="0.45">
      <c r="G141" s="22"/>
      <c r="H141" s="22"/>
      <c r="I141" s="22"/>
      <c r="J141" s="60"/>
      <c r="K141" s="60"/>
      <c r="L141" s="60"/>
      <c r="M141" s="60"/>
      <c r="Q141" s="60"/>
      <c r="R141" s="60"/>
      <c r="S141" s="60"/>
      <c r="T141" s="60"/>
      <c r="U141" s="60"/>
      <c r="Y141" s="60"/>
      <c r="Z141" s="60"/>
      <c r="AA141" s="60"/>
      <c r="AB141" s="60"/>
      <c r="AF141" s="60"/>
      <c r="AG141" s="60"/>
      <c r="AH141" s="60"/>
      <c r="AI141" s="60"/>
    </row>
    <row r="142" spans="7:35" x14ac:dyDescent="0.45">
      <c r="G142" s="22"/>
      <c r="H142" s="22"/>
      <c r="I142" s="22"/>
      <c r="J142" s="60"/>
      <c r="K142" s="60"/>
      <c r="L142" s="60"/>
      <c r="M142" s="60"/>
      <c r="Q142" s="60"/>
      <c r="R142" s="60"/>
      <c r="S142" s="60"/>
      <c r="T142" s="60"/>
      <c r="U142" s="60"/>
      <c r="Y142" s="60"/>
      <c r="Z142" s="60"/>
      <c r="AA142" s="60"/>
      <c r="AB142" s="60"/>
      <c r="AF142" s="60"/>
      <c r="AG142" s="60"/>
      <c r="AH142" s="60"/>
      <c r="AI142" s="60"/>
    </row>
    <row r="143" spans="7:35" x14ac:dyDescent="0.45">
      <c r="G143" s="22"/>
      <c r="H143" s="22"/>
      <c r="I143" s="22"/>
      <c r="J143" s="60"/>
      <c r="K143" s="60"/>
      <c r="L143" s="60"/>
      <c r="M143" s="60"/>
      <c r="Q143" s="60"/>
      <c r="R143" s="60"/>
      <c r="S143" s="60"/>
      <c r="T143" s="60"/>
      <c r="U143" s="60"/>
      <c r="Y143" s="60"/>
      <c r="Z143" s="60"/>
      <c r="AA143" s="60"/>
      <c r="AB143" s="60"/>
      <c r="AF143" s="60"/>
      <c r="AG143" s="60"/>
      <c r="AH143" s="60"/>
      <c r="AI143" s="60"/>
    </row>
    <row r="144" spans="7:35" x14ac:dyDescent="0.45">
      <c r="G144" s="22"/>
      <c r="H144" s="22"/>
      <c r="I144" s="22"/>
      <c r="J144" s="60"/>
      <c r="K144" s="60"/>
      <c r="L144" s="60"/>
      <c r="M144" s="60"/>
      <c r="Q144" s="60"/>
      <c r="R144" s="60"/>
      <c r="S144" s="60"/>
      <c r="T144" s="60"/>
      <c r="U144" s="60"/>
      <c r="Y144" s="60"/>
      <c r="Z144" s="60"/>
      <c r="AA144" s="60"/>
      <c r="AB144" s="60"/>
      <c r="AF144" s="60"/>
      <c r="AG144" s="60"/>
      <c r="AH144" s="60"/>
      <c r="AI144" s="60"/>
    </row>
    <row r="145" spans="7:35" x14ac:dyDescent="0.45">
      <c r="G145" s="22"/>
      <c r="H145" s="22"/>
      <c r="I145" s="22"/>
      <c r="J145" s="60"/>
      <c r="K145" s="60"/>
      <c r="L145" s="60"/>
      <c r="M145" s="60"/>
      <c r="Q145" s="60"/>
      <c r="R145" s="60"/>
      <c r="S145" s="60"/>
      <c r="T145" s="60"/>
      <c r="U145" s="60"/>
      <c r="Y145" s="60"/>
      <c r="Z145" s="60"/>
      <c r="AA145" s="60"/>
      <c r="AB145" s="60"/>
      <c r="AF145" s="60"/>
      <c r="AG145" s="60"/>
      <c r="AH145" s="60"/>
      <c r="AI145" s="60"/>
    </row>
    <row r="146" spans="7:35" x14ac:dyDescent="0.45">
      <c r="G146" s="22"/>
      <c r="H146" s="22"/>
      <c r="I146" s="22"/>
      <c r="J146" s="60"/>
      <c r="K146" s="60"/>
      <c r="L146" s="60"/>
      <c r="M146" s="60"/>
      <c r="Q146" s="60"/>
      <c r="R146" s="60"/>
      <c r="S146" s="60"/>
      <c r="T146" s="60"/>
      <c r="U146" s="60"/>
      <c r="Y146" s="60"/>
      <c r="Z146" s="60"/>
      <c r="AA146" s="60"/>
      <c r="AB146" s="60"/>
      <c r="AF146" s="60"/>
      <c r="AG146" s="60"/>
      <c r="AH146" s="60"/>
      <c r="AI146" s="60"/>
    </row>
    <row r="147" spans="7:35" x14ac:dyDescent="0.45">
      <c r="G147" s="22"/>
      <c r="H147" s="22"/>
      <c r="I147" s="22"/>
      <c r="J147" s="60"/>
      <c r="K147" s="60"/>
      <c r="L147" s="60"/>
      <c r="M147" s="60"/>
      <c r="Q147" s="60"/>
      <c r="R147" s="60"/>
      <c r="S147" s="60"/>
      <c r="T147" s="60"/>
      <c r="U147" s="60"/>
      <c r="Y147" s="60"/>
      <c r="Z147" s="60"/>
      <c r="AA147" s="60"/>
      <c r="AB147" s="60"/>
      <c r="AF147" s="60"/>
      <c r="AG147" s="60"/>
      <c r="AH147" s="60"/>
      <c r="AI147" s="60"/>
    </row>
    <row r="148" spans="7:35" x14ac:dyDescent="0.45">
      <c r="G148" s="22"/>
      <c r="H148" s="22"/>
      <c r="I148" s="22"/>
      <c r="J148" s="60"/>
      <c r="K148" s="60"/>
      <c r="L148" s="60"/>
      <c r="M148" s="60"/>
      <c r="Q148" s="60"/>
      <c r="R148" s="60"/>
      <c r="S148" s="60"/>
      <c r="T148" s="60"/>
      <c r="U148" s="60"/>
      <c r="Y148" s="60"/>
      <c r="Z148" s="60"/>
      <c r="AA148" s="60"/>
      <c r="AB148" s="60"/>
      <c r="AF148" s="60"/>
      <c r="AG148" s="60"/>
      <c r="AH148" s="60"/>
      <c r="AI148" s="60"/>
    </row>
    <row r="149" spans="7:35" x14ac:dyDescent="0.45">
      <c r="G149" s="22"/>
      <c r="H149" s="22"/>
      <c r="I149" s="22"/>
      <c r="J149" s="60"/>
      <c r="K149" s="60"/>
      <c r="L149" s="60"/>
      <c r="M149" s="60"/>
      <c r="Q149" s="60"/>
      <c r="R149" s="60"/>
      <c r="S149" s="60"/>
      <c r="T149" s="60"/>
      <c r="U149" s="60"/>
      <c r="Y149" s="60"/>
      <c r="Z149" s="60"/>
      <c r="AA149" s="60"/>
      <c r="AB149" s="60"/>
      <c r="AF149" s="60"/>
      <c r="AG149" s="60"/>
      <c r="AH149" s="60"/>
      <c r="AI149" s="60"/>
    </row>
    <row r="150" spans="7:35" x14ac:dyDescent="0.45">
      <c r="G150" s="22"/>
      <c r="H150" s="22"/>
      <c r="I150" s="22"/>
      <c r="J150" s="60"/>
      <c r="K150" s="60"/>
      <c r="L150" s="60"/>
      <c r="M150" s="60"/>
      <c r="Q150" s="60"/>
      <c r="R150" s="60"/>
      <c r="S150" s="60"/>
      <c r="T150" s="60"/>
      <c r="U150" s="60"/>
      <c r="Y150" s="60"/>
      <c r="Z150" s="60"/>
      <c r="AA150" s="60"/>
      <c r="AB150" s="60"/>
      <c r="AF150" s="60"/>
      <c r="AG150" s="60"/>
      <c r="AH150" s="60"/>
      <c r="AI150" s="60"/>
    </row>
    <row r="151" spans="7:35" x14ac:dyDescent="0.45">
      <c r="G151" s="22"/>
      <c r="H151" s="22"/>
      <c r="I151" s="22"/>
      <c r="J151" s="60"/>
      <c r="K151" s="60"/>
      <c r="L151" s="60"/>
      <c r="M151" s="60"/>
      <c r="Q151" s="60"/>
      <c r="R151" s="60"/>
      <c r="S151" s="60"/>
      <c r="T151" s="60"/>
      <c r="U151" s="60"/>
      <c r="Y151" s="60"/>
      <c r="Z151" s="60"/>
      <c r="AA151" s="60"/>
      <c r="AB151" s="60"/>
      <c r="AF151" s="60"/>
      <c r="AG151" s="60"/>
      <c r="AH151" s="60"/>
      <c r="AI151" s="60"/>
    </row>
    <row r="152" spans="7:35" x14ac:dyDescent="0.45">
      <c r="G152" s="22"/>
      <c r="H152" s="22"/>
      <c r="I152" s="22"/>
      <c r="J152" s="60"/>
      <c r="K152" s="60"/>
      <c r="L152" s="60"/>
      <c r="M152" s="60"/>
      <c r="Q152" s="60"/>
      <c r="R152" s="60"/>
      <c r="S152" s="60"/>
      <c r="T152" s="60"/>
      <c r="U152" s="60"/>
      <c r="Y152" s="60"/>
      <c r="Z152" s="60"/>
      <c r="AA152" s="60"/>
      <c r="AB152" s="60"/>
      <c r="AF152" s="60"/>
      <c r="AG152" s="60"/>
      <c r="AH152" s="60"/>
      <c r="AI152" s="60"/>
    </row>
    <row r="153" spans="7:35" x14ac:dyDescent="0.45">
      <c r="G153" s="22"/>
      <c r="H153" s="22"/>
      <c r="I153" s="22"/>
      <c r="J153" s="60"/>
      <c r="K153" s="60"/>
      <c r="L153" s="60"/>
      <c r="M153" s="60"/>
      <c r="Q153" s="60"/>
      <c r="R153" s="60"/>
      <c r="S153" s="60"/>
      <c r="T153" s="60"/>
      <c r="U153" s="60"/>
      <c r="Y153" s="60"/>
      <c r="Z153" s="60"/>
      <c r="AA153" s="60"/>
      <c r="AB153" s="60"/>
      <c r="AF153" s="60"/>
      <c r="AG153" s="60"/>
      <c r="AH153" s="60"/>
      <c r="AI153" s="60"/>
    </row>
    <row r="154" spans="7:35" x14ac:dyDescent="0.45">
      <c r="G154" s="22"/>
      <c r="H154" s="22"/>
      <c r="I154" s="22"/>
      <c r="J154" s="60"/>
      <c r="K154" s="60"/>
      <c r="L154" s="60"/>
      <c r="M154" s="60"/>
      <c r="Q154" s="60"/>
      <c r="R154" s="60"/>
      <c r="S154" s="60"/>
      <c r="T154" s="60"/>
      <c r="U154" s="60"/>
      <c r="Y154" s="60"/>
      <c r="Z154" s="60"/>
      <c r="AA154" s="60"/>
      <c r="AB154" s="60"/>
      <c r="AF154" s="60"/>
      <c r="AG154" s="60"/>
      <c r="AH154" s="60"/>
      <c r="AI154" s="60"/>
    </row>
    <row r="155" spans="7:35" x14ac:dyDescent="0.45">
      <c r="G155" s="22"/>
      <c r="H155" s="22"/>
      <c r="I155" s="22"/>
      <c r="J155" s="60"/>
      <c r="K155" s="60"/>
      <c r="L155" s="60"/>
      <c r="M155" s="60"/>
      <c r="Q155" s="60"/>
      <c r="R155" s="60"/>
      <c r="S155" s="60"/>
      <c r="T155" s="60"/>
      <c r="U155" s="60"/>
      <c r="Y155" s="60"/>
      <c r="Z155" s="60"/>
      <c r="AA155" s="60"/>
      <c r="AB155" s="60"/>
      <c r="AF155" s="60"/>
      <c r="AG155" s="60"/>
      <c r="AH155" s="60"/>
      <c r="AI155" s="60"/>
    </row>
    <row r="156" spans="7:35" x14ac:dyDescent="0.45">
      <c r="G156" s="22"/>
      <c r="H156" s="22"/>
      <c r="I156" s="22"/>
      <c r="J156" s="60"/>
      <c r="K156" s="60"/>
      <c r="L156" s="60"/>
      <c r="M156" s="60"/>
      <c r="Q156" s="60"/>
      <c r="R156" s="60"/>
      <c r="S156" s="60"/>
      <c r="T156" s="60"/>
      <c r="U156" s="60"/>
      <c r="Y156" s="60"/>
      <c r="Z156" s="60"/>
      <c r="AA156" s="60"/>
      <c r="AB156" s="60"/>
      <c r="AF156" s="60"/>
      <c r="AG156" s="60"/>
      <c r="AH156" s="60"/>
      <c r="AI156" s="60"/>
    </row>
    <row r="157" spans="7:35" x14ac:dyDescent="0.45">
      <c r="G157" s="22"/>
      <c r="H157" s="22"/>
      <c r="I157" s="22"/>
      <c r="J157" s="60"/>
      <c r="K157" s="60"/>
      <c r="L157" s="60"/>
      <c r="M157" s="60"/>
      <c r="Q157" s="60"/>
      <c r="R157" s="60"/>
      <c r="S157" s="60"/>
      <c r="T157" s="60"/>
      <c r="U157" s="60"/>
      <c r="Y157" s="60"/>
      <c r="Z157" s="60"/>
      <c r="AA157" s="60"/>
      <c r="AB157" s="60"/>
      <c r="AF157" s="60"/>
      <c r="AG157" s="60"/>
      <c r="AH157" s="60"/>
      <c r="AI157" s="60"/>
    </row>
    <row r="158" spans="7:35" x14ac:dyDescent="0.45">
      <c r="G158" s="22"/>
      <c r="H158" s="22"/>
      <c r="I158" s="22"/>
      <c r="J158" s="60"/>
      <c r="K158" s="60"/>
      <c r="L158" s="60"/>
      <c r="M158" s="60"/>
      <c r="Q158" s="60"/>
      <c r="R158" s="60"/>
      <c r="S158" s="60"/>
      <c r="T158" s="60"/>
      <c r="U158" s="60"/>
      <c r="Y158" s="60"/>
      <c r="Z158" s="60"/>
      <c r="AA158" s="60"/>
      <c r="AB158" s="60"/>
      <c r="AF158" s="60"/>
      <c r="AG158" s="60"/>
      <c r="AH158" s="60"/>
      <c r="AI158" s="60"/>
    </row>
    <row r="159" spans="7:35" x14ac:dyDescent="0.45">
      <c r="G159" s="22"/>
      <c r="H159" s="22"/>
      <c r="I159" s="22"/>
      <c r="J159" s="60"/>
      <c r="K159" s="60"/>
      <c r="L159" s="60"/>
      <c r="M159" s="60"/>
      <c r="Q159" s="60"/>
      <c r="R159" s="60"/>
      <c r="S159" s="60"/>
      <c r="T159" s="60"/>
      <c r="U159" s="60"/>
      <c r="Y159" s="60"/>
      <c r="Z159" s="60"/>
      <c r="AA159" s="60"/>
      <c r="AB159" s="60"/>
      <c r="AF159" s="60"/>
      <c r="AG159" s="60"/>
      <c r="AH159" s="60"/>
      <c r="AI159" s="60"/>
    </row>
    <row r="160" spans="7:35" x14ac:dyDescent="0.45">
      <c r="G160" s="22"/>
      <c r="H160" s="22"/>
      <c r="I160" s="22"/>
      <c r="J160" s="60"/>
      <c r="K160" s="60"/>
      <c r="L160" s="60"/>
      <c r="M160" s="60"/>
      <c r="Q160" s="60"/>
      <c r="R160" s="60"/>
      <c r="S160" s="60"/>
      <c r="T160" s="60"/>
      <c r="U160" s="60"/>
      <c r="Y160" s="60"/>
      <c r="Z160" s="60"/>
      <c r="AA160" s="60"/>
      <c r="AB160" s="60"/>
      <c r="AF160" s="60"/>
      <c r="AG160" s="60"/>
      <c r="AH160" s="60"/>
      <c r="AI160" s="60"/>
    </row>
    <row r="161" spans="7:35" x14ac:dyDescent="0.45">
      <c r="G161" s="22"/>
      <c r="H161" s="22"/>
      <c r="I161" s="22"/>
      <c r="J161" s="60"/>
      <c r="K161" s="60"/>
      <c r="L161" s="60"/>
      <c r="M161" s="60"/>
      <c r="Q161" s="60"/>
      <c r="R161" s="60"/>
      <c r="S161" s="60"/>
      <c r="T161" s="60"/>
      <c r="U161" s="60"/>
      <c r="Y161" s="60"/>
      <c r="Z161" s="60"/>
      <c r="AA161" s="60"/>
      <c r="AB161" s="60"/>
      <c r="AF161" s="60"/>
      <c r="AG161" s="60"/>
      <c r="AH161" s="60"/>
      <c r="AI161" s="60"/>
    </row>
    <row r="162" spans="7:35" x14ac:dyDescent="0.45">
      <c r="G162" s="22"/>
      <c r="H162" s="22"/>
      <c r="I162" s="22"/>
      <c r="J162" s="60"/>
      <c r="K162" s="60"/>
      <c r="L162" s="60"/>
      <c r="M162" s="60"/>
      <c r="Q162" s="60"/>
      <c r="R162" s="60"/>
      <c r="S162" s="60"/>
      <c r="T162" s="60"/>
      <c r="U162" s="60"/>
      <c r="Y162" s="60"/>
      <c r="Z162" s="60"/>
      <c r="AA162" s="60"/>
      <c r="AB162" s="60"/>
      <c r="AF162" s="60"/>
      <c r="AG162" s="60"/>
      <c r="AH162" s="60"/>
      <c r="AI162" s="60"/>
    </row>
    <row r="163" spans="7:35" x14ac:dyDescent="0.45">
      <c r="G163" s="22"/>
      <c r="H163" s="22"/>
      <c r="I163" s="22"/>
      <c r="J163" s="60"/>
      <c r="K163" s="60"/>
      <c r="L163" s="60"/>
      <c r="M163" s="60"/>
      <c r="Q163" s="60"/>
      <c r="R163" s="60"/>
      <c r="S163" s="60"/>
      <c r="T163" s="60"/>
      <c r="U163" s="60"/>
      <c r="Y163" s="60"/>
      <c r="Z163" s="60"/>
      <c r="AA163" s="60"/>
      <c r="AB163" s="60"/>
      <c r="AF163" s="60"/>
      <c r="AG163" s="60"/>
      <c r="AH163" s="60"/>
      <c r="AI163" s="60"/>
    </row>
    <row r="164" spans="7:35" x14ac:dyDescent="0.45">
      <c r="G164" s="22"/>
      <c r="H164" s="22"/>
      <c r="I164" s="22"/>
      <c r="J164" s="60"/>
      <c r="K164" s="60"/>
      <c r="L164" s="60"/>
      <c r="M164" s="60"/>
      <c r="Q164" s="60"/>
      <c r="R164" s="60"/>
      <c r="S164" s="60"/>
      <c r="T164" s="60"/>
      <c r="U164" s="60"/>
      <c r="Y164" s="60"/>
      <c r="Z164" s="60"/>
      <c r="AA164" s="60"/>
      <c r="AB164" s="60"/>
      <c r="AF164" s="60"/>
      <c r="AG164" s="60"/>
      <c r="AH164" s="60"/>
      <c r="AI164" s="60"/>
    </row>
    <row r="165" spans="7:35" x14ac:dyDescent="0.45">
      <c r="G165" s="22"/>
      <c r="H165" s="22"/>
      <c r="I165" s="22"/>
      <c r="J165" s="60"/>
      <c r="K165" s="60"/>
      <c r="L165" s="60"/>
      <c r="M165" s="60"/>
      <c r="Q165" s="60"/>
      <c r="R165" s="60"/>
      <c r="S165" s="60"/>
      <c r="T165" s="60"/>
      <c r="U165" s="60"/>
      <c r="Y165" s="60"/>
      <c r="Z165" s="60"/>
      <c r="AA165" s="60"/>
      <c r="AB165" s="60"/>
      <c r="AF165" s="60"/>
      <c r="AG165" s="60"/>
      <c r="AH165" s="60"/>
      <c r="AI165" s="60"/>
    </row>
    <row r="166" spans="7:35" x14ac:dyDescent="0.45">
      <c r="G166" s="22"/>
      <c r="H166" s="22"/>
      <c r="I166" s="22"/>
      <c r="J166" s="60"/>
      <c r="K166" s="60"/>
      <c r="L166" s="60"/>
      <c r="M166" s="60"/>
      <c r="Q166" s="60"/>
      <c r="R166" s="60"/>
      <c r="S166" s="60"/>
      <c r="T166" s="60"/>
      <c r="U166" s="60"/>
      <c r="Y166" s="60"/>
      <c r="Z166" s="60"/>
      <c r="AA166" s="60"/>
      <c r="AB166" s="60"/>
      <c r="AF166" s="60"/>
      <c r="AG166" s="60"/>
      <c r="AH166" s="60"/>
      <c r="AI166" s="60"/>
    </row>
    <row r="167" spans="7:35" x14ac:dyDescent="0.45">
      <c r="G167" s="22"/>
      <c r="H167" s="22"/>
      <c r="I167" s="22"/>
      <c r="J167" s="60"/>
      <c r="K167" s="60"/>
      <c r="L167" s="60"/>
      <c r="M167" s="60"/>
      <c r="Q167" s="60"/>
      <c r="R167" s="60"/>
      <c r="S167" s="60"/>
      <c r="T167" s="60"/>
      <c r="U167" s="60"/>
      <c r="Y167" s="60"/>
      <c r="Z167" s="60"/>
      <c r="AA167" s="60"/>
      <c r="AB167" s="60"/>
      <c r="AF167" s="60"/>
      <c r="AG167" s="60"/>
      <c r="AH167" s="60"/>
      <c r="AI167" s="60"/>
    </row>
    <row r="168" spans="7:35" x14ac:dyDescent="0.45">
      <c r="G168" s="22"/>
      <c r="H168" s="22"/>
      <c r="I168" s="22"/>
      <c r="J168" s="60"/>
      <c r="K168" s="60"/>
      <c r="L168" s="60"/>
      <c r="M168" s="60"/>
      <c r="Q168" s="60"/>
      <c r="R168" s="60"/>
      <c r="S168" s="60"/>
      <c r="T168" s="60"/>
      <c r="U168" s="60"/>
      <c r="Y168" s="60"/>
      <c r="Z168" s="60"/>
      <c r="AA168" s="60"/>
      <c r="AB168" s="60"/>
      <c r="AF168" s="60"/>
      <c r="AG168" s="60"/>
      <c r="AH168" s="60"/>
      <c r="AI168" s="60"/>
    </row>
    <row r="169" spans="7:35" x14ac:dyDescent="0.45">
      <c r="G169" s="22"/>
      <c r="H169" s="22"/>
      <c r="I169" s="22"/>
      <c r="J169" s="60"/>
      <c r="K169" s="60"/>
      <c r="L169" s="60"/>
      <c r="M169" s="60"/>
      <c r="Q169" s="60"/>
      <c r="R169" s="60"/>
      <c r="S169" s="60"/>
      <c r="T169" s="60"/>
      <c r="U169" s="60"/>
      <c r="Y169" s="60"/>
      <c r="Z169" s="60"/>
      <c r="AA169" s="60"/>
      <c r="AB169" s="60"/>
      <c r="AF169" s="60"/>
      <c r="AG169" s="60"/>
      <c r="AH169" s="60"/>
      <c r="AI169" s="60"/>
    </row>
    <row r="170" spans="7:35" x14ac:dyDescent="0.45">
      <c r="G170" s="22"/>
      <c r="H170" s="22"/>
      <c r="I170" s="22"/>
      <c r="J170" s="60"/>
      <c r="K170" s="60"/>
      <c r="L170" s="60"/>
      <c r="M170" s="60"/>
      <c r="Q170" s="60"/>
      <c r="R170" s="60"/>
      <c r="S170" s="60"/>
      <c r="T170" s="60"/>
      <c r="U170" s="60"/>
      <c r="Y170" s="60"/>
      <c r="Z170" s="60"/>
      <c r="AA170" s="60"/>
      <c r="AB170" s="60"/>
      <c r="AF170" s="60"/>
      <c r="AG170" s="60"/>
      <c r="AH170" s="60"/>
      <c r="AI170" s="60"/>
    </row>
    <row r="171" spans="7:35" x14ac:dyDescent="0.45">
      <c r="G171" s="22"/>
      <c r="H171" s="22"/>
      <c r="I171" s="22"/>
      <c r="J171" s="60"/>
      <c r="K171" s="60"/>
      <c r="L171" s="60"/>
      <c r="M171" s="60"/>
      <c r="Q171" s="60"/>
      <c r="R171" s="60"/>
      <c r="S171" s="60"/>
      <c r="T171" s="60"/>
      <c r="U171" s="60"/>
      <c r="Y171" s="60"/>
      <c r="Z171" s="60"/>
      <c r="AA171" s="60"/>
      <c r="AB171" s="60"/>
      <c r="AF171" s="60"/>
      <c r="AG171" s="60"/>
      <c r="AH171" s="60"/>
      <c r="AI171" s="60"/>
    </row>
    <row r="172" spans="7:35" x14ac:dyDescent="0.45">
      <c r="G172" s="22"/>
      <c r="H172" s="22"/>
      <c r="I172" s="22"/>
      <c r="J172" s="60"/>
      <c r="K172" s="60"/>
      <c r="L172" s="60"/>
      <c r="M172" s="60"/>
      <c r="Q172" s="60"/>
      <c r="R172" s="60"/>
      <c r="S172" s="60"/>
      <c r="T172" s="60"/>
      <c r="U172" s="60"/>
      <c r="Y172" s="60"/>
      <c r="Z172" s="60"/>
      <c r="AA172" s="60"/>
      <c r="AB172" s="60"/>
      <c r="AF172" s="60"/>
      <c r="AG172" s="60"/>
      <c r="AH172" s="60"/>
      <c r="AI172" s="60"/>
    </row>
  </sheetData>
  <mergeCells count="12">
    <mergeCell ref="O21:P21"/>
    <mergeCell ref="D22:D23"/>
    <mergeCell ref="O22:O23"/>
    <mergeCell ref="P22:P23"/>
    <mergeCell ref="B58:D58"/>
    <mergeCell ref="K21:M21"/>
    <mergeCell ref="B63:D63"/>
    <mergeCell ref="A3:H3"/>
    <mergeCell ref="B10:J10"/>
    <mergeCell ref="B11:J11"/>
    <mergeCell ref="D14:J14"/>
    <mergeCell ref="G21:I21"/>
  </mergeCells>
  <conditionalFormatting sqref="G68:J70">
    <cfRule type="cellIs" dxfId="33" priority="1" operator="lessThan">
      <formula>0</formula>
    </cfRule>
    <cfRule type="cellIs" dxfId="32" priority="2" operator="greaterThan">
      <formula>0</formula>
    </cfRule>
  </conditionalFormatting>
  <conditionalFormatting sqref="J71:M172">
    <cfRule type="cellIs" dxfId="31" priority="17" operator="lessThan">
      <formula>0</formula>
    </cfRule>
    <cfRule type="cellIs" dxfId="30" priority="18" operator="greaterThan">
      <formula>0</formula>
    </cfRule>
  </conditionalFormatting>
  <conditionalFormatting sqref="Q68:Q172">
    <cfRule type="cellIs" dxfId="29" priority="15" operator="lessThan">
      <formula>0</formula>
    </cfRule>
    <cfRule type="cellIs" dxfId="28" priority="16" operator="greaterThan">
      <formula>0</formula>
    </cfRule>
  </conditionalFormatting>
  <conditionalFormatting sqref="R68:R70">
    <cfRule type="cellIs" dxfId="27" priority="11" operator="lessThan">
      <formula>0</formula>
    </cfRule>
    <cfRule type="cellIs" dxfId="26" priority="12" operator="greaterThan">
      <formula>0</formula>
    </cfRule>
  </conditionalFormatting>
  <conditionalFormatting sqref="R71:U172">
    <cfRule type="cellIs" dxfId="25" priority="13" operator="lessThan">
      <formula>0</formula>
    </cfRule>
    <cfRule type="cellIs" dxfId="24" priority="14" operator="greaterThan">
      <formula>0</formula>
    </cfRule>
  </conditionalFormatting>
  <conditionalFormatting sqref="Y68:Y70">
    <cfRule type="cellIs" dxfId="23" priority="7" operator="lessThan">
      <formula>0</formula>
    </cfRule>
    <cfRule type="cellIs" dxfId="22" priority="8" operator="greaterThan">
      <formula>0</formula>
    </cfRule>
  </conditionalFormatting>
  <conditionalFormatting sqref="Y71:AB172">
    <cfRule type="cellIs" dxfId="21" priority="9" operator="lessThan">
      <formula>0</formula>
    </cfRule>
    <cfRule type="cellIs" dxfId="20" priority="10" operator="greaterThan">
      <formula>0</formula>
    </cfRule>
  </conditionalFormatting>
  <conditionalFormatting sqref="AF68:AF70">
    <cfRule type="cellIs" dxfId="19" priority="3" operator="lessThan">
      <formula>0</formula>
    </cfRule>
    <cfRule type="cellIs" dxfId="18" priority="4" operator="greaterThan">
      <formula>0</formula>
    </cfRule>
  </conditionalFormatting>
  <conditionalFormatting sqref="AF71:AI172">
    <cfRule type="cellIs" dxfId="17" priority="5" operator="lessThan">
      <formula>0</formula>
    </cfRule>
    <cfRule type="cellIs" dxfId="16" priority="6" operator="greaterThan">
      <formula>0</formula>
    </cfRule>
  </conditionalFormatting>
  <dataValidations count="5">
    <dataValidation type="list" allowBlank="1" showInputMessage="1" showErrorMessage="1" sqref="D24" xr:uid="{3E28AA6C-AF55-487E-A855-971A5A556386}">
      <formula1>"per device per 30 days, per kWh, per kW, per kVA"</formula1>
    </dataValidation>
    <dataValidation type="list" allowBlank="1" showInputMessage="1" showErrorMessage="1" sqref="D17" xr:uid="{D1D7EBF8-B3AD-49E6-9C32-83DC2487A565}">
      <formula1>"TOU, non-TOU"</formula1>
    </dataValidation>
    <dataValidation type="list" allowBlank="1" showInputMessage="1" showErrorMessage="1" prompt="Select Charge Unit - per 30 days, per kWh, per kW, per kVA." sqref="D40:D41 D43:D53 D35:D38 D25:D33" xr:uid="{FD7E1A40-0C43-4F75-9F3F-DE041CFB03A6}">
      <formula1>"per 30 days, per kWh, per kW, per kVA"</formula1>
    </dataValidation>
    <dataValidation type="list" allowBlank="1" showInputMessage="1" showErrorMessage="1" prompt="Select Charge Unit - monthly, per kWh, per kW" sqref="D64 D59 D54" xr:uid="{50701018-D3BE-4D9E-B83E-36D5AB348F0E}">
      <formula1>"Monthly, per kWh, per kW"</formula1>
    </dataValidation>
    <dataValidation type="list" allowBlank="1" showInputMessage="1" showErrorMessage="1" sqref="E64 E59 E40:E41 E43:E54 E35:E38 E24:E33" xr:uid="{24AF0A09-E79C-450D-8128-853540302658}">
      <formula1>#REF!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79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11</xdr:col>
                    <xdr:colOff>104775</xdr:colOff>
                    <xdr:row>17</xdr:row>
                    <xdr:rowOff>76200</xdr:rowOff>
                  </from>
                  <to>
                    <xdr:col>18</xdr:col>
                    <xdr:colOff>314325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7</xdr:col>
                    <xdr:colOff>561975</xdr:colOff>
                    <xdr:row>18</xdr:row>
                    <xdr:rowOff>28575</xdr:rowOff>
                  </from>
                  <to>
                    <xdr:col>10</xdr:col>
                    <xdr:colOff>466725</xdr:colOff>
                    <xdr:row>19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C65D9-367C-46F1-8710-8CB2337907EB}">
  <sheetPr>
    <tabColor theme="7" tint="0.79998168889431442"/>
    <pageSetUpPr fitToPage="1"/>
  </sheetPr>
  <dimension ref="A1:AQ129"/>
  <sheetViews>
    <sheetView topLeftCell="A10" zoomScale="90" zoomScaleNormal="90" workbookViewId="0">
      <pane xSplit="4" topLeftCell="E1" activePane="topRight" state="frozen"/>
      <selection sqref="A1:XFD9"/>
      <selection pane="topRight" activeCell="B10" sqref="B10:J10"/>
    </sheetView>
  </sheetViews>
  <sheetFormatPr defaultColWidth="9.265625" defaultRowHeight="14.25" x14ac:dyDescent="0.45"/>
  <cols>
    <col min="1" max="1" width="1.73046875" style="200" customWidth="1"/>
    <col min="2" max="2" width="116.19921875" style="200" bestFit="1" customWidth="1"/>
    <col min="3" max="3" width="1.59765625" style="200" customWidth="1"/>
    <col min="4" max="4" width="23.265625" style="208" bestFit="1" customWidth="1"/>
    <col min="5" max="6" width="1.265625" style="200" customWidth="1"/>
    <col min="7" max="9" width="12" style="200" customWidth="1"/>
    <col min="10" max="10" width="1.1328125" style="200" customWidth="1"/>
    <col min="11" max="13" width="12" style="200" customWidth="1"/>
    <col min="14" max="14" width="0.86328125" style="200" customWidth="1"/>
    <col min="15" max="16" width="12" style="200" customWidth="1"/>
    <col min="17" max="17" width="0.86328125" style="200" customWidth="1"/>
    <col min="18" max="20" width="12" style="200" customWidth="1"/>
    <col min="21" max="21" width="1.1328125" style="200" customWidth="1"/>
    <col min="22" max="23" width="12" style="200" customWidth="1"/>
    <col min="24" max="24" width="1.1328125" style="200" customWidth="1"/>
    <col min="25" max="27" width="12" style="200" customWidth="1"/>
    <col min="28" max="28" width="0.86328125" style="200" customWidth="1"/>
    <col min="29" max="37" width="12" style="200" customWidth="1"/>
    <col min="38" max="16384" width="9.265625" style="200"/>
  </cols>
  <sheetData>
    <row r="1" spans="1:37" s="7" customFormat="1" ht="20.25" hidden="1" x14ac:dyDescent="0.45">
      <c r="A1" s="1"/>
      <c r="B1" s="2"/>
      <c r="C1" s="2"/>
      <c r="D1" s="416"/>
      <c r="E1" s="2"/>
      <c r="F1" s="2"/>
      <c r="G1" s="2"/>
      <c r="H1" s="2"/>
      <c r="I1" s="1"/>
      <c r="J1" s="1"/>
      <c r="N1" s="7">
        <v>1</v>
      </c>
      <c r="O1" s="7">
        <v>1</v>
      </c>
      <c r="Q1" s="1"/>
      <c r="U1" s="7">
        <v>1</v>
      </c>
      <c r="V1" s="7">
        <v>1</v>
      </c>
      <c r="X1" s="1"/>
      <c r="AB1" s="7">
        <v>1</v>
      </c>
      <c r="AC1" s="7">
        <v>1</v>
      </c>
      <c r="AE1" s="1"/>
      <c r="AI1" s="7">
        <v>1</v>
      </c>
      <c r="AJ1" s="7">
        <v>1</v>
      </c>
    </row>
    <row r="2" spans="1:37" s="7" customFormat="1" ht="17.25" hidden="1" x14ac:dyDescent="0.45">
      <c r="A2" s="419"/>
      <c r="B2" s="419"/>
      <c r="C2" s="419"/>
      <c r="D2" s="420"/>
      <c r="E2" s="419"/>
      <c r="F2" s="419"/>
      <c r="G2" s="419"/>
      <c r="H2" s="419"/>
      <c r="I2" s="1"/>
      <c r="J2" s="1"/>
      <c r="Q2" s="1"/>
      <c r="X2" s="1"/>
      <c r="AE2" s="1"/>
    </row>
    <row r="3" spans="1:37" s="7" customFormat="1" ht="17.25" hidden="1" x14ac:dyDescent="0.45">
      <c r="A3" s="486"/>
      <c r="B3" s="486"/>
      <c r="C3" s="486"/>
      <c r="D3" s="486"/>
      <c r="E3" s="486"/>
      <c r="F3" s="486"/>
      <c r="G3" s="486"/>
      <c r="H3" s="486"/>
      <c r="I3" s="1"/>
      <c r="J3" s="1"/>
      <c r="Q3" s="1"/>
      <c r="X3" s="1"/>
      <c r="AE3" s="1"/>
    </row>
    <row r="4" spans="1:37" s="7" customFormat="1" ht="17.25" hidden="1" x14ac:dyDescent="0.45">
      <c r="A4" s="419"/>
      <c r="B4" s="419"/>
      <c r="C4" s="419"/>
      <c r="D4" s="420"/>
      <c r="E4" s="419"/>
      <c r="F4" s="422"/>
      <c r="G4" s="422"/>
      <c r="H4" s="422"/>
      <c r="I4" s="1"/>
      <c r="J4" s="1"/>
      <c r="Q4" s="1"/>
      <c r="X4" s="1"/>
      <c r="AE4" s="1"/>
    </row>
    <row r="5" spans="1:37" s="7" customFormat="1" ht="15.4" hidden="1" x14ac:dyDescent="0.45">
      <c r="A5" s="1"/>
      <c r="B5" s="1"/>
      <c r="C5" s="423"/>
      <c r="D5" s="424"/>
      <c r="E5" s="423"/>
      <c r="F5" s="1"/>
      <c r="G5" s="1"/>
      <c r="H5" s="1"/>
      <c r="I5" s="1"/>
      <c r="J5" s="1"/>
      <c r="Q5" s="1"/>
      <c r="X5" s="1"/>
      <c r="AE5" s="1"/>
    </row>
    <row r="6" spans="1:37" s="7" customFormat="1" hidden="1" x14ac:dyDescent="0.45">
      <c r="A6" s="1"/>
      <c r="B6" s="1"/>
      <c r="C6" s="1"/>
      <c r="D6" s="425"/>
      <c r="E6" s="1"/>
      <c r="F6" s="1"/>
      <c r="G6" s="1"/>
      <c r="H6" s="1"/>
      <c r="I6" s="1"/>
      <c r="J6" s="1"/>
      <c r="Q6" s="1"/>
      <c r="X6" s="1"/>
      <c r="AE6" s="1"/>
    </row>
    <row r="7" spans="1:37" s="7" customFormat="1" hidden="1" x14ac:dyDescent="0.45">
      <c r="A7" s="1"/>
      <c r="B7" s="1"/>
      <c r="C7" s="1"/>
      <c r="D7" s="425"/>
      <c r="E7" s="1"/>
      <c r="F7" s="1"/>
      <c r="G7" s="1"/>
      <c r="H7" s="1"/>
      <c r="I7" s="1"/>
      <c r="J7" s="1"/>
      <c r="Q7" s="1"/>
      <c r="X7" s="1"/>
      <c r="AE7" s="1"/>
    </row>
    <row r="8" spans="1:37" s="7" customFormat="1" hidden="1" x14ac:dyDescent="0.45">
      <c r="A8" s="426"/>
      <c r="B8" s="1"/>
      <c r="C8" s="1"/>
      <c r="D8" s="425"/>
      <c r="E8" s="1"/>
      <c r="F8" s="1"/>
      <c r="G8" s="1"/>
      <c r="H8" s="1"/>
      <c r="I8" s="1"/>
      <c r="J8" s="1"/>
      <c r="Q8" s="1"/>
      <c r="X8" s="1"/>
      <c r="AE8" s="1"/>
    </row>
    <row r="9" spans="1:37" s="7" customFormat="1" hidden="1" x14ac:dyDescent="0.45">
      <c r="D9" s="391"/>
    </row>
    <row r="10" spans="1:37" ht="17.649999999999999" x14ac:dyDescent="0.5">
      <c r="B10" s="467" t="s">
        <v>0</v>
      </c>
      <c r="C10" s="467"/>
      <c r="D10" s="467"/>
      <c r="E10" s="467"/>
      <c r="F10" s="467"/>
      <c r="G10" s="467"/>
      <c r="H10" s="467"/>
      <c r="I10" s="467"/>
      <c r="J10" s="467"/>
      <c r="L10" s="13"/>
      <c r="M10" s="13"/>
      <c r="N10" s="13"/>
      <c r="O10" s="13"/>
      <c r="P10" s="13"/>
      <c r="Q10" s="13"/>
      <c r="S10" s="13"/>
      <c r="T10" s="13"/>
      <c r="U10" s="13"/>
      <c r="V10" s="13"/>
      <c r="W10" s="13"/>
      <c r="X10" s="13"/>
      <c r="Z10" s="13"/>
      <c r="AA10" s="13"/>
      <c r="AB10" s="13"/>
      <c r="AC10" s="13"/>
      <c r="AD10" s="13"/>
      <c r="AE10" s="13"/>
      <c r="AG10" s="13"/>
      <c r="AH10" s="13"/>
      <c r="AI10" s="13"/>
      <c r="AJ10" s="13"/>
      <c r="AK10" s="13"/>
    </row>
    <row r="11" spans="1:37" ht="17.649999999999999" x14ac:dyDescent="0.5">
      <c r="B11" s="467" t="s">
        <v>1</v>
      </c>
      <c r="C11" s="467"/>
      <c r="D11" s="467"/>
      <c r="E11" s="467"/>
      <c r="F11" s="467"/>
      <c r="G11" s="467"/>
      <c r="H11" s="467"/>
      <c r="I11" s="467"/>
      <c r="J11" s="467"/>
      <c r="L11" s="13"/>
      <c r="M11" s="13"/>
      <c r="N11" s="13"/>
      <c r="O11" s="13"/>
      <c r="P11" s="13"/>
      <c r="Q11" s="13"/>
      <c r="S11" s="13"/>
      <c r="T11" s="13"/>
      <c r="U11" s="13"/>
      <c r="V11" s="13"/>
      <c r="W11" s="13"/>
      <c r="X11" s="13"/>
      <c r="Z11" s="13"/>
      <c r="AA11" s="13"/>
      <c r="AB11" s="13"/>
      <c r="AC11" s="13"/>
      <c r="AD11" s="13"/>
      <c r="AE11" s="13"/>
      <c r="AG11" s="13"/>
      <c r="AH11" s="13"/>
      <c r="AI11" s="13"/>
      <c r="AJ11" s="13"/>
      <c r="AK11" s="13"/>
    </row>
    <row r="12" spans="1:37" x14ac:dyDescent="0.45">
      <c r="L12" s="13"/>
      <c r="M12" s="13"/>
      <c r="N12" s="13"/>
      <c r="O12" s="13"/>
      <c r="P12" s="13"/>
      <c r="S12" s="13"/>
      <c r="T12" s="13"/>
      <c r="U12" s="13"/>
      <c r="V12" s="13"/>
      <c r="W12" s="13"/>
      <c r="Z12" s="13"/>
      <c r="AA12" s="13"/>
      <c r="AB12" s="13"/>
      <c r="AC12" s="13"/>
      <c r="AD12" s="13"/>
      <c r="AG12" s="13"/>
      <c r="AH12" s="13"/>
      <c r="AI12" s="13"/>
      <c r="AJ12" s="13"/>
      <c r="AK12" s="13"/>
    </row>
    <row r="13" spans="1:37" x14ac:dyDescent="0.45">
      <c r="L13" s="13"/>
      <c r="M13" s="13"/>
      <c r="N13" s="13"/>
      <c r="O13" s="13"/>
      <c r="P13" s="13"/>
      <c r="S13" s="13"/>
      <c r="T13" s="13"/>
      <c r="U13" s="13"/>
      <c r="V13" s="13"/>
      <c r="W13" s="13"/>
      <c r="Z13" s="13"/>
      <c r="AA13" s="13"/>
      <c r="AB13" s="13"/>
      <c r="AC13" s="13"/>
      <c r="AD13" s="13"/>
      <c r="AG13" s="13"/>
      <c r="AH13" s="13"/>
      <c r="AI13" s="13"/>
      <c r="AJ13" s="13"/>
      <c r="AK13" s="13"/>
    </row>
    <row r="14" spans="1:37" ht="15" x14ac:dyDescent="0.45">
      <c r="B14" s="209" t="s">
        <v>2</v>
      </c>
      <c r="D14" s="469" t="s">
        <v>85</v>
      </c>
      <c r="E14" s="469"/>
      <c r="F14" s="469"/>
      <c r="G14" s="469"/>
      <c r="H14" s="469"/>
      <c r="I14" s="469"/>
      <c r="J14" s="469"/>
      <c r="M14" s="448"/>
      <c r="T14" s="448"/>
      <c r="AA14" s="448"/>
      <c r="AH14" s="448"/>
    </row>
    <row r="15" spans="1:37" ht="15.4" x14ac:dyDescent="0.45">
      <c r="B15" s="211"/>
      <c r="D15" s="212"/>
      <c r="E15" s="212"/>
      <c r="F15" s="212"/>
      <c r="G15" s="212"/>
      <c r="H15" s="212"/>
      <c r="I15" s="212"/>
      <c r="J15" s="212"/>
      <c r="M15" s="212"/>
      <c r="Q15" s="212"/>
      <c r="T15" s="212"/>
      <c r="X15" s="212"/>
      <c r="AA15" s="212"/>
      <c r="AE15" s="212"/>
      <c r="AH15" s="212"/>
    </row>
    <row r="16" spans="1:37" ht="15.4" x14ac:dyDescent="0.45">
      <c r="B16" s="209" t="s">
        <v>4</v>
      </c>
      <c r="D16" s="213" t="s">
        <v>49</v>
      </c>
      <c r="E16" s="212"/>
      <c r="F16" s="212"/>
      <c r="G16" s="449" t="s">
        <v>86</v>
      </c>
      <c r="H16" s="212"/>
      <c r="I16" s="214"/>
      <c r="J16" s="212"/>
      <c r="K16" s="215"/>
      <c r="M16" s="214"/>
      <c r="O16" s="25"/>
      <c r="P16" s="450"/>
      <c r="Q16" s="212"/>
      <c r="R16" s="215"/>
      <c r="T16" s="214"/>
      <c r="V16" s="25"/>
      <c r="W16" s="450"/>
      <c r="X16" s="212"/>
      <c r="Y16" s="215"/>
      <c r="AA16" s="214"/>
      <c r="AC16" s="25"/>
      <c r="AD16" s="450"/>
      <c r="AE16" s="212"/>
      <c r="AF16" s="215"/>
      <c r="AH16" s="214"/>
      <c r="AJ16" s="25"/>
      <c r="AK16" s="216"/>
    </row>
    <row r="17" spans="2:34" ht="15.4" x14ac:dyDescent="0.45">
      <c r="B17" s="211"/>
      <c r="D17" s="212"/>
      <c r="E17" s="212"/>
      <c r="F17" s="212"/>
      <c r="G17" s="398">
        <v>1</v>
      </c>
      <c r="H17" s="396" t="s">
        <v>87</v>
      </c>
      <c r="I17" s="212"/>
      <c r="J17" s="212"/>
      <c r="K17" s="221"/>
      <c r="Q17" s="212"/>
      <c r="X17" s="212"/>
      <c r="AE17" s="212"/>
    </row>
    <row r="18" spans="2:34" x14ac:dyDescent="0.45">
      <c r="B18" s="217"/>
      <c r="D18" s="218" t="s">
        <v>6</v>
      </c>
      <c r="E18" s="219"/>
      <c r="G18" s="398">
        <v>280</v>
      </c>
      <c r="H18" s="219" t="s">
        <v>7</v>
      </c>
      <c r="K18" s="451"/>
    </row>
    <row r="19" spans="2:34" x14ac:dyDescent="0.45">
      <c r="B19" s="443"/>
      <c r="M19" s="221"/>
      <c r="T19" s="221"/>
      <c r="AA19" s="221"/>
      <c r="AH19" s="221"/>
    </row>
    <row r="20" spans="2:34" s="22" customFormat="1" x14ac:dyDescent="0.45">
      <c r="B20" s="40"/>
      <c r="D20" s="45"/>
      <c r="E20" s="42"/>
      <c r="G20" s="470" t="s">
        <v>8</v>
      </c>
      <c r="H20" s="471"/>
      <c r="I20" s="472"/>
      <c r="K20" s="470" t="s">
        <v>9</v>
      </c>
      <c r="L20" s="471"/>
      <c r="M20" s="472"/>
      <c r="O20" s="470" t="s">
        <v>10</v>
      </c>
      <c r="P20" s="472"/>
    </row>
    <row r="21" spans="2:34" x14ac:dyDescent="0.45">
      <c r="B21" s="360"/>
      <c r="D21" s="482" t="s">
        <v>11</v>
      </c>
      <c r="E21" s="361"/>
      <c r="G21" s="362" t="s">
        <v>12</v>
      </c>
      <c r="H21" s="363" t="s">
        <v>13</v>
      </c>
      <c r="I21" s="364" t="s">
        <v>14</v>
      </c>
      <c r="K21" s="362" t="s">
        <v>12</v>
      </c>
      <c r="L21" s="363" t="s">
        <v>13</v>
      </c>
      <c r="M21" s="364" t="s">
        <v>14</v>
      </c>
      <c r="O21" s="483" t="s">
        <v>15</v>
      </c>
      <c r="P21" s="484" t="s">
        <v>16</v>
      </c>
    </row>
    <row r="22" spans="2:34" x14ac:dyDescent="0.45">
      <c r="B22" s="360"/>
      <c r="D22" s="474"/>
      <c r="E22" s="361"/>
      <c r="G22" s="365" t="s">
        <v>17</v>
      </c>
      <c r="H22" s="366"/>
      <c r="I22" s="366" t="s">
        <v>17</v>
      </c>
      <c r="K22" s="365" t="s">
        <v>17</v>
      </c>
      <c r="L22" s="366"/>
      <c r="M22" s="366" t="s">
        <v>17</v>
      </c>
      <c r="O22" s="476"/>
      <c r="P22" s="478"/>
    </row>
    <row r="23" spans="2:34" x14ac:dyDescent="0.45">
      <c r="B23" s="247" t="s">
        <v>18</v>
      </c>
      <c r="C23" s="228"/>
      <c r="D23" s="229" t="s">
        <v>19</v>
      </c>
      <c r="E23" s="228"/>
      <c r="F23" s="29"/>
      <c r="G23" s="100">
        <v>8.0299999999999994</v>
      </c>
      <c r="H23" s="452">
        <v>1</v>
      </c>
      <c r="I23" s="246">
        <f t="shared" ref="I23:I33" si="0">H23*G23</f>
        <v>8.0299999999999994</v>
      </c>
      <c r="J23" s="29"/>
      <c r="K23" s="100">
        <v>8.32</v>
      </c>
      <c r="L23" s="452">
        <v>1</v>
      </c>
      <c r="M23" s="246">
        <f t="shared" ref="M23:M33" si="1">L23*K23</f>
        <v>8.32</v>
      </c>
      <c r="N23" s="29"/>
      <c r="O23" s="233">
        <f t="shared" ref="O23:O58" si="2">M23-I23</f>
        <v>0.29000000000000092</v>
      </c>
      <c r="P23" s="234">
        <f t="shared" ref="P23:P58" si="3">IF(OR(I23=0,M23=0),"",(O23/I23))</f>
        <v>3.611457036114582E-2</v>
      </c>
    </row>
    <row r="24" spans="2:34" x14ac:dyDescent="0.45">
      <c r="B24" s="247" t="s">
        <v>88</v>
      </c>
      <c r="C24" s="228"/>
      <c r="D24" s="229" t="s">
        <v>89</v>
      </c>
      <c r="E24" s="228"/>
      <c r="F24" s="29"/>
      <c r="G24" s="100">
        <v>0.83</v>
      </c>
      <c r="H24" s="452">
        <v>1</v>
      </c>
      <c r="I24" s="246">
        <f t="shared" si="0"/>
        <v>0.83</v>
      </c>
      <c r="J24" s="29"/>
      <c r="K24" s="100">
        <v>0.86</v>
      </c>
      <c r="L24" s="452">
        <v>1</v>
      </c>
      <c r="M24" s="246">
        <f t="shared" si="1"/>
        <v>0.86</v>
      </c>
      <c r="N24" s="29"/>
      <c r="O24" s="233">
        <f t="shared" si="2"/>
        <v>3.0000000000000027E-2</v>
      </c>
      <c r="P24" s="234">
        <f t="shared" si="3"/>
        <v>3.6144578313253045E-2</v>
      </c>
    </row>
    <row r="25" spans="2:34" x14ac:dyDescent="0.45">
      <c r="B25" s="61" t="s">
        <v>90</v>
      </c>
      <c r="C25" s="228"/>
      <c r="D25" s="229" t="s">
        <v>22</v>
      </c>
      <c r="E25" s="228"/>
      <c r="F25" s="29"/>
      <c r="G25" s="310">
        <v>6.9999999999999994E-5</v>
      </c>
      <c r="H25" s="311">
        <f t="shared" ref="H25:H32" si="4">$G$18</f>
        <v>280</v>
      </c>
      <c r="I25" s="232">
        <f t="shared" si="0"/>
        <v>1.9599999999999999E-2</v>
      </c>
      <c r="J25" s="29"/>
      <c r="K25" s="310">
        <v>6.9999999999999994E-5</v>
      </c>
      <c r="L25" s="311">
        <f t="shared" ref="L25:L33" si="5">$G$18</f>
        <v>280</v>
      </c>
      <c r="M25" s="232">
        <f t="shared" si="1"/>
        <v>1.9599999999999999E-2</v>
      </c>
      <c r="N25" s="29"/>
      <c r="O25" s="233">
        <f t="shared" si="2"/>
        <v>0</v>
      </c>
      <c r="P25" s="234">
        <f t="shared" si="3"/>
        <v>0</v>
      </c>
    </row>
    <row r="26" spans="2:34" x14ac:dyDescent="0.45">
      <c r="B26" s="247" t="s">
        <v>96</v>
      </c>
      <c r="C26" s="228"/>
      <c r="D26" s="229" t="s">
        <v>22</v>
      </c>
      <c r="E26" s="228"/>
      <c r="F26" s="29"/>
      <c r="G26" s="310">
        <v>-4.6999999999999999E-4</v>
      </c>
      <c r="H26" s="311">
        <f t="shared" si="4"/>
        <v>280</v>
      </c>
      <c r="I26" s="232">
        <f t="shared" si="0"/>
        <v>-0.13159999999999999</v>
      </c>
      <c r="J26" s="29"/>
      <c r="K26" s="310">
        <v>-4.6999999999999999E-4</v>
      </c>
      <c r="L26" s="311">
        <f t="shared" si="5"/>
        <v>280</v>
      </c>
      <c r="M26" s="232">
        <f t="shared" si="1"/>
        <v>-0.13159999999999999</v>
      </c>
      <c r="N26" s="29"/>
      <c r="O26" s="233">
        <f t="shared" si="2"/>
        <v>0</v>
      </c>
      <c r="P26" s="234">
        <f t="shared" si="3"/>
        <v>0</v>
      </c>
    </row>
    <row r="27" spans="2:34" x14ac:dyDescent="0.45">
      <c r="B27" s="61" t="s">
        <v>91</v>
      </c>
      <c r="C27" s="228"/>
      <c r="D27" s="229" t="s">
        <v>22</v>
      </c>
      <c r="E27" s="228"/>
      <c r="F27" s="29"/>
      <c r="G27" s="310">
        <v>0</v>
      </c>
      <c r="H27" s="311">
        <f t="shared" si="4"/>
        <v>280</v>
      </c>
      <c r="I27" s="232">
        <f t="shared" si="0"/>
        <v>0</v>
      </c>
      <c r="J27" s="29"/>
      <c r="K27" s="310">
        <v>3.5E-4</v>
      </c>
      <c r="L27" s="311">
        <f t="shared" si="5"/>
        <v>280</v>
      </c>
      <c r="M27" s="232">
        <f t="shared" si="1"/>
        <v>9.8000000000000004E-2</v>
      </c>
      <c r="N27" s="29"/>
      <c r="O27" s="233">
        <f t="shared" si="2"/>
        <v>9.8000000000000004E-2</v>
      </c>
      <c r="P27" s="234" t="str">
        <f t="shared" si="3"/>
        <v/>
      </c>
    </row>
    <row r="28" spans="2:34" x14ac:dyDescent="0.45">
      <c r="B28" s="61" t="s">
        <v>92</v>
      </c>
      <c r="C28" s="228"/>
      <c r="D28" s="229" t="s">
        <v>22</v>
      </c>
      <c r="E28" s="228"/>
      <c r="F28" s="29"/>
      <c r="G28" s="310">
        <v>-6.0000000000000002E-5</v>
      </c>
      <c r="H28" s="311">
        <f t="shared" si="4"/>
        <v>280</v>
      </c>
      <c r="I28" s="232">
        <f>H28*G28</f>
        <v>-1.6799999999999999E-2</v>
      </c>
      <c r="J28" s="29"/>
      <c r="K28" s="310">
        <v>-6.0000000000000002E-5</v>
      </c>
      <c r="L28" s="311">
        <f t="shared" si="5"/>
        <v>280</v>
      </c>
      <c r="M28" s="232">
        <f>L28*K28</f>
        <v>-1.6799999999999999E-2</v>
      </c>
      <c r="N28" s="29"/>
      <c r="O28" s="233">
        <f t="shared" si="2"/>
        <v>0</v>
      </c>
      <c r="P28" s="234">
        <f t="shared" si="3"/>
        <v>0</v>
      </c>
    </row>
    <row r="29" spans="2:34" x14ac:dyDescent="0.45">
      <c r="B29" s="64" t="s">
        <v>93</v>
      </c>
      <c r="C29" s="228"/>
      <c r="D29" s="229" t="s">
        <v>22</v>
      </c>
      <c r="E29" s="228"/>
      <c r="F29" s="29"/>
      <c r="G29" s="310">
        <v>-2.98E-3</v>
      </c>
      <c r="H29" s="311">
        <f t="shared" si="4"/>
        <v>280</v>
      </c>
      <c r="I29" s="232">
        <f>H29*G29</f>
        <v>-0.83440000000000003</v>
      </c>
      <c r="J29" s="29"/>
      <c r="K29" s="310">
        <v>0</v>
      </c>
      <c r="L29" s="311">
        <f t="shared" si="5"/>
        <v>280</v>
      </c>
      <c r="M29" s="232">
        <f>L29*K29</f>
        <v>0</v>
      </c>
      <c r="N29" s="29"/>
      <c r="O29" s="233">
        <f t="shared" si="2"/>
        <v>0.83440000000000003</v>
      </c>
      <c r="P29" s="234" t="str">
        <f t="shared" si="3"/>
        <v/>
      </c>
    </row>
    <row r="30" spans="2:34" x14ac:dyDescent="0.45">
      <c r="B30" s="64" t="s">
        <v>94</v>
      </c>
      <c r="C30" s="228"/>
      <c r="D30" s="229" t="s">
        <v>22</v>
      </c>
      <c r="E30" s="228"/>
      <c r="F30" s="29"/>
      <c r="G30" s="310">
        <v>-7.2000000000000005E-4</v>
      </c>
      <c r="H30" s="311">
        <f t="shared" si="4"/>
        <v>280</v>
      </c>
      <c r="I30" s="232">
        <f>H30*G30</f>
        <v>-0.2016</v>
      </c>
      <c r="J30" s="29"/>
      <c r="K30" s="310">
        <v>-7.2000000000000005E-4</v>
      </c>
      <c r="L30" s="311">
        <f t="shared" si="5"/>
        <v>280</v>
      </c>
      <c r="M30" s="232">
        <f>L30*K30</f>
        <v>-0.2016</v>
      </c>
      <c r="N30" s="29"/>
      <c r="O30" s="233">
        <f t="shared" si="2"/>
        <v>0</v>
      </c>
      <c r="P30" s="234">
        <f t="shared" si="3"/>
        <v>0</v>
      </c>
    </row>
    <row r="31" spans="2:34" x14ac:dyDescent="0.45">
      <c r="B31" s="65" t="s">
        <v>95</v>
      </c>
      <c r="C31" s="228"/>
      <c r="D31" s="229" t="s">
        <v>22</v>
      </c>
      <c r="E31" s="228"/>
      <c r="F31" s="29"/>
      <c r="G31" s="310">
        <v>-2.0899999999999998E-3</v>
      </c>
      <c r="H31" s="311">
        <f t="shared" si="4"/>
        <v>280</v>
      </c>
      <c r="I31" s="232">
        <f>H31*G31</f>
        <v>-0.58519999999999994</v>
      </c>
      <c r="J31" s="29"/>
      <c r="K31" s="310">
        <v>-2.0899999999999998E-3</v>
      </c>
      <c r="L31" s="311">
        <f t="shared" si="5"/>
        <v>280</v>
      </c>
      <c r="M31" s="232">
        <f>L31*K31</f>
        <v>-0.58519999999999994</v>
      </c>
      <c r="N31" s="29"/>
      <c r="O31" s="233">
        <f t="shared" si="2"/>
        <v>0</v>
      </c>
      <c r="P31" s="234">
        <f t="shared" si="3"/>
        <v>0</v>
      </c>
    </row>
    <row r="32" spans="2:34" x14ac:dyDescent="0.45">
      <c r="B32" s="66" t="s">
        <v>102</v>
      </c>
      <c r="C32" s="228"/>
      <c r="D32" s="229" t="s">
        <v>22</v>
      </c>
      <c r="E32" s="228"/>
      <c r="F32" s="29"/>
      <c r="G32" s="310">
        <v>0</v>
      </c>
      <c r="H32" s="311">
        <f t="shared" si="4"/>
        <v>280</v>
      </c>
      <c r="I32" s="232">
        <f>H32*G32</f>
        <v>0</v>
      </c>
      <c r="J32" s="29"/>
      <c r="K32" s="310">
        <v>-2.2599999999999999E-3</v>
      </c>
      <c r="L32" s="311">
        <f t="shared" si="5"/>
        <v>280</v>
      </c>
      <c r="M32" s="232">
        <f>L32*K32</f>
        <v>-0.63279999999999992</v>
      </c>
      <c r="N32" s="29"/>
      <c r="O32" s="233">
        <f t="shared" si="2"/>
        <v>-0.63279999999999992</v>
      </c>
      <c r="P32" s="234" t="str">
        <f t="shared" si="3"/>
        <v/>
      </c>
    </row>
    <row r="33" spans="2:17" x14ac:dyDescent="0.45">
      <c r="B33" s="247" t="s">
        <v>60</v>
      </c>
      <c r="C33" s="228"/>
      <c r="D33" s="229" t="s">
        <v>22</v>
      </c>
      <c r="E33" s="228"/>
      <c r="F33" s="29"/>
      <c r="G33" s="244">
        <v>0.1012</v>
      </c>
      <c r="H33" s="311">
        <f>+$G$18</f>
        <v>280</v>
      </c>
      <c r="I33" s="246">
        <f t="shared" si="0"/>
        <v>28.335999999999999</v>
      </c>
      <c r="J33" s="29"/>
      <c r="K33" s="244">
        <v>0.1048</v>
      </c>
      <c r="L33" s="311">
        <f t="shared" si="5"/>
        <v>280</v>
      </c>
      <c r="M33" s="246">
        <f t="shared" si="1"/>
        <v>29.344000000000001</v>
      </c>
      <c r="N33" s="29"/>
      <c r="O33" s="233">
        <f t="shared" si="2"/>
        <v>1.0080000000000027</v>
      </c>
      <c r="P33" s="234">
        <f t="shared" si="3"/>
        <v>3.5573122529644362E-2</v>
      </c>
    </row>
    <row r="34" spans="2:17" x14ac:dyDescent="0.45">
      <c r="B34" s="312" t="s">
        <v>20</v>
      </c>
      <c r="C34" s="367"/>
      <c r="D34" s="368"/>
      <c r="E34" s="367"/>
      <c r="F34" s="369"/>
      <c r="G34" s="370"/>
      <c r="H34" s="371"/>
      <c r="I34" s="372">
        <f>SUM(I23:I33)</f>
        <v>35.445999999999998</v>
      </c>
      <c r="J34" s="369"/>
      <c r="K34" s="370"/>
      <c r="L34" s="371"/>
      <c r="M34" s="372">
        <f>SUM(M23:M33)</f>
        <v>37.073599999999999</v>
      </c>
      <c r="N34" s="369"/>
      <c r="O34" s="373">
        <f t="shared" si="2"/>
        <v>1.627600000000001</v>
      </c>
      <c r="P34" s="374">
        <f t="shared" si="3"/>
        <v>4.5917734017942816E-2</v>
      </c>
    </row>
    <row r="35" spans="2:17" ht="15" customHeight="1" x14ac:dyDescent="0.45">
      <c r="B35" s="64" t="s">
        <v>21</v>
      </c>
      <c r="C35" s="228"/>
      <c r="D35" s="229" t="s">
        <v>22</v>
      </c>
      <c r="E35" s="228"/>
      <c r="F35" s="29"/>
      <c r="G35" s="445">
        <f>G50</f>
        <v>0.12</v>
      </c>
      <c r="H35" s="446">
        <f>$G$18*(1+G61)-$G$18</f>
        <v>8.2600000000000477</v>
      </c>
      <c r="I35" s="232">
        <f>H35*G35</f>
        <v>0.99120000000000574</v>
      </c>
      <c r="J35" s="29"/>
      <c r="K35" s="445">
        <f>K50</f>
        <v>0.12</v>
      </c>
      <c r="L35" s="446">
        <f>$G$18*(1+K61)-$G$18</f>
        <v>8.2600000000000477</v>
      </c>
      <c r="M35" s="232">
        <f>L35*K35</f>
        <v>0.99120000000000574</v>
      </c>
      <c r="N35" s="29"/>
      <c r="O35" s="233">
        <f t="shared" si="2"/>
        <v>0</v>
      </c>
      <c r="P35" s="234">
        <f t="shared" si="3"/>
        <v>0</v>
      </c>
    </row>
    <row r="36" spans="2:17" s="22" customFormat="1" ht="15" customHeight="1" x14ac:dyDescent="0.45">
      <c r="B36" s="78" t="str">
        <f>+RESIDENTIAL!$B$33</f>
        <v>Rate Rider for Disposition of Deferral/Variance Accounts - effective until December 31, 2027</v>
      </c>
      <c r="C36" s="52"/>
      <c r="D36" s="53" t="s">
        <v>22</v>
      </c>
      <c r="E36" s="52"/>
      <c r="F36" s="23"/>
      <c r="G36" s="81">
        <v>8.8999999999999995E-4</v>
      </c>
      <c r="H36" s="82">
        <f>+$G$18</f>
        <v>280</v>
      </c>
      <c r="I36" s="62">
        <f>H36*G36</f>
        <v>0.24919999999999998</v>
      </c>
      <c r="J36" s="57"/>
      <c r="K36" s="81">
        <v>-1.0300000000000001E-3</v>
      </c>
      <c r="L36" s="82">
        <f>+$G$18</f>
        <v>280</v>
      </c>
      <c r="M36" s="62">
        <f>L36*K36</f>
        <v>-0.28840000000000005</v>
      </c>
      <c r="N36" s="57"/>
      <c r="O36" s="58">
        <f t="shared" si="2"/>
        <v>-0.53760000000000008</v>
      </c>
      <c r="P36" s="59">
        <f t="shared" si="3"/>
        <v>-2.1573033707865172</v>
      </c>
      <c r="Q36" s="57"/>
    </row>
    <row r="37" spans="2:17" s="22" customFormat="1" ht="15" customHeight="1" x14ac:dyDescent="0.45">
      <c r="B37" s="78" t="str">
        <f>+RESIDENTIAL!$B$34</f>
        <v>Rate Rider for Disposition of Capacity Based Recovery Account - Applicable only for Class B Customers - effective until December 31, 2027</v>
      </c>
      <c r="C37" s="52"/>
      <c r="D37" s="53" t="s">
        <v>22</v>
      </c>
      <c r="E37" s="52"/>
      <c r="F37" s="23"/>
      <c r="G37" s="81">
        <v>4.8000000000000001E-4</v>
      </c>
      <c r="H37" s="82">
        <f>+$G$18</f>
        <v>280</v>
      </c>
      <c r="I37" s="62">
        <f>H37*G37</f>
        <v>0.13439999999999999</v>
      </c>
      <c r="J37" s="57"/>
      <c r="K37" s="81">
        <v>5.1999999999999995E-4</v>
      </c>
      <c r="L37" s="82">
        <f>+$G$18</f>
        <v>280</v>
      </c>
      <c r="M37" s="62">
        <f>L37*K37</f>
        <v>0.14559999999999998</v>
      </c>
      <c r="N37" s="57"/>
      <c r="O37" s="58">
        <f t="shared" si="2"/>
        <v>1.1199999999999988E-2</v>
      </c>
      <c r="P37" s="59">
        <f t="shared" si="3"/>
        <v>8.3333333333333245E-2</v>
      </c>
      <c r="Q37" s="57"/>
    </row>
    <row r="38" spans="2:17" s="22" customFormat="1" ht="15" customHeight="1" x14ac:dyDescent="0.45">
      <c r="B38" s="78" t="str">
        <f>+RESIDENTIAL!$B$35</f>
        <v>Rate Rider for Disposition of Global Adjustment Account - Applicable only for Non-RPP Customers - effective until December 31, 2027</v>
      </c>
      <c r="C38" s="52"/>
      <c r="D38" s="53" t="s">
        <v>22</v>
      </c>
      <c r="E38" s="52"/>
      <c r="F38" s="23"/>
      <c r="G38" s="81">
        <v>5.0800000000000003E-3</v>
      </c>
      <c r="H38" s="82"/>
      <c r="I38" s="62"/>
      <c r="J38" s="57"/>
      <c r="K38" s="81">
        <v>-5.94E-3</v>
      </c>
      <c r="L38" s="82"/>
      <c r="M38" s="62"/>
      <c r="N38" s="57"/>
      <c r="O38" s="58">
        <f t="shared" si="2"/>
        <v>0</v>
      </c>
      <c r="P38" s="59" t="str">
        <f t="shared" si="3"/>
        <v/>
      </c>
      <c r="Q38" s="57"/>
    </row>
    <row r="39" spans="2:17" x14ac:dyDescent="0.45">
      <c r="B39" s="377" t="s">
        <v>27</v>
      </c>
      <c r="C39" s="378"/>
      <c r="D39" s="379"/>
      <c r="E39" s="378"/>
      <c r="F39" s="369"/>
      <c r="G39" s="380"/>
      <c r="H39" s="381"/>
      <c r="I39" s="382">
        <f>SUM(I35:I38)+I34</f>
        <v>36.820800000000006</v>
      </c>
      <c r="J39" s="369"/>
      <c r="K39" s="380"/>
      <c r="L39" s="381"/>
      <c r="M39" s="382">
        <f>SUM(M35:M38)+M34</f>
        <v>37.922000000000004</v>
      </c>
      <c r="N39" s="369"/>
      <c r="O39" s="373">
        <f t="shared" si="2"/>
        <v>1.1011999999999986</v>
      </c>
      <c r="P39" s="374">
        <f t="shared" si="3"/>
        <v>2.9907009081823276E-2</v>
      </c>
    </row>
    <row r="40" spans="2:17" x14ac:dyDescent="0.45">
      <c r="B40" s="255" t="s">
        <v>28</v>
      </c>
      <c r="C40" s="29"/>
      <c r="D40" s="229" t="s">
        <v>22</v>
      </c>
      <c r="E40" s="29"/>
      <c r="F40" s="29"/>
      <c r="G40" s="244">
        <v>8.1399999999999997E-3</v>
      </c>
      <c r="H40" s="256">
        <f>$G$18*(1+G61)</f>
        <v>288.26000000000005</v>
      </c>
      <c r="I40" s="246">
        <f>H40*G40</f>
        <v>2.3464364000000004</v>
      </c>
      <c r="J40" s="29"/>
      <c r="K40" s="244">
        <v>8.2900000000000005E-3</v>
      </c>
      <c r="L40" s="256">
        <f>$G$18*(1+K61)</f>
        <v>288.26000000000005</v>
      </c>
      <c r="M40" s="246">
        <f>L40*K40</f>
        <v>2.3896754000000007</v>
      </c>
      <c r="N40" s="29"/>
      <c r="O40" s="233">
        <f t="shared" si="2"/>
        <v>4.3239000000000249E-2</v>
      </c>
      <c r="P40" s="234">
        <f t="shared" si="3"/>
        <v>1.8427518427518531E-2</v>
      </c>
    </row>
    <row r="41" spans="2:17" x14ac:dyDescent="0.45">
      <c r="B41" s="257" t="s">
        <v>29</v>
      </c>
      <c r="C41" s="29"/>
      <c r="D41" s="229" t="s">
        <v>22</v>
      </c>
      <c r="E41" s="29"/>
      <c r="F41" s="29"/>
      <c r="G41" s="244">
        <v>5.6600000000000001E-3</v>
      </c>
      <c r="H41" s="311">
        <f>+H40</f>
        <v>288.26000000000005</v>
      </c>
      <c r="I41" s="246">
        <f>H41*G41</f>
        <v>1.6315516000000003</v>
      </c>
      <c r="J41" s="29"/>
      <c r="K41" s="244">
        <v>5.7400000000000003E-3</v>
      </c>
      <c r="L41" s="311">
        <f>+L40</f>
        <v>288.26000000000005</v>
      </c>
      <c r="M41" s="246">
        <f>L41*K41</f>
        <v>1.6546124000000004</v>
      </c>
      <c r="N41" s="29"/>
      <c r="O41" s="233">
        <f t="shared" si="2"/>
        <v>2.3060800000000103E-2</v>
      </c>
      <c r="P41" s="234">
        <f t="shared" si="3"/>
        <v>1.4134275618374619E-2</v>
      </c>
    </row>
    <row r="42" spans="2:17" x14ac:dyDescent="0.45">
      <c r="B42" s="377" t="s">
        <v>30</v>
      </c>
      <c r="C42" s="367"/>
      <c r="D42" s="383"/>
      <c r="E42" s="367"/>
      <c r="F42" s="384"/>
      <c r="G42" s="402"/>
      <c r="H42" s="380"/>
      <c r="I42" s="382">
        <f>SUM(I39:I41)</f>
        <v>40.798788000000009</v>
      </c>
      <c r="J42" s="384"/>
      <c r="K42" s="402"/>
      <c r="L42" s="380"/>
      <c r="M42" s="382">
        <f>SUM(M39:M41)</f>
        <v>41.966287800000003</v>
      </c>
      <c r="N42" s="384"/>
      <c r="O42" s="373">
        <f t="shared" si="2"/>
        <v>1.1674997999999945</v>
      </c>
      <c r="P42" s="374">
        <f t="shared" si="3"/>
        <v>2.8616041241224965E-2</v>
      </c>
    </row>
    <row r="43" spans="2:17" x14ac:dyDescent="0.45">
      <c r="B43" s="257" t="s">
        <v>61</v>
      </c>
      <c r="C43" s="29"/>
      <c r="D43" s="229" t="s">
        <v>22</v>
      </c>
      <c r="E43" s="29"/>
      <c r="F43" s="29"/>
      <c r="G43" s="99">
        <v>4.1000000000000003E-3</v>
      </c>
      <c r="H43" s="311">
        <f>+H40</f>
        <v>288.26000000000005</v>
      </c>
      <c r="I43" s="246">
        <f t="shared" ref="I43:I53" si="6">H43*G43</f>
        <v>1.1818660000000003</v>
      </c>
      <c r="J43" s="29"/>
      <c r="K43" s="99">
        <v>4.1000000000000003E-3</v>
      </c>
      <c r="L43" s="311">
        <f>+L40</f>
        <v>288.26000000000005</v>
      </c>
      <c r="M43" s="246">
        <f t="shared" ref="M43:M53" si="7">L43*K43</f>
        <v>1.1818660000000003</v>
      </c>
      <c r="N43" s="29"/>
      <c r="O43" s="233">
        <f t="shared" si="2"/>
        <v>0</v>
      </c>
      <c r="P43" s="234">
        <f t="shared" si="3"/>
        <v>0</v>
      </c>
    </row>
    <row r="44" spans="2:17" x14ac:dyDescent="0.45">
      <c r="B44" s="257" t="s">
        <v>62</v>
      </c>
      <c r="C44" s="29"/>
      <c r="D44" s="229" t="s">
        <v>22</v>
      </c>
      <c r="E44" s="29"/>
      <c r="F44" s="29"/>
      <c r="G44" s="99">
        <v>5.9999999999999995E-4</v>
      </c>
      <c r="H44" s="311">
        <f>+H40</f>
        <v>288.26000000000005</v>
      </c>
      <c r="I44" s="246">
        <f t="shared" si="6"/>
        <v>0.17295600000000003</v>
      </c>
      <c r="J44" s="29"/>
      <c r="K44" s="99">
        <v>5.9999999999999995E-4</v>
      </c>
      <c r="L44" s="311">
        <f>+L40</f>
        <v>288.26000000000005</v>
      </c>
      <c r="M44" s="246">
        <f t="shared" si="7"/>
        <v>0.17295600000000003</v>
      </c>
      <c r="N44" s="29"/>
      <c r="O44" s="233">
        <f t="shared" si="2"/>
        <v>0</v>
      </c>
      <c r="P44" s="234">
        <f t="shared" si="3"/>
        <v>0</v>
      </c>
    </row>
    <row r="45" spans="2:17" x14ac:dyDescent="0.45">
      <c r="B45" s="257" t="s">
        <v>33</v>
      </c>
      <c r="C45" s="29"/>
      <c r="D45" s="229" t="s">
        <v>22</v>
      </c>
      <c r="E45" s="29"/>
      <c r="F45" s="29"/>
      <c r="G45" s="99">
        <v>5.9999999999999995E-4</v>
      </c>
      <c r="H45" s="311">
        <f>+H40</f>
        <v>288.26000000000005</v>
      </c>
      <c r="I45" s="246">
        <f t="shared" si="6"/>
        <v>0.17295600000000003</v>
      </c>
      <c r="J45" s="29"/>
      <c r="K45" s="99">
        <v>5.9999999999999995E-4</v>
      </c>
      <c r="L45" s="311">
        <f>+L40</f>
        <v>288.26000000000005</v>
      </c>
      <c r="M45" s="246">
        <f t="shared" si="7"/>
        <v>0.17295600000000003</v>
      </c>
      <c r="N45" s="29"/>
      <c r="O45" s="233">
        <f t="shared" si="2"/>
        <v>0</v>
      </c>
      <c r="P45" s="234">
        <f t="shared" si="3"/>
        <v>0</v>
      </c>
    </row>
    <row r="46" spans="2:17" x14ac:dyDescent="0.45">
      <c r="B46" s="228" t="s">
        <v>63</v>
      </c>
      <c r="C46" s="228"/>
      <c r="D46" s="229" t="s">
        <v>19</v>
      </c>
      <c r="E46" s="228"/>
      <c r="F46" s="29"/>
      <c r="G46" s="100">
        <v>0.25</v>
      </c>
      <c r="H46" s="245">
        <v>1</v>
      </c>
      <c r="I46" s="246">
        <f t="shared" si="6"/>
        <v>0.25</v>
      </c>
      <c r="J46" s="29"/>
      <c r="K46" s="100">
        <v>0.25</v>
      </c>
      <c r="L46" s="245">
        <v>1</v>
      </c>
      <c r="M46" s="246">
        <f t="shared" si="7"/>
        <v>0.25</v>
      </c>
      <c r="N46" s="29"/>
      <c r="O46" s="233">
        <f t="shared" si="2"/>
        <v>0</v>
      </c>
      <c r="P46" s="234">
        <f t="shared" si="3"/>
        <v>0</v>
      </c>
    </row>
    <row r="47" spans="2:17" s="22" customFormat="1" x14ac:dyDescent="0.45">
      <c r="B47" s="52" t="s">
        <v>35</v>
      </c>
      <c r="C47" s="52"/>
      <c r="D47" s="53" t="s">
        <v>22</v>
      </c>
      <c r="E47" s="52"/>
      <c r="F47" s="23"/>
      <c r="G47" s="99">
        <v>9.8000000000000004E-2</v>
      </c>
      <c r="H47" s="82">
        <f>$D$63*$G$18</f>
        <v>179.20000000000002</v>
      </c>
      <c r="I47" s="62">
        <f t="shared" si="6"/>
        <v>17.561600000000002</v>
      </c>
      <c r="J47" s="57"/>
      <c r="K47" s="99">
        <v>9.8000000000000004E-2</v>
      </c>
      <c r="L47" s="82">
        <f>$D$63*$G$18</f>
        <v>179.20000000000002</v>
      </c>
      <c r="M47" s="62">
        <f t="shared" si="7"/>
        <v>17.561600000000002</v>
      </c>
      <c r="N47" s="57"/>
      <c r="O47" s="58">
        <f t="shared" si="2"/>
        <v>0</v>
      </c>
      <c r="P47" s="59">
        <f t="shared" si="3"/>
        <v>0</v>
      </c>
      <c r="Q47" s="57"/>
    </row>
    <row r="48" spans="2:17" s="22" customFormat="1" x14ac:dyDescent="0.45">
      <c r="B48" s="52" t="s">
        <v>36</v>
      </c>
      <c r="C48" s="52"/>
      <c r="D48" s="53" t="s">
        <v>22</v>
      </c>
      <c r="E48" s="52"/>
      <c r="F48" s="23"/>
      <c r="G48" s="99">
        <v>0.157</v>
      </c>
      <c r="H48" s="82">
        <f>$D$64*$G$18</f>
        <v>50.4</v>
      </c>
      <c r="I48" s="62">
        <f t="shared" si="6"/>
        <v>7.9127999999999998</v>
      </c>
      <c r="J48" s="57"/>
      <c r="K48" s="99">
        <v>0.157</v>
      </c>
      <c r="L48" s="82">
        <f>$D$64*$G$18</f>
        <v>50.4</v>
      </c>
      <c r="M48" s="62">
        <f t="shared" si="7"/>
        <v>7.9127999999999998</v>
      </c>
      <c r="N48" s="57"/>
      <c r="O48" s="58">
        <f t="shared" si="2"/>
        <v>0</v>
      </c>
      <c r="P48" s="59">
        <f t="shared" si="3"/>
        <v>0</v>
      </c>
      <c r="Q48" s="57"/>
    </row>
    <row r="49" spans="1:43" s="22" customFormat="1" x14ac:dyDescent="0.45">
      <c r="B49" s="52" t="s">
        <v>37</v>
      </c>
      <c r="C49" s="52"/>
      <c r="D49" s="53" t="s">
        <v>22</v>
      </c>
      <c r="E49" s="52"/>
      <c r="F49" s="23"/>
      <c r="G49" s="99">
        <v>0.20300000000000001</v>
      </c>
      <c r="H49" s="82">
        <f>$D$65*$G$18</f>
        <v>50.4</v>
      </c>
      <c r="I49" s="62">
        <f t="shared" si="6"/>
        <v>10.231200000000001</v>
      </c>
      <c r="J49" s="57"/>
      <c r="K49" s="99">
        <v>0.20300000000000001</v>
      </c>
      <c r="L49" s="82">
        <f>$D$65*$G$18</f>
        <v>50.4</v>
      </c>
      <c r="M49" s="62">
        <f t="shared" si="7"/>
        <v>10.231200000000001</v>
      </c>
      <c r="N49" s="57"/>
      <c r="O49" s="58">
        <f t="shared" si="2"/>
        <v>0</v>
      </c>
      <c r="P49" s="59">
        <f t="shared" si="3"/>
        <v>0</v>
      </c>
      <c r="Q49" s="57"/>
    </row>
    <row r="50" spans="1:43" s="22" customFormat="1" x14ac:dyDescent="0.45">
      <c r="B50" s="52" t="s">
        <v>38</v>
      </c>
      <c r="C50" s="52"/>
      <c r="D50" s="53" t="s">
        <v>22</v>
      </c>
      <c r="E50" s="52"/>
      <c r="F50" s="23"/>
      <c r="G50" s="99">
        <v>0.12</v>
      </c>
      <c r="H50" s="82">
        <f>IF(AND($N$1=1, $G$18&gt;=750), 750, IF(AND($N$1=1, AND($G$18&lt;750, $G$18&gt;=0)), $G$18, IF(AND($N$1=2, $G$18&gt;=750), 750, IF(AND($N$1=2, AND($G$18&lt;750, $G$18&gt;=0)), $G$18))))</f>
        <v>280</v>
      </c>
      <c r="I50" s="62">
        <f t="shared" si="6"/>
        <v>33.6</v>
      </c>
      <c r="J50" s="57"/>
      <c r="K50" s="99">
        <v>0.12</v>
      </c>
      <c r="L50" s="82">
        <f>IF(AND($N$1=1, $G$18&gt;=750), 750, IF(AND($N$1=1, AND($G$18&lt;750, $G$18&gt;=0)), $G$18, IF(AND($N$1=2, $G$18&gt;=750), 750, IF(AND($N$1=2, AND($G$18&lt;750, $G$18&gt;=0)), $G$18))))</f>
        <v>280</v>
      </c>
      <c r="M50" s="62">
        <f t="shared" si="7"/>
        <v>33.6</v>
      </c>
      <c r="N50" s="57"/>
      <c r="O50" s="58">
        <f t="shared" si="2"/>
        <v>0</v>
      </c>
      <c r="P50" s="59">
        <f t="shared" si="3"/>
        <v>0</v>
      </c>
      <c r="Q50" s="57"/>
    </row>
    <row r="51" spans="1:43" s="22" customFormat="1" x14ac:dyDescent="0.45">
      <c r="B51" s="52" t="s">
        <v>39</v>
      </c>
      <c r="C51" s="52"/>
      <c r="D51" s="53" t="s">
        <v>22</v>
      </c>
      <c r="E51" s="52"/>
      <c r="F51" s="23"/>
      <c r="G51" s="99">
        <v>0.14199999999999999</v>
      </c>
      <c r="H51" s="82">
        <f>IF(AND($N$1=1, $G$18&gt;=750), $G$18-750, IF(AND($N$1=1, AND($G$18&lt;750, $G$18&gt;=0)), 0, IF(AND($N$1=2, $G$18&gt;=750), $G$18-750, IF(AND($N$1=2, AND($G$18&lt;750, $G$18&gt;=0)), 0))))</f>
        <v>0</v>
      </c>
      <c r="I51" s="62">
        <f t="shared" si="6"/>
        <v>0</v>
      </c>
      <c r="J51" s="57"/>
      <c r="K51" s="99">
        <v>0.14199999999999999</v>
      </c>
      <c r="L51" s="82">
        <f>IF(AND($N$1=1, $G$18&gt;=750), $G$18-750, IF(AND($N$1=1, AND($G$18&lt;750, $G$18&gt;=0)), 0, IF(AND($N$1=2, $G$18&gt;=750), $G$18-750, IF(AND($N$1=2, AND($G$18&lt;750, $G$18&gt;=0)), 0))))</f>
        <v>0</v>
      </c>
      <c r="M51" s="62">
        <f t="shared" si="7"/>
        <v>0</v>
      </c>
      <c r="N51" s="57"/>
      <c r="O51" s="58">
        <f t="shared" si="2"/>
        <v>0</v>
      </c>
      <c r="P51" s="59" t="str">
        <f t="shared" si="3"/>
        <v/>
      </c>
      <c r="Q51" s="57"/>
    </row>
    <row r="52" spans="1:43" s="22" customFormat="1" x14ac:dyDescent="0.45">
      <c r="B52" s="52" t="s">
        <v>40</v>
      </c>
      <c r="C52" s="52"/>
      <c r="D52" s="53" t="s">
        <v>22</v>
      </c>
      <c r="E52" s="52"/>
      <c r="F52" s="23"/>
      <c r="G52" s="99">
        <v>0.1197</v>
      </c>
      <c r="H52" s="82">
        <v>0</v>
      </c>
      <c r="I52" s="62">
        <f t="shared" si="6"/>
        <v>0</v>
      </c>
      <c r="J52" s="57"/>
      <c r="K52" s="99">
        <v>0.1197</v>
      </c>
      <c r="L52" s="82">
        <v>0</v>
      </c>
      <c r="M52" s="62">
        <f t="shared" si="7"/>
        <v>0</v>
      </c>
      <c r="N52" s="57"/>
      <c r="O52" s="58">
        <f t="shared" si="2"/>
        <v>0</v>
      </c>
      <c r="P52" s="59" t="str">
        <f t="shared" si="3"/>
        <v/>
      </c>
      <c r="Q52" s="57"/>
    </row>
    <row r="53" spans="1:43" s="22" customFormat="1" ht="14.65" thickBot="1" x14ac:dyDescent="0.5">
      <c r="B53" s="52" t="s">
        <v>41</v>
      </c>
      <c r="C53" s="52"/>
      <c r="D53" s="53" t="s">
        <v>22</v>
      </c>
      <c r="E53" s="52"/>
      <c r="F53" s="23"/>
      <c r="G53" s="99">
        <f>G52</f>
        <v>0.1197</v>
      </c>
      <c r="H53" s="82">
        <v>0</v>
      </c>
      <c r="I53" s="62">
        <f t="shared" si="6"/>
        <v>0</v>
      </c>
      <c r="J53" s="57"/>
      <c r="K53" s="99">
        <f>K52</f>
        <v>0.1197</v>
      </c>
      <c r="L53" s="82">
        <v>0</v>
      </c>
      <c r="M53" s="62">
        <f t="shared" si="7"/>
        <v>0</v>
      </c>
      <c r="N53" s="57"/>
      <c r="O53" s="58">
        <f t="shared" si="2"/>
        <v>0</v>
      </c>
      <c r="P53" s="59" t="str">
        <f t="shared" si="3"/>
        <v/>
      </c>
      <c r="Q53" s="57"/>
    </row>
    <row r="54" spans="1:43" ht="14.65" thickBot="1" x14ac:dyDescent="0.5">
      <c r="B54" s="264"/>
      <c r="C54" s="265"/>
      <c r="D54" s="266"/>
      <c r="E54" s="265"/>
      <c r="F54" s="267"/>
      <c r="G54" s="268"/>
      <c r="H54" s="269"/>
      <c r="I54" s="270"/>
      <c r="J54" s="267"/>
      <c r="K54" s="268"/>
      <c r="L54" s="269"/>
      <c r="M54" s="270"/>
      <c r="N54" s="267"/>
      <c r="O54" s="271">
        <f t="shared" si="2"/>
        <v>0</v>
      </c>
      <c r="P54" s="272" t="str">
        <f t="shared" si="3"/>
        <v/>
      </c>
    </row>
    <row r="55" spans="1:43" x14ac:dyDescent="0.45">
      <c r="B55" s="341" t="s">
        <v>64</v>
      </c>
      <c r="C55" s="228"/>
      <c r="D55" s="274"/>
      <c r="E55" s="228"/>
      <c r="F55" s="275"/>
      <c r="G55" s="276"/>
      <c r="H55" s="276"/>
      <c r="I55" s="277">
        <f>SUM(I42:I46,I50)</f>
        <v>76.176566000000008</v>
      </c>
      <c r="J55" s="278"/>
      <c r="K55" s="276"/>
      <c r="L55" s="276"/>
      <c r="M55" s="277">
        <f>SUM(M42:M46,M50)</f>
        <v>77.34406580000001</v>
      </c>
      <c r="N55" s="278"/>
      <c r="O55" s="279">
        <f t="shared" si="2"/>
        <v>1.1674998000000016</v>
      </c>
      <c r="P55" s="280">
        <f t="shared" si="3"/>
        <v>1.5326233004517445E-2</v>
      </c>
    </row>
    <row r="56" spans="1:43" x14ac:dyDescent="0.45">
      <c r="B56" s="273" t="s">
        <v>43</v>
      </c>
      <c r="C56" s="228"/>
      <c r="D56" s="274"/>
      <c r="E56" s="228"/>
      <c r="F56" s="275"/>
      <c r="G56" s="121">
        <v>-0.23499999999999999</v>
      </c>
      <c r="H56" s="282"/>
      <c r="I56" s="233">
        <f>I55*G56</f>
        <v>-17.901493009999999</v>
      </c>
      <c r="J56" s="278"/>
      <c r="K56" s="121">
        <v>-0.23499999999999999</v>
      </c>
      <c r="L56" s="282"/>
      <c r="M56" s="233">
        <f>M55*K56</f>
        <v>-18.175855463000001</v>
      </c>
      <c r="N56" s="278"/>
      <c r="O56" s="233">
        <f t="shared" si="2"/>
        <v>-0.27436245300000195</v>
      </c>
      <c r="P56" s="234">
        <f t="shared" si="3"/>
        <v>1.5326233004517536E-2</v>
      </c>
    </row>
    <row r="57" spans="1:43" x14ac:dyDescent="0.45">
      <c r="B57" s="342" t="s">
        <v>44</v>
      </c>
      <c r="C57" s="228"/>
      <c r="D57" s="274"/>
      <c r="E57" s="228"/>
      <c r="F57" s="284"/>
      <c r="G57" s="285">
        <v>0.13</v>
      </c>
      <c r="H57" s="284"/>
      <c r="I57" s="233">
        <f>I55*G57</f>
        <v>9.9029535800000019</v>
      </c>
      <c r="J57" s="29"/>
      <c r="K57" s="285">
        <v>0.13</v>
      </c>
      <c r="L57" s="284"/>
      <c r="M57" s="233">
        <f>M55*K57</f>
        <v>10.054728554000002</v>
      </c>
      <c r="N57" s="29"/>
      <c r="O57" s="233">
        <f t="shared" si="2"/>
        <v>0.15177497400000028</v>
      </c>
      <c r="P57" s="234">
        <f t="shared" si="3"/>
        <v>1.5326233004517452E-2</v>
      </c>
    </row>
    <row r="58" spans="1:43" ht="14.65" thickBot="1" x14ac:dyDescent="0.5">
      <c r="B58" s="481" t="s">
        <v>74</v>
      </c>
      <c r="C58" s="481"/>
      <c r="D58" s="481"/>
      <c r="E58" s="286"/>
      <c r="F58" s="287"/>
      <c r="G58" s="287"/>
      <c r="H58" s="287"/>
      <c r="I58" s="288">
        <f>SUM(I55:I57)</f>
        <v>68.178026570000014</v>
      </c>
      <c r="J58" s="289"/>
      <c r="K58" s="287"/>
      <c r="L58" s="287"/>
      <c r="M58" s="288">
        <f>SUM(M55:M57)</f>
        <v>69.222938891000013</v>
      </c>
      <c r="N58" s="289"/>
      <c r="O58" s="332">
        <f t="shared" si="2"/>
        <v>1.0449123209999982</v>
      </c>
      <c r="P58" s="333">
        <f t="shared" si="3"/>
        <v>1.5326233004517397E-2</v>
      </c>
    </row>
    <row r="59" spans="1:43" ht="14.65" thickBot="1" x14ac:dyDescent="0.5">
      <c r="A59" s="292"/>
      <c r="B59" s="334"/>
      <c r="C59" s="335"/>
      <c r="D59" s="336"/>
      <c r="E59" s="335"/>
      <c r="F59" s="337"/>
      <c r="G59" s="268"/>
      <c r="H59" s="338"/>
      <c r="I59" s="339"/>
      <c r="J59" s="337"/>
      <c r="K59" s="268"/>
      <c r="L59" s="338"/>
      <c r="M59" s="339"/>
      <c r="N59" s="337"/>
      <c r="O59" s="340"/>
      <c r="P59" s="272"/>
    </row>
    <row r="60" spans="1:43" x14ac:dyDescent="0.45">
      <c r="I60" s="221"/>
      <c r="M60" s="221"/>
      <c r="P60" s="432"/>
    </row>
    <row r="61" spans="1:43" x14ac:dyDescent="0.45">
      <c r="B61" s="219" t="s">
        <v>47</v>
      </c>
      <c r="G61" s="144">
        <v>2.9499999999999998E-2</v>
      </c>
      <c r="K61" s="144">
        <v>2.9499999999999998E-2</v>
      </c>
      <c r="P61" s="432"/>
    </row>
    <row r="62" spans="1:43" s="22" customFormat="1" x14ac:dyDescent="0.45">
      <c r="D62" s="2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</row>
    <row r="63" spans="1:43" s="22" customFormat="1" x14ac:dyDescent="0.45">
      <c r="D63" s="192">
        <v>0.64</v>
      </c>
      <c r="E63" s="193" t="s">
        <v>35</v>
      </c>
      <c r="F63" s="194"/>
      <c r="G63" s="195"/>
      <c r="H63" s="37"/>
      <c r="I63" s="37"/>
      <c r="J63" s="37"/>
      <c r="K63" s="23"/>
      <c r="L63" s="23"/>
      <c r="M63" s="23"/>
      <c r="N63" s="23"/>
      <c r="O63" s="23"/>
      <c r="P63" s="23"/>
      <c r="Q63" s="37"/>
      <c r="R63" s="23"/>
      <c r="S63" s="23"/>
      <c r="T63" s="23"/>
      <c r="U63" s="23"/>
      <c r="V63" s="23"/>
      <c r="W63" s="23"/>
      <c r="X63" s="37"/>
      <c r="Y63" s="23"/>
      <c r="Z63" s="23"/>
      <c r="AA63" s="23"/>
      <c r="AB63" s="23"/>
      <c r="AC63" s="23"/>
      <c r="AD63" s="23"/>
      <c r="AE63" s="37"/>
      <c r="AF63" s="23"/>
      <c r="AG63" s="23"/>
      <c r="AH63" s="23"/>
      <c r="AI63" s="23"/>
      <c r="AJ63" s="23"/>
      <c r="AK63" s="23"/>
    </row>
    <row r="64" spans="1:43" s="22" customFormat="1" x14ac:dyDescent="0.45">
      <c r="D64" s="192">
        <v>0.18</v>
      </c>
      <c r="E64" s="193" t="s">
        <v>36</v>
      </c>
      <c r="F64" s="194"/>
      <c r="G64" s="195"/>
      <c r="H64" s="37"/>
      <c r="I64" s="37"/>
      <c r="J64" s="37"/>
      <c r="K64" s="23"/>
      <c r="L64" s="23"/>
      <c r="M64" s="23"/>
      <c r="N64" s="23"/>
      <c r="O64" s="23"/>
      <c r="P64" s="23"/>
      <c r="Q64" s="37"/>
      <c r="R64" s="23"/>
      <c r="S64" s="23"/>
      <c r="T64" s="23"/>
      <c r="U64" s="23"/>
      <c r="V64" s="23"/>
      <c r="W64" s="23"/>
      <c r="X64" s="37"/>
      <c r="Y64" s="23"/>
      <c r="Z64" s="23"/>
      <c r="AA64" s="23"/>
      <c r="AB64" s="23"/>
      <c r="AC64" s="23"/>
      <c r="AD64" s="23"/>
      <c r="AE64" s="37"/>
      <c r="AF64" s="23"/>
      <c r="AG64" s="23"/>
      <c r="AH64" s="23"/>
      <c r="AI64" s="23"/>
      <c r="AJ64" s="23"/>
      <c r="AK64" s="23"/>
    </row>
    <row r="65" spans="2:37" s="22" customFormat="1" x14ac:dyDescent="0.45">
      <c r="D65" s="192">
        <v>0.18</v>
      </c>
      <c r="E65" s="193" t="s">
        <v>37</v>
      </c>
      <c r="F65" s="194"/>
      <c r="G65" s="195"/>
      <c r="H65" s="37"/>
      <c r="I65" s="37"/>
      <c r="J65" s="37"/>
      <c r="K65" s="23"/>
      <c r="L65" s="23"/>
      <c r="M65" s="23"/>
      <c r="N65" s="23"/>
      <c r="O65" s="23"/>
      <c r="P65" s="23"/>
      <c r="Q65" s="37"/>
      <c r="R65" s="23"/>
      <c r="S65" s="23"/>
      <c r="T65" s="23"/>
      <c r="U65" s="23"/>
      <c r="V65" s="23"/>
      <c r="W65" s="23"/>
      <c r="X65" s="37"/>
      <c r="Y65" s="23"/>
      <c r="Z65" s="23"/>
      <c r="AA65" s="23"/>
      <c r="AB65" s="23"/>
      <c r="AC65" s="23"/>
      <c r="AD65" s="23"/>
      <c r="AE65" s="37"/>
      <c r="AF65" s="23"/>
      <c r="AG65" s="23"/>
      <c r="AH65" s="23"/>
      <c r="AI65" s="23"/>
      <c r="AJ65" s="23"/>
      <c r="AK65" s="23"/>
    </row>
    <row r="66" spans="2:37" x14ac:dyDescent="0.45">
      <c r="D66" s="453"/>
      <c r="E66" s="22"/>
      <c r="F66" s="22"/>
      <c r="G66" s="22"/>
      <c r="H66" s="22"/>
      <c r="I66" s="22"/>
    </row>
    <row r="67" spans="2:37" x14ac:dyDescent="0.45">
      <c r="D67" s="453"/>
      <c r="E67" s="22"/>
      <c r="F67" s="22"/>
      <c r="G67" s="60"/>
      <c r="H67" s="60"/>
      <c r="I67" s="60"/>
      <c r="J67" s="60"/>
      <c r="Q67" s="60"/>
      <c r="X67" s="60"/>
      <c r="AE67" s="60"/>
    </row>
    <row r="68" spans="2:37" x14ac:dyDescent="0.45">
      <c r="D68" s="453"/>
      <c r="E68" s="22"/>
      <c r="F68" s="22"/>
      <c r="G68" s="60"/>
      <c r="H68" s="60"/>
      <c r="I68" s="60"/>
      <c r="J68" s="60"/>
      <c r="Q68" s="60"/>
      <c r="X68" s="60"/>
      <c r="AE68" s="60"/>
    </row>
    <row r="69" spans="2:37" x14ac:dyDescent="0.45">
      <c r="D69" s="453"/>
      <c r="E69" s="22"/>
      <c r="F69" s="22"/>
      <c r="G69" s="60"/>
      <c r="H69" s="60"/>
      <c r="I69" s="60"/>
      <c r="J69" s="60"/>
      <c r="Q69" s="60"/>
      <c r="X69" s="60"/>
      <c r="AE69" s="60"/>
    </row>
    <row r="70" spans="2:37" x14ac:dyDescent="0.45">
      <c r="D70" s="453"/>
      <c r="E70" s="22"/>
      <c r="F70" s="22"/>
      <c r="G70" s="60"/>
      <c r="H70" s="60"/>
      <c r="I70" s="60"/>
      <c r="J70" s="60"/>
      <c r="Q70" s="60"/>
      <c r="X70" s="60"/>
      <c r="AE70" s="60"/>
    </row>
    <row r="71" spans="2:37" x14ac:dyDescent="0.45">
      <c r="D71" s="453"/>
      <c r="E71" s="22"/>
      <c r="F71" s="22"/>
      <c r="G71" s="60"/>
      <c r="H71" s="60"/>
      <c r="I71" s="60"/>
      <c r="J71" s="60"/>
      <c r="Q71" s="60"/>
      <c r="X71" s="60"/>
      <c r="AE71" s="60"/>
    </row>
    <row r="72" spans="2:37" x14ac:dyDescent="0.45">
      <c r="D72" s="453"/>
      <c r="E72" s="22"/>
      <c r="F72" s="22"/>
      <c r="G72" s="60"/>
      <c r="H72" s="60"/>
      <c r="I72" s="60"/>
      <c r="J72" s="60"/>
      <c r="Q72" s="60"/>
      <c r="X72" s="60"/>
      <c r="AE72" s="60"/>
    </row>
    <row r="73" spans="2:37" x14ac:dyDescent="0.45">
      <c r="D73" s="453"/>
      <c r="E73" s="22"/>
      <c r="F73" s="22"/>
      <c r="G73" s="60"/>
      <c r="H73" s="60"/>
      <c r="I73" s="60"/>
      <c r="J73" s="60"/>
      <c r="Q73" s="60"/>
      <c r="X73" s="60"/>
      <c r="AE73" s="60"/>
    </row>
    <row r="74" spans="2:37" x14ac:dyDescent="0.45">
      <c r="D74" s="453"/>
      <c r="E74" s="22"/>
      <c r="F74" s="22"/>
      <c r="G74" s="60"/>
      <c r="H74" s="60"/>
      <c r="I74" s="60"/>
      <c r="J74" s="60"/>
      <c r="Q74" s="60"/>
      <c r="X74" s="60"/>
      <c r="AE74" s="60"/>
    </row>
    <row r="75" spans="2:37" x14ac:dyDescent="0.45">
      <c r="D75" s="453"/>
      <c r="E75" s="22"/>
      <c r="F75" s="22"/>
      <c r="G75" s="60"/>
      <c r="H75" s="60"/>
      <c r="I75" s="60"/>
      <c r="J75" s="60"/>
      <c r="Q75" s="60"/>
      <c r="X75" s="60"/>
      <c r="AE75" s="60"/>
    </row>
    <row r="76" spans="2:37" x14ac:dyDescent="0.45">
      <c r="D76" s="453"/>
      <c r="E76" s="22"/>
      <c r="F76" s="22"/>
      <c r="G76" s="60"/>
      <c r="H76" s="60"/>
      <c r="I76" s="60"/>
    </row>
    <row r="77" spans="2:37" x14ac:dyDescent="0.45">
      <c r="D77" s="453"/>
      <c r="E77" s="22"/>
      <c r="F77" s="22"/>
      <c r="G77" s="60"/>
      <c r="H77" s="60"/>
      <c r="I77" s="60"/>
    </row>
    <row r="78" spans="2:37" x14ac:dyDescent="0.45">
      <c r="B78" s="360"/>
      <c r="D78" s="453"/>
      <c r="E78" s="22"/>
      <c r="F78" s="22"/>
      <c r="G78" s="60"/>
      <c r="H78" s="60"/>
      <c r="I78" s="60"/>
    </row>
    <row r="79" spans="2:37" x14ac:dyDescent="0.45">
      <c r="B79" s="360"/>
      <c r="D79" s="453"/>
      <c r="E79" s="22"/>
      <c r="F79" s="22"/>
      <c r="G79" s="60"/>
      <c r="H79" s="60"/>
      <c r="I79" s="60"/>
    </row>
    <row r="80" spans="2:37" x14ac:dyDescent="0.45">
      <c r="B80" s="360"/>
      <c r="D80" s="453"/>
      <c r="E80" s="22"/>
      <c r="F80" s="22"/>
      <c r="G80" s="60"/>
      <c r="H80" s="60"/>
      <c r="I80" s="60"/>
    </row>
    <row r="81" spans="2:9" x14ac:dyDescent="0.45">
      <c r="B81" s="360"/>
      <c r="D81" s="453"/>
      <c r="E81" s="22"/>
      <c r="F81" s="22"/>
      <c r="G81" s="60"/>
      <c r="H81" s="60"/>
      <c r="I81" s="60"/>
    </row>
    <row r="82" spans="2:9" x14ac:dyDescent="0.45">
      <c r="B82" s="360"/>
      <c r="D82" s="453"/>
      <c r="E82" s="22"/>
      <c r="F82" s="22"/>
      <c r="G82" s="60"/>
      <c r="H82" s="60"/>
      <c r="I82" s="60"/>
    </row>
    <row r="83" spans="2:9" x14ac:dyDescent="0.45">
      <c r="B83" s="360"/>
      <c r="D83" s="453"/>
      <c r="E83" s="22"/>
      <c r="F83" s="22"/>
      <c r="G83" s="60"/>
      <c r="H83" s="60"/>
      <c r="I83" s="60"/>
    </row>
    <row r="84" spans="2:9" x14ac:dyDescent="0.45">
      <c r="B84" s="360"/>
      <c r="D84" s="453"/>
      <c r="E84" s="22"/>
      <c r="F84" s="22"/>
      <c r="G84" s="60"/>
      <c r="H84" s="60"/>
      <c r="I84" s="60"/>
    </row>
    <row r="85" spans="2:9" x14ac:dyDescent="0.45">
      <c r="B85" s="360"/>
      <c r="D85" s="453"/>
      <c r="E85" s="22"/>
      <c r="F85" s="22"/>
      <c r="G85" s="60"/>
      <c r="H85" s="60"/>
      <c r="I85" s="60"/>
    </row>
    <row r="86" spans="2:9" x14ac:dyDescent="0.45">
      <c r="B86" s="360"/>
      <c r="D86" s="453"/>
      <c r="E86" s="22"/>
      <c r="F86" s="22"/>
      <c r="G86" s="60"/>
      <c r="H86" s="60"/>
      <c r="I86" s="60"/>
    </row>
    <row r="87" spans="2:9" x14ac:dyDescent="0.45">
      <c r="B87" s="360"/>
      <c r="D87" s="453"/>
      <c r="E87" s="22"/>
      <c r="F87" s="22"/>
      <c r="G87" s="60"/>
      <c r="H87" s="60"/>
      <c r="I87" s="60"/>
    </row>
    <row r="88" spans="2:9" x14ac:dyDescent="0.45">
      <c r="B88" s="360"/>
      <c r="D88" s="453"/>
      <c r="E88" s="22"/>
      <c r="F88" s="22"/>
      <c r="G88" s="60"/>
      <c r="H88" s="60"/>
      <c r="I88" s="60"/>
    </row>
    <row r="89" spans="2:9" x14ac:dyDescent="0.45">
      <c r="B89" s="360"/>
      <c r="D89" s="453"/>
      <c r="E89" s="22"/>
      <c r="F89" s="22"/>
      <c r="G89" s="60"/>
      <c r="H89" s="60"/>
      <c r="I89" s="60"/>
    </row>
    <row r="90" spans="2:9" x14ac:dyDescent="0.45">
      <c r="B90" s="360"/>
      <c r="D90" s="453"/>
      <c r="E90" s="22"/>
      <c r="F90" s="22"/>
      <c r="G90" s="60"/>
      <c r="H90" s="60"/>
      <c r="I90" s="60"/>
    </row>
    <row r="91" spans="2:9" x14ac:dyDescent="0.45">
      <c r="B91" s="360"/>
      <c r="D91" s="453"/>
      <c r="E91" s="22"/>
      <c r="F91" s="22"/>
      <c r="G91" s="60"/>
      <c r="H91" s="60"/>
      <c r="I91" s="60"/>
    </row>
    <row r="92" spans="2:9" x14ac:dyDescent="0.45">
      <c r="B92" s="360"/>
      <c r="D92" s="453"/>
      <c r="E92" s="22"/>
      <c r="F92" s="22"/>
      <c r="G92" s="60"/>
      <c r="H92" s="60"/>
      <c r="I92" s="60"/>
    </row>
    <row r="93" spans="2:9" x14ac:dyDescent="0.45">
      <c r="B93" s="360"/>
      <c r="D93" s="453"/>
      <c r="E93" s="22"/>
      <c r="F93" s="22"/>
      <c r="G93" s="60"/>
      <c r="H93" s="60"/>
      <c r="I93" s="60"/>
    </row>
    <row r="94" spans="2:9" x14ac:dyDescent="0.45">
      <c r="B94" s="360"/>
      <c r="D94" s="453"/>
      <c r="E94" s="22"/>
      <c r="F94" s="22"/>
      <c r="G94" s="60"/>
      <c r="H94" s="60"/>
      <c r="I94" s="60"/>
    </row>
    <row r="95" spans="2:9" x14ac:dyDescent="0.45">
      <c r="B95" s="360"/>
      <c r="D95" s="453"/>
      <c r="E95" s="22"/>
      <c r="F95" s="22"/>
      <c r="G95" s="60"/>
      <c r="H95" s="60"/>
      <c r="I95" s="60"/>
    </row>
    <row r="96" spans="2:9" x14ac:dyDescent="0.45">
      <c r="B96" s="360"/>
      <c r="D96" s="453"/>
      <c r="E96" s="22"/>
      <c r="F96" s="22"/>
      <c r="G96" s="60"/>
      <c r="H96" s="60"/>
      <c r="I96" s="60"/>
    </row>
    <row r="97" spans="4:9" x14ac:dyDescent="0.45">
      <c r="D97" s="453"/>
      <c r="E97" s="22"/>
      <c r="F97" s="22"/>
      <c r="G97" s="60"/>
      <c r="H97" s="60"/>
      <c r="I97" s="60"/>
    </row>
    <row r="98" spans="4:9" x14ac:dyDescent="0.45">
      <c r="D98" s="453"/>
      <c r="E98" s="22"/>
      <c r="F98" s="22"/>
      <c r="G98" s="60"/>
      <c r="H98" s="60"/>
      <c r="I98" s="60"/>
    </row>
    <row r="99" spans="4:9" x14ac:dyDescent="0.45">
      <c r="D99" s="453"/>
      <c r="E99" s="22"/>
      <c r="F99" s="22"/>
      <c r="G99" s="60"/>
      <c r="H99" s="60"/>
      <c r="I99" s="60"/>
    </row>
    <row r="100" spans="4:9" x14ac:dyDescent="0.45">
      <c r="D100" s="453"/>
      <c r="E100" s="22"/>
      <c r="F100" s="22"/>
      <c r="G100" s="60"/>
      <c r="H100" s="60"/>
      <c r="I100" s="60"/>
    </row>
    <row r="101" spans="4:9" x14ac:dyDescent="0.45">
      <c r="D101" s="453"/>
      <c r="E101" s="22"/>
      <c r="F101" s="22"/>
      <c r="G101" s="60"/>
      <c r="H101" s="60"/>
      <c r="I101" s="60"/>
    </row>
    <row r="102" spans="4:9" x14ac:dyDescent="0.45">
      <c r="D102" s="453"/>
      <c r="E102" s="22"/>
      <c r="F102" s="22"/>
      <c r="G102" s="60"/>
      <c r="H102" s="60"/>
      <c r="I102" s="60"/>
    </row>
    <row r="103" spans="4:9" x14ac:dyDescent="0.45">
      <c r="D103" s="453"/>
      <c r="E103" s="22"/>
      <c r="F103" s="22"/>
      <c r="G103" s="60"/>
      <c r="H103" s="60"/>
      <c r="I103" s="60"/>
    </row>
    <row r="104" spans="4:9" x14ac:dyDescent="0.45">
      <c r="D104" s="453"/>
      <c r="E104" s="22"/>
      <c r="F104" s="22"/>
      <c r="G104" s="60"/>
      <c r="H104" s="60"/>
      <c r="I104" s="60"/>
    </row>
    <row r="105" spans="4:9" x14ac:dyDescent="0.45">
      <c r="D105" s="453"/>
      <c r="E105" s="22"/>
      <c r="F105" s="22"/>
      <c r="G105" s="60"/>
      <c r="H105" s="60"/>
      <c r="I105" s="60"/>
    </row>
    <row r="106" spans="4:9" x14ac:dyDescent="0.45">
      <c r="D106" s="453"/>
      <c r="E106" s="22"/>
      <c r="F106" s="22"/>
      <c r="G106" s="60"/>
      <c r="H106" s="60"/>
      <c r="I106" s="60"/>
    </row>
    <row r="107" spans="4:9" x14ac:dyDescent="0.45">
      <c r="D107" s="453"/>
      <c r="E107" s="22"/>
      <c r="F107" s="22"/>
      <c r="G107" s="60"/>
      <c r="H107" s="60"/>
      <c r="I107" s="60"/>
    </row>
    <row r="108" spans="4:9" x14ac:dyDescent="0.45">
      <c r="D108" s="453"/>
      <c r="E108" s="22"/>
      <c r="F108" s="22"/>
      <c r="G108" s="60"/>
      <c r="H108" s="60"/>
      <c r="I108" s="60"/>
    </row>
    <row r="109" spans="4:9" x14ac:dyDescent="0.45">
      <c r="D109" s="453"/>
      <c r="E109" s="22"/>
      <c r="F109" s="22"/>
      <c r="G109" s="60"/>
      <c r="H109" s="60"/>
      <c r="I109" s="60"/>
    </row>
    <row r="110" spans="4:9" x14ac:dyDescent="0.45">
      <c r="D110" s="453"/>
      <c r="E110" s="22"/>
      <c r="F110" s="22"/>
      <c r="G110" s="60"/>
      <c r="H110" s="60"/>
      <c r="I110" s="60"/>
    </row>
    <row r="111" spans="4:9" x14ac:dyDescent="0.45">
      <c r="D111" s="453"/>
      <c r="E111" s="22"/>
      <c r="F111" s="22"/>
      <c r="G111" s="60"/>
      <c r="H111" s="60"/>
      <c r="I111" s="60"/>
    </row>
    <row r="112" spans="4:9" x14ac:dyDescent="0.45">
      <c r="D112" s="453"/>
      <c r="E112" s="22"/>
      <c r="F112" s="22"/>
      <c r="G112" s="60"/>
      <c r="H112" s="60"/>
      <c r="I112" s="60"/>
    </row>
    <row r="113" spans="4:9" x14ac:dyDescent="0.45">
      <c r="D113" s="453"/>
      <c r="E113" s="22"/>
      <c r="F113" s="22"/>
      <c r="G113" s="60"/>
      <c r="H113" s="60"/>
      <c r="I113" s="60"/>
    </row>
    <row r="114" spans="4:9" x14ac:dyDescent="0.45">
      <c r="D114" s="453"/>
      <c r="E114" s="22"/>
      <c r="F114" s="22"/>
      <c r="G114" s="60"/>
      <c r="H114" s="60"/>
      <c r="I114" s="60"/>
    </row>
    <row r="115" spans="4:9" x14ac:dyDescent="0.45">
      <c r="D115" s="453"/>
      <c r="E115" s="22"/>
      <c r="F115" s="22"/>
      <c r="G115" s="60"/>
      <c r="H115" s="60"/>
      <c r="I115" s="60"/>
    </row>
    <row r="116" spans="4:9" x14ac:dyDescent="0.45">
      <c r="D116" s="453"/>
      <c r="E116" s="22"/>
      <c r="F116" s="22"/>
      <c r="G116" s="60"/>
      <c r="H116" s="60"/>
      <c r="I116" s="60"/>
    </row>
    <row r="117" spans="4:9" x14ac:dyDescent="0.45">
      <c r="D117" s="453"/>
      <c r="E117" s="22"/>
      <c r="F117" s="22"/>
      <c r="G117" s="60"/>
      <c r="H117" s="60"/>
      <c r="I117" s="60"/>
    </row>
    <row r="118" spans="4:9" x14ac:dyDescent="0.45">
      <c r="D118" s="453"/>
      <c r="E118" s="22"/>
      <c r="F118" s="22"/>
      <c r="G118" s="60"/>
      <c r="H118" s="60"/>
      <c r="I118" s="60"/>
    </row>
    <row r="119" spans="4:9" x14ac:dyDescent="0.45">
      <c r="D119" s="453"/>
      <c r="E119" s="22"/>
      <c r="F119" s="22"/>
      <c r="G119" s="60"/>
      <c r="H119" s="60"/>
      <c r="I119" s="60"/>
    </row>
    <row r="120" spans="4:9" x14ac:dyDescent="0.45">
      <c r="D120" s="453"/>
      <c r="E120" s="22"/>
      <c r="F120" s="22"/>
      <c r="G120" s="60"/>
      <c r="H120" s="60"/>
      <c r="I120" s="60"/>
    </row>
    <row r="121" spans="4:9" x14ac:dyDescent="0.45">
      <c r="D121" s="453"/>
      <c r="E121" s="22"/>
      <c r="F121" s="22"/>
      <c r="G121" s="60"/>
      <c r="H121" s="60"/>
      <c r="I121" s="60"/>
    </row>
    <row r="122" spans="4:9" x14ac:dyDescent="0.45">
      <c r="D122" s="453"/>
      <c r="E122" s="22"/>
      <c r="F122" s="22"/>
      <c r="G122" s="60"/>
      <c r="H122" s="60"/>
      <c r="I122" s="60"/>
    </row>
    <row r="123" spans="4:9" x14ac:dyDescent="0.45">
      <c r="D123" s="453"/>
      <c r="E123" s="22"/>
      <c r="F123" s="22"/>
      <c r="G123" s="60"/>
      <c r="H123" s="60"/>
      <c r="I123" s="60"/>
    </row>
    <row r="124" spans="4:9" x14ac:dyDescent="0.45">
      <c r="D124" s="453"/>
      <c r="E124" s="22"/>
      <c r="F124" s="22"/>
      <c r="G124" s="60"/>
      <c r="H124" s="60"/>
      <c r="I124" s="60"/>
    </row>
    <row r="125" spans="4:9" x14ac:dyDescent="0.45">
      <c r="D125" s="453"/>
      <c r="E125" s="22"/>
      <c r="F125" s="22"/>
      <c r="G125" s="60"/>
      <c r="H125" s="60"/>
      <c r="I125" s="60"/>
    </row>
    <row r="126" spans="4:9" x14ac:dyDescent="0.45">
      <c r="D126" s="453"/>
      <c r="E126" s="22"/>
      <c r="F126" s="22"/>
      <c r="G126" s="60"/>
      <c r="H126" s="60"/>
      <c r="I126" s="60"/>
    </row>
    <row r="127" spans="4:9" x14ac:dyDescent="0.45">
      <c r="D127" s="453"/>
      <c r="E127" s="22"/>
      <c r="F127" s="22"/>
      <c r="G127" s="60"/>
      <c r="H127" s="60"/>
      <c r="I127" s="60"/>
    </row>
    <row r="128" spans="4:9" x14ac:dyDescent="0.45">
      <c r="D128" s="453"/>
      <c r="E128" s="22"/>
      <c r="F128" s="22"/>
      <c r="G128" s="60"/>
      <c r="H128" s="60"/>
      <c r="I128" s="60"/>
    </row>
    <row r="129" spans="4:9" x14ac:dyDescent="0.45">
      <c r="D129" s="453"/>
      <c r="E129" s="22"/>
      <c r="F129" s="22"/>
      <c r="G129" s="60"/>
      <c r="H129" s="60"/>
      <c r="I129" s="60"/>
    </row>
  </sheetData>
  <mergeCells count="11">
    <mergeCell ref="O20:P20"/>
    <mergeCell ref="D21:D22"/>
    <mergeCell ref="O21:O22"/>
    <mergeCell ref="P21:P22"/>
    <mergeCell ref="B58:D58"/>
    <mergeCell ref="K20:M20"/>
    <mergeCell ref="A3:H3"/>
    <mergeCell ref="B10:J10"/>
    <mergeCell ref="B11:J11"/>
    <mergeCell ref="D14:J14"/>
    <mergeCell ref="G20:I20"/>
  </mergeCells>
  <conditionalFormatting sqref="G63:J65">
    <cfRule type="cellIs" dxfId="15" priority="1" operator="lessThan">
      <formula>0</formula>
    </cfRule>
    <cfRule type="cellIs" dxfId="14" priority="2" operator="greaterThan">
      <formula>0</formula>
    </cfRule>
  </conditionalFormatting>
  <conditionalFormatting sqref="G67:J67 J68:J75 G68:I129">
    <cfRule type="cellIs" dxfId="13" priority="15" operator="lessThan">
      <formula>0</formula>
    </cfRule>
    <cfRule type="cellIs" dxfId="12" priority="16" operator="greaterThan">
      <formula>0</formula>
    </cfRule>
  </conditionalFormatting>
  <conditionalFormatting sqref="Q63:Q65">
    <cfRule type="cellIs" dxfId="11" priority="11" operator="lessThan">
      <formula>0</formula>
    </cfRule>
    <cfRule type="cellIs" dxfId="10" priority="12" operator="greaterThan">
      <formula>0</formula>
    </cfRule>
  </conditionalFormatting>
  <conditionalFormatting sqref="Q67:Q75">
    <cfRule type="cellIs" dxfId="9" priority="13" operator="lessThan">
      <formula>0</formula>
    </cfRule>
    <cfRule type="cellIs" dxfId="8" priority="14" operator="greaterThan">
      <formula>0</formula>
    </cfRule>
  </conditionalFormatting>
  <conditionalFormatting sqref="X63:X65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X67:X75">
    <cfRule type="cellIs" dxfId="5" priority="9" operator="lessThan">
      <formula>0</formula>
    </cfRule>
    <cfRule type="cellIs" dxfId="4" priority="10" operator="greaterThan">
      <formula>0</formula>
    </cfRule>
  </conditionalFormatting>
  <conditionalFormatting sqref="AE63:AE65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AE67:AE75">
    <cfRule type="cellIs" dxfId="1" priority="5" operator="lessThan">
      <formula>0</formula>
    </cfRule>
    <cfRule type="cellIs" dxfId="0" priority="6" operator="greaterThan">
      <formula>0</formula>
    </cfRule>
  </conditionalFormatting>
  <dataValidations count="6">
    <dataValidation type="list" allowBlank="1" showInputMessage="1" showErrorMessage="1" sqref="D24" xr:uid="{1E154092-2A21-4FCD-9ED0-B7EDB0756A27}">
      <formula1>"per 30 days, per connection per 30 days, per kWh, per kW, per kVA"</formula1>
    </dataValidation>
    <dataValidation type="list" allowBlank="1" showInputMessage="1" showErrorMessage="1" sqref="D16" xr:uid="{570A7DCC-963A-458B-9030-25281F3AB21D}">
      <formula1>"TOU, non-TOU"</formula1>
    </dataValidation>
    <dataValidation type="list" allowBlank="1" showInputMessage="1" showErrorMessage="1" sqref="D23" xr:uid="{08EF1664-D070-460F-94A2-813B634A52A5}">
      <formula1>"per 30 days, per kWh, per kW, per kVA"</formula1>
    </dataValidation>
    <dataValidation type="list" allowBlank="1" showInputMessage="1" showErrorMessage="1" prompt="Select Charge Unit - monthly, per kWh, per kW" sqref="D59 D54" xr:uid="{36D9C856-9866-462B-9CE8-51545B8E1B70}">
      <formula1>"Monthly, per kWh, per kW"</formula1>
    </dataValidation>
    <dataValidation type="list" allowBlank="1" showInputMessage="1" showErrorMessage="1" sqref="E40:E41 E59 E43:E54 E35:E38 E23:E33" xr:uid="{90788826-C88F-4D47-856B-512B17A75ED6}">
      <formula1>#REF!</formula1>
    </dataValidation>
    <dataValidation type="list" allowBlank="1" showInputMessage="1" showErrorMessage="1" prompt="Select Charge Unit - per 30 days, per kWh, per kW, per kVA." sqref="D40:D41 D43:D53 D35:D38 D25:D33" xr:uid="{8C26848E-A83B-46B7-BFF5-6365F2DB7A71}">
      <formula1>"per 30 days, per kWh, per kW, per kVA"</formula1>
    </dataValidation>
  </dataValidations>
  <printOptions horizontalCentered="1"/>
  <pageMargins left="0.31496062992125984" right="0.15748031496062992" top="0.59055118110236227" bottom="0.51181102362204722" header="0.31496062992125984" footer="0.31496062992125984"/>
  <pageSetup paperSize="3" scale="67" fitToHeight="0" orientation="landscape" r:id="rId1"/>
  <headerFooter>
    <oddHeader>&amp;RToronto Hydro-Electric System Limited
EB-2017-0077
DRAFT RATE ORDER UPDATE
Schedule 4-2
Filed:  2017 Aug 18
Page &amp;P of &amp;N</oddHeader>
    <oddFooter>&amp;C&amp;A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Option Button 1">
              <controlPr defaultSize="0" autoFill="0" autoLine="0" autoPict="0">
                <anchor moveWithCells="1">
                  <from>
                    <xdr:col>11</xdr:col>
                    <xdr:colOff>104775</xdr:colOff>
                    <xdr:row>16</xdr:row>
                    <xdr:rowOff>76200</xdr:rowOff>
                  </from>
                  <to>
                    <xdr:col>17</xdr:col>
                    <xdr:colOff>542925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Option Button 2">
              <controlPr defaultSize="0" autoFill="0" autoLine="0" autoPict="0">
                <anchor moveWithCells="1">
                  <from>
                    <xdr:col>8</xdr:col>
                    <xdr:colOff>28575</xdr:colOff>
                    <xdr:row>16</xdr:row>
                    <xdr:rowOff>114300</xdr:rowOff>
                  </from>
                  <to>
                    <xdr:col>10</xdr:col>
                    <xdr:colOff>600075</xdr:colOff>
                    <xdr:row>18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D6EE96A1887409021C86C0D26EC7B" ma:contentTypeVersion="10" ma:contentTypeDescription="Create a new document." ma:contentTypeScope="" ma:versionID="7af89698a28bb070f5fa623dabffb241">
  <xsd:schema xmlns:xsd="http://www.w3.org/2001/XMLSchema" xmlns:xs="http://www.w3.org/2001/XMLSchema" xmlns:p="http://schemas.microsoft.com/office/2006/metadata/properties" xmlns:ns2="12f68b52-648b-46a0-8463-d3282342a499" xmlns:ns3="http://schemas.microsoft.com/sharepoint/v3/fields" xmlns:ns5="d178a8d1-16ff-473a-8ed0-d41f4478457a" targetNamespace="http://schemas.microsoft.com/office/2006/metadata/properties" ma:root="true" ma:fieldsID="249dfd6a5cac8b083123e3eff981543f" ns2:_="" ns3:_="" ns5:_="">
    <xsd:import namespace="12f68b52-648b-46a0-8463-d3282342a499"/>
    <xsd:import namespace="http://schemas.microsoft.com/sharepoint/v3/fields"/>
    <xsd:import namespace="d178a8d1-16ff-473a-8ed0-d41f4478457a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_x0020_Be_x0020_Filed" minOccurs="0"/>
                <xsd:element ref="ns3:_Version" minOccurs="0"/>
                <xsd:element ref="ns2:Comment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68b52-648b-46a0-8463-d3282342a499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Draft1" ma:format="Dropdown" ma:internalName="Status">
      <xsd:simpleType>
        <xsd:restriction base="dms:Choice">
          <xsd:enumeration value="Draft1"/>
          <xsd:enumeration value="RegTeam1"/>
          <xsd:enumeration value="Draft2"/>
          <xsd:enumeration value="RegTeam2"/>
          <xsd:enumeration value="Draft3"/>
          <xsd:enumeration value="RegTeam3"/>
          <xsd:enumeration value="Pre-final"/>
          <xsd:enumeration value="Legal"/>
          <xsd:enumeration value="Published"/>
        </xsd:restriction>
      </xsd:simpleType>
    </xsd:element>
    <xsd:element name="To_x0020_Be_x0020_Filed" ma:index="9" nillable="true" ma:displayName="To Be Filed" ma:default="1" ma:internalName="To_x0020_Be_x0020_Filed">
      <xsd:simpleType>
        <xsd:restriction base="dms:Boolean"/>
      </xsd:simpleType>
    </xsd:element>
    <xsd:element name="Comments" ma:index="13" nillable="true" ma:displayName="Comments" ma:description="File this document as Excel file.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11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8a8d1-16ff-473a-8ed0-d41f447845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_x0020_Be_x0020_Filed xmlns="12f68b52-648b-46a0-8463-d3282342a499">true</To_x0020_Be_x0020_Filed>
    <_Version xmlns="http://schemas.microsoft.com/sharepoint/v3/fields" xsi:nil="true"/>
    <Comments xmlns="12f68b52-648b-46a0-8463-d3282342a499" xsi:nil="true"/>
    <Status xmlns="12f68b52-648b-46a0-8463-d3282342a499">Draft1</Status>
  </documentManagement>
</p:properties>
</file>

<file path=customXml/itemProps1.xml><?xml version="1.0" encoding="utf-8"?>
<ds:datastoreItem xmlns:ds="http://schemas.openxmlformats.org/officeDocument/2006/customXml" ds:itemID="{D34DCDA6-E6E4-412D-A36F-C9E8AD266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f68b52-648b-46a0-8463-d3282342a499"/>
    <ds:schemaRef ds:uri="http://schemas.microsoft.com/sharepoint/v3/fields"/>
    <ds:schemaRef ds:uri="d178a8d1-16ff-473a-8ed0-d41f44784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A7B21-0CE2-40D3-9D27-DD6698D3C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496CA-1F94-4983-8505-AF70D4666DD2}">
  <ds:schemaRefs>
    <ds:schemaRef ds:uri="d178a8d1-16ff-473a-8ed0-d41f4478457a"/>
    <ds:schemaRef ds:uri="http://schemas.microsoft.com/sharepoint/v3/field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12f68b52-648b-46a0-8463-d3282342a499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569b6d35-9428-45a2-885e-7b22f796d882}" enabled="1" method="Privileged" siteId="{cecf09d6-44f1-4c40-95a1-cbafb9319d7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RESIDENTIAL</vt:lpstr>
      <vt:lpstr>CSMUR</vt:lpstr>
      <vt:lpstr>GS&lt;50 kW</vt:lpstr>
      <vt:lpstr>GS 50-999 kW</vt:lpstr>
      <vt:lpstr>GS 1,000-4,999 kW</vt:lpstr>
      <vt:lpstr>LARGE USE SERVICE</vt:lpstr>
      <vt:lpstr>STREET LIGHTING SERVICE</vt:lpstr>
      <vt:lpstr>USL</vt:lpstr>
      <vt:lpstr>CSMUR!Print_Area</vt:lpstr>
      <vt:lpstr>'GS 1,000-4,999 kW'!Print_Area</vt:lpstr>
      <vt:lpstr>'GS 50-999 kW'!Print_Area</vt:lpstr>
      <vt:lpstr>'GS&lt;50 kW'!Print_Area</vt:lpstr>
      <vt:lpstr>'LARGE USE SERVICE'!Print_Area</vt:lpstr>
      <vt:lpstr>RESIDENTIAL!Print_Area</vt:lpstr>
      <vt:lpstr>'STREET LIGHTING SERVICE'!Print_Area</vt:lpstr>
      <vt:lpstr>USL!Print_Area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Jyoti Manjania</dc:creator>
  <cp:lastModifiedBy>Lisa Phin</cp:lastModifiedBy>
  <dcterms:created xsi:type="dcterms:W3CDTF">2026-07-31T19:48:53Z</dcterms:created>
  <dcterms:modified xsi:type="dcterms:W3CDTF">2026-08-14T17:06:12Z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0x010100E1AD6EE96A1887409021C86C0D26EC7B</vt:lpwstr>
  </property>
</Properties>
</file>