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5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6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drawings/drawing7.xml" ContentType="application/vnd.openxmlformats-officedocument.drawing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6 CIR Update/Evidence/4 - Bill Impacts/"/>
    </mc:Choice>
  </mc:AlternateContent>
  <xr:revisionPtr revIDLastSave="0" documentId="13_ncr:1_{78080942-0C51-4595-94E5-16F08B94F1D3}" xr6:coauthVersionLast="47" xr6:coauthVersionMax="47" xr10:uidLastSave="{00000000-0000-0000-0000-000000000000}"/>
  <bookViews>
    <workbookView xWindow="-108" yWindow="-108" windowWidth="23256" windowHeight="12456" activeTab="3" xr2:uid="{7FBEA2AF-A78C-41E1-A0FB-46D8A8FF5FE7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RESIDENTIAL!$B$20:$F$61</definedName>
    <definedName name="_Key1" hidden="1">#REF!</definedName>
    <definedName name="_Order1" hidden="1">0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" hidden="1">#REF!</definedName>
    <definedName name="ada" hidden="1">#REF!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aw" hidden="1">#REF!</definedName>
    <definedName name="az" hidden="1">#REF!</definedName>
    <definedName name="azad" hidden="1">{#N/A,#N/A,FALSE,"Aging Summary";#N/A,#N/A,FALSE,"Ratio Analysis";#N/A,#N/A,FALSE,"Test 120 Day Accts";#N/A,#N/A,FALSE,"Tickmarks"}</definedName>
    <definedName name="bb" hidden="1">#REF!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rystal_1_1_WEBI_DataGrid" hidden="1">[3]summary!#REF!</definedName>
    <definedName name="Crystal_1_1_WEBI_HHeading" hidden="1">[3]summary!#REF!</definedName>
    <definedName name="Crystal_1_1_WEBI_Table" hidden="1">[3]summary!#REF!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hidden="1">{#N/A,#N/A,FALSE,"Aging Summary";#N/A,#N/A,FALSE,"Ratio Analysis";#N/A,#N/A,FALSE,"Test 120 Day Accts";#N/A,#N/A,FALSE,"Tickmarks"}</definedName>
    <definedName name="EBNUMBER">'[4]LDC Info'!$E$16</definedName>
    <definedName name="eet" hidden="1">#REF!</definedName>
    <definedName name="eqeqe" hidden="1">{#N/A,#N/A,FALSE,"Aging Summary";#N/A,#N/A,FALSE,"Ratio Analysis";#N/A,#N/A,FALSE,"Test 120 Day Accts";#N/A,#N/A,FALSE,"Tickmarks"}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hidden="1">{#N/A,#N/A,FALSE,"Aging Summary";#N/A,#N/A,FALSE,"Ratio Analysis";#N/A,#N/A,FALSE,"Test 120 Day Accts";#N/A,#N/A,FALSE,"Tickmarks"}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hidden="1">{#N/A,#N/A,FALSE,"Aging Summary";#N/A,#N/A,FALSE,"Ratio Analysis";#N/A,#N/A,FALSE,"Test 120 Day Accts";#N/A,#N/A,FALSE,"Tickmarks"}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hidden="1">{#N/A,#N/A,FALSE,"Aging Summary";#N/A,#N/A,FALSE,"Ratio Analysis";#N/A,#N/A,FALSE,"Test 120 Day Accts";#N/A,#N/A,FALSE,"Tickmarks"}</definedName>
    <definedName name="forecast_wholesale_lineplus">'[5]14. RTSR - Forecast Wholesale'!$P$113</definedName>
    <definedName name="forecast_wholesale_network">'[5]14. RTSR - Forecast Wholesale'!$F$109</definedName>
    <definedName name="fsds" hidden="1">#REF!</definedName>
    <definedName name="fsfs" hidden="1">#REF!</definedName>
    <definedName name="G1LD">'[6]6. Class A Consumption Data'!$C$14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kjhk" hidden="1">{#N/A,#N/A,FALSE,"Aging Summary";#N/A,#N/A,FALSE,"Ratio Analysis";#N/A,#N/A,FALSE,"Test 120 Day Accts";#N/A,#N/A,FALSE,"Tickmarks"}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hidden="1">{"income",#N/A,FALSE,"income_statement"}</definedName>
    <definedName name="jhgjhgjhgj" hidden="1">{#N/A,#N/A,FALSE,"Aging Summary";#N/A,#N/A,FALSE,"Ratio Analysis";#N/A,#N/A,FALSE,"Test 120 Day Accts";#N/A,#N/A,FALSE,"Tickmarks"}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hidden="1">{"datatable",#N/A,FALSE,"Cust.Adds_Volumes"}</definedName>
    <definedName name="JKLKJLJ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j\" hidden="1">{#N/A,#N/A,FALSE,"Aging Summary";#N/A,#N/A,FALSE,"Ratio Analysis";#N/A,#N/A,FALSE,"Test 120 Day Accts";#N/A,#N/A,FALSE,"Tickmarks"}</definedName>
    <definedName name="kjkhj" hidden="1">#REF!</definedName>
    <definedName name="kjkj" hidden="1">#REF!</definedName>
    <definedName name="kjlkjl" hidden="1">#REF!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OFFSET('[6]2016 List'!$A$1,0,0,COUNTA('[6]2016 List'!$A:$A),1)</definedName>
    <definedName name="LDCNAME1">'[7]1. Information Sheet'!$F$14</definedName>
    <definedName name="lhl" hidden="1">#REF!</definedName>
    <definedName name="listdata">'[6]4. Billing Det. for Def-Var'!#REF!</definedName>
    <definedName name="ljljlj" hidden="1">#REF!</definedName>
    <definedName name="lkjlj" hidden="1">#REF!</definedName>
    <definedName name="lkjlkl" hidden="1">#REF!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hidden="1">{#N/A,#N/A,FALSE,"Aging Summary";#N/A,#N/A,FALSE,"Ratio Analysis";#N/A,#N/A,FALSE,"Test 120 Day Accts";#N/A,#N/A,FALSE,"Tickmarks"}</definedName>
    <definedName name="Newmarket_SA">'[6]2016 List'!$C$28:$C$29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CSMUR!$A$10:$Q$114</definedName>
    <definedName name="_xlnm.Print_Area" localSheetId="4">'GS 1,000-4,999 kW'!$A$10:$Q$131</definedName>
    <definedName name="_xlnm.Print_Area" localSheetId="3">'GS 50-999 kW'!$A$10:$Q$68</definedName>
    <definedName name="_xlnm.Print_Area" localSheetId="2">'GS&lt;50 kW'!$A$10:$Q$126</definedName>
    <definedName name="_xlnm.Print_Area" localSheetId="5">'LARGE USE SERVICE'!$A$10:$Q$69</definedName>
    <definedName name="_xlnm.Print_Area" localSheetId="0">RESIDENTIAL!$B$10:$Q$278</definedName>
    <definedName name="_xlnm.Print_Area" localSheetId="6">'STREET LIGHTING SERVICE'!$A$10:$Q$69</definedName>
    <definedName name="_xlnm.Print_Area" localSheetId="7">USL!$A$10:$Q$64</definedName>
    <definedName name="q" hidden="1">#REF!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OFFSET('[6]Rate Rider Database'!$C$1,1,0,COUNTA('[6]Rate Rider Database'!$C:$C)-1,1)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'[5]13. RTSR - Current Wholesale'!$P$113</definedName>
    <definedName name="total_current_wholesale_network">'[5]13. RTSR - Current Wholesale'!$F$109</definedName>
    <definedName name="tre" hidden="1">#REF!</definedName>
    <definedName name="tretert" hidden="1">#REF!</definedName>
    <definedName name="trryrytr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hidden="1">{#N/A,#N/A,FALSE,"Aging Summary";#N/A,#N/A,FALSE,"Ratio Analysis";#N/A,#N/A,FALSE,"Test 120 Day Accts";#N/A,#N/A,FALSE,"Tickmarks"}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hidden="1">{#N/A,#N/A,FALSE,"Aging Summary";#N/A,#N/A,FALSE,"Ratio Analysis";#N/A,#N/A,FALSE,"Test 120 Day Accts";#N/A,#N/A,FALSE,"Tickmarks"}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hidden="1">{"OM_data",#N/A,FALSE,"O&amp;M Data Table";"OM_regulatory_adjustments",#N/A,FALSE,"O&amp;M Data Table";"OM_select_data",#N/A,FALSE,"O&amp;M Data Table"}</definedName>
    <definedName name="ytuytuyt" hidden="1">{#N/A,#N/A,FALSE,"Aging Summary";#N/A,#N/A,FALSE,"Ratio Analysis";#N/A,#N/A,FALSE,"Test 120 Day Accts";#N/A,#N/A,FALSE,"Tickmarks"}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hidden="1">{#N/A,#N/A,FALSE,"Aging Summary";#N/A,#N/A,FALSE,"Ratio Analysis";#N/A,#N/A,FALSE,"Test 120 Day Accts";#N/A,#N/A,FALSE,"Tickmarks"}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6" i="8" l="1"/>
  <c r="O56" i="8"/>
  <c r="K55" i="8"/>
  <c r="M55" i="8" s="1"/>
  <c r="M54" i="8"/>
  <c r="M53" i="8"/>
  <c r="L53" i="8"/>
  <c r="H53" i="8"/>
  <c r="M52" i="8"/>
  <c r="L52" i="8"/>
  <c r="H52" i="8"/>
  <c r="I52" i="8" s="1"/>
  <c r="G37" i="8"/>
  <c r="M51" i="8"/>
  <c r="L51" i="8"/>
  <c r="H51" i="8"/>
  <c r="M50" i="8"/>
  <c r="L50" i="8"/>
  <c r="H50" i="8"/>
  <c r="M49" i="8"/>
  <c r="L49" i="8"/>
  <c r="H49" i="8"/>
  <c r="M48" i="8"/>
  <c r="I48" i="8"/>
  <c r="L47" i="8"/>
  <c r="M47" i="8"/>
  <c r="L46" i="8"/>
  <c r="M46" i="8"/>
  <c r="L45" i="8"/>
  <c r="M45" i="8"/>
  <c r="L42" i="8"/>
  <c r="M42" i="8" s="1"/>
  <c r="P40" i="8"/>
  <c r="O40" i="8"/>
  <c r="B40" i="8"/>
  <c r="L39" i="8"/>
  <c r="H39" i="8"/>
  <c r="I39" i="8"/>
  <c r="B39" i="8"/>
  <c r="L38" i="8"/>
  <c r="M38" i="8" s="1"/>
  <c r="H38" i="8"/>
  <c r="I38" i="8" s="1"/>
  <c r="B38" i="8"/>
  <c r="M37" i="8"/>
  <c r="L37" i="8"/>
  <c r="K37" i="8"/>
  <c r="M35" i="8"/>
  <c r="L35" i="8"/>
  <c r="H35" i="8"/>
  <c r="I35" i="8" s="1"/>
  <c r="L34" i="8"/>
  <c r="M34" i="8"/>
  <c r="H34" i="8"/>
  <c r="I34" i="8" s="1"/>
  <c r="P34" i="8" s="1"/>
  <c r="L33" i="8"/>
  <c r="M33" i="8" s="1"/>
  <c r="I33" i="8"/>
  <c r="P33" i="8" s="1"/>
  <c r="H33" i="8"/>
  <c r="L32" i="8"/>
  <c r="M32" i="8"/>
  <c r="O32" i="8" s="1"/>
  <c r="H32" i="8"/>
  <c r="I32" i="8" s="1"/>
  <c r="L31" i="8"/>
  <c r="M31" i="8" s="1"/>
  <c r="O31" i="8" s="1"/>
  <c r="I31" i="8"/>
  <c r="H31" i="8"/>
  <c r="L30" i="8"/>
  <c r="M30" i="8"/>
  <c r="I30" i="8"/>
  <c r="H30" i="8"/>
  <c r="O29" i="8"/>
  <c r="L29" i="8"/>
  <c r="M29" i="8" s="1"/>
  <c r="H29" i="8"/>
  <c r="I29" i="8"/>
  <c r="P29" i="8" s="1"/>
  <c r="M28" i="8"/>
  <c r="L28" i="8"/>
  <c r="H28" i="8"/>
  <c r="I28" i="8" s="1"/>
  <c r="M27" i="8"/>
  <c r="L27" i="8"/>
  <c r="H27" i="8"/>
  <c r="I27" i="8"/>
  <c r="L26" i="8"/>
  <c r="M26" i="8"/>
  <c r="H26" i="8"/>
  <c r="I26" i="8" s="1"/>
  <c r="L25" i="8"/>
  <c r="M25" i="8" s="1"/>
  <c r="H25" i="8"/>
  <c r="I25" i="8"/>
  <c r="M24" i="8"/>
  <c r="I24" i="8"/>
  <c r="M23" i="8"/>
  <c r="I23" i="8"/>
  <c r="H51" i="7"/>
  <c r="H49" i="7"/>
  <c r="I49" i="7" s="1"/>
  <c r="P63" i="7"/>
  <c r="O63" i="7"/>
  <c r="P61" i="7"/>
  <c r="O61" i="7"/>
  <c r="P58" i="7"/>
  <c r="O58" i="7"/>
  <c r="P56" i="7"/>
  <c r="O56" i="7"/>
  <c r="L55" i="7"/>
  <c r="H55" i="7"/>
  <c r="G55" i="7"/>
  <c r="O54" i="7"/>
  <c r="M54" i="7"/>
  <c r="K55" i="7"/>
  <c r="I54" i="7"/>
  <c r="P54" i="7" s="1"/>
  <c r="L53" i="7"/>
  <c r="M53" i="7" s="1"/>
  <c r="O53" i="7" s="1"/>
  <c r="H53" i="7"/>
  <c r="I53" i="7"/>
  <c r="O52" i="7"/>
  <c r="L52" i="7"/>
  <c r="M52" i="7" s="1"/>
  <c r="H52" i="7"/>
  <c r="I52" i="7"/>
  <c r="L51" i="7"/>
  <c r="M51" i="7" s="1"/>
  <c r="L50" i="7"/>
  <c r="M50" i="7" s="1"/>
  <c r="H50" i="7"/>
  <c r="I50" i="7"/>
  <c r="O49" i="7"/>
  <c r="L49" i="7"/>
  <c r="M49" i="7" s="1"/>
  <c r="M48" i="7"/>
  <c r="I48" i="7"/>
  <c r="L47" i="7"/>
  <c r="M47" i="7" s="1"/>
  <c r="L46" i="7"/>
  <c r="M46" i="7" s="1"/>
  <c r="O45" i="7"/>
  <c r="L45" i="7"/>
  <c r="M45" i="7" s="1"/>
  <c r="I45" i="7"/>
  <c r="H45" i="7"/>
  <c r="H47" i="7" s="1"/>
  <c r="I47" i="7" s="1"/>
  <c r="O47" i="7" s="1"/>
  <c r="M43" i="7"/>
  <c r="L43" i="7"/>
  <c r="H43" i="7"/>
  <c r="I43" i="7"/>
  <c r="O43" i="7" s="1"/>
  <c r="M42" i="7"/>
  <c r="L42" i="7"/>
  <c r="I42" i="7"/>
  <c r="O42" i="7" s="1"/>
  <c r="H42" i="7"/>
  <c r="L40" i="7"/>
  <c r="M40" i="7" s="1"/>
  <c r="O40" i="7" s="1"/>
  <c r="I40" i="7"/>
  <c r="H40" i="7"/>
  <c r="B40" i="7"/>
  <c r="P39" i="7"/>
  <c r="M39" i="7"/>
  <c r="O39" i="7" s="1"/>
  <c r="L39" i="7"/>
  <c r="I39" i="7"/>
  <c r="H39" i="7"/>
  <c r="B39" i="7"/>
  <c r="O38" i="7"/>
  <c r="L38" i="7"/>
  <c r="M38" i="7" s="1"/>
  <c r="H38" i="7"/>
  <c r="I38" i="7"/>
  <c r="B38" i="7"/>
  <c r="L37" i="7"/>
  <c r="H37" i="7"/>
  <c r="L35" i="7"/>
  <c r="M35" i="7"/>
  <c r="O35" i="7" s="1"/>
  <c r="H35" i="7"/>
  <c r="I35" i="7" s="1"/>
  <c r="O34" i="7"/>
  <c r="L34" i="7"/>
  <c r="M34" i="7" s="1"/>
  <c r="I34" i="7"/>
  <c r="P34" i="7" s="1"/>
  <c r="H34" i="7"/>
  <c r="M33" i="7"/>
  <c r="L33" i="7"/>
  <c r="I33" i="7"/>
  <c r="H33" i="7"/>
  <c r="L32" i="7"/>
  <c r="M32" i="7" s="1"/>
  <c r="H32" i="7"/>
  <c r="M31" i="7"/>
  <c r="L31" i="7"/>
  <c r="H31" i="7"/>
  <c r="I31" i="7" s="1"/>
  <c r="M30" i="7"/>
  <c r="L30" i="7"/>
  <c r="I30" i="7"/>
  <c r="H30" i="7"/>
  <c r="L29" i="7"/>
  <c r="M29" i="7"/>
  <c r="H29" i="7"/>
  <c r="I29" i="7" s="1"/>
  <c r="L28" i="7"/>
  <c r="M28" i="7" s="1"/>
  <c r="H28" i="7"/>
  <c r="I28" i="7"/>
  <c r="M27" i="7"/>
  <c r="O27" i="7" s="1"/>
  <c r="L27" i="7"/>
  <c r="H27" i="7"/>
  <c r="I27" i="7" s="1"/>
  <c r="O26" i="7"/>
  <c r="L26" i="7"/>
  <c r="M26" i="7" s="1"/>
  <c r="I26" i="7"/>
  <c r="H26" i="7"/>
  <c r="M25" i="7"/>
  <c r="L25" i="7"/>
  <c r="I25" i="7"/>
  <c r="H25" i="7"/>
  <c r="L24" i="7"/>
  <c r="M24" i="7"/>
  <c r="I24" i="7"/>
  <c r="H24" i="7"/>
  <c r="H51" i="6"/>
  <c r="H49" i="6"/>
  <c r="P63" i="6"/>
  <c r="O63" i="6"/>
  <c r="P61" i="6"/>
  <c r="O61" i="6"/>
  <c r="P58" i="6"/>
  <c r="O58" i="6"/>
  <c r="P56" i="6"/>
  <c r="O56" i="6"/>
  <c r="L55" i="6"/>
  <c r="H55" i="6"/>
  <c r="G55" i="6"/>
  <c r="G36" i="6" s="1"/>
  <c r="I54" i="6"/>
  <c r="L53" i="6"/>
  <c r="M53" i="6" s="1"/>
  <c r="I53" i="6"/>
  <c r="H53" i="6"/>
  <c r="L52" i="6"/>
  <c r="M52" i="6" s="1"/>
  <c r="I52" i="6"/>
  <c r="H52" i="6"/>
  <c r="I51" i="6"/>
  <c r="O50" i="6"/>
  <c r="L50" i="6"/>
  <c r="M50" i="6" s="1"/>
  <c r="I50" i="6"/>
  <c r="H50" i="6"/>
  <c r="O49" i="6"/>
  <c r="L49" i="6"/>
  <c r="M49" i="6" s="1"/>
  <c r="I49" i="6"/>
  <c r="M48" i="6"/>
  <c r="I48" i="6"/>
  <c r="M47" i="6"/>
  <c r="O47" i="6" s="1"/>
  <c r="I47" i="6"/>
  <c r="M45" i="6"/>
  <c r="L45" i="6"/>
  <c r="L46" i="6" s="1"/>
  <c r="M46" i="6" s="1"/>
  <c r="L43" i="6"/>
  <c r="M43" i="6" s="1"/>
  <c r="I43" i="6"/>
  <c r="H43" i="6"/>
  <c r="L42" i="6"/>
  <c r="M42" i="6" s="1"/>
  <c r="O42" i="6" s="1"/>
  <c r="I42" i="6"/>
  <c r="H42" i="6"/>
  <c r="O40" i="6"/>
  <c r="M40" i="6"/>
  <c r="I40" i="6"/>
  <c r="P40" i="6" s="1"/>
  <c r="B40" i="6"/>
  <c r="P39" i="6"/>
  <c r="M39" i="6"/>
  <c r="O39" i="6" s="1"/>
  <c r="I39" i="6"/>
  <c r="B39" i="6"/>
  <c r="L38" i="6"/>
  <c r="M38" i="6" s="1"/>
  <c r="O38" i="6" s="1"/>
  <c r="H38" i="6"/>
  <c r="I38" i="6"/>
  <c r="B38" i="6"/>
  <c r="M37" i="6"/>
  <c r="L37" i="6"/>
  <c r="H37" i="6"/>
  <c r="I37" i="6" s="1"/>
  <c r="B37" i="6"/>
  <c r="L36" i="6"/>
  <c r="O34" i="6"/>
  <c r="L34" i="6"/>
  <c r="M34" i="6" s="1"/>
  <c r="I34" i="6"/>
  <c r="H34" i="6"/>
  <c r="L33" i="6"/>
  <c r="M33" i="6" s="1"/>
  <c r="O33" i="6" s="1"/>
  <c r="I33" i="6"/>
  <c r="H33" i="6"/>
  <c r="L32" i="6"/>
  <c r="M32" i="6"/>
  <c r="I32" i="6"/>
  <c r="H32" i="6"/>
  <c r="L31" i="6"/>
  <c r="M31" i="6" s="1"/>
  <c r="H31" i="6"/>
  <c r="I31" i="6"/>
  <c r="M30" i="6"/>
  <c r="O30" i="6" s="1"/>
  <c r="L30" i="6"/>
  <c r="H30" i="6"/>
  <c r="I30" i="6" s="1"/>
  <c r="P30" i="6" s="1"/>
  <c r="M29" i="6"/>
  <c r="L29" i="6"/>
  <c r="H29" i="6"/>
  <c r="I29" i="6"/>
  <c r="P28" i="6"/>
  <c r="L28" i="6"/>
  <c r="M28" i="6"/>
  <c r="O28" i="6" s="1"/>
  <c r="H28" i="6"/>
  <c r="I28" i="6" s="1"/>
  <c r="L27" i="6"/>
  <c r="M27" i="6" s="1"/>
  <c r="O27" i="6" s="1"/>
  <c r="I27" i="6"/>
  <c r="H27" i="6"/>
  <c r="L26" i="6"/>
  <c r="M26" i="6"/>
  <c r="O26" i="6" s="1"/>
  <c r="H26" i="6"/>
  <c r="I26" i="6" s="1"/>
  <c r="O25" i="6"/>
  <c r="L25" i="6"/>
  <c r="M25" i="6" s="1"/>
  <c r="I25" i="6"/>
  <c r="P25" i="6" s="1"/>
  <c r="H25" i="6"/>
  <c r="M24" i="6"/>
  <c r="L24" i="6"/>
  <c r="I24" i="6"/>
  <c r="H24" i="6"/>
  <c r="M23" i="6"/>
  <c r="I23" i="6"/>
  <c r="P124" i="5"/>
  <c r="O124" i="5"/>
  <c r="P122" i="5"/>
  <c r="O122" i="5"/>
  <c r="P119" i="5"/>
  <c r="O119" i="5"/>
  <c r="P117" i="5"/>
  <c r="O117" i="5"/>
  <c r="M116" i="5"/>
  <c r="L116" i="5"/>
  <c r="K116" i="5"/>
  <c r="H116" i="5"/>
  <c r="M115" i="5"/>
  <c r="I115" i="5"/>
  <c r="P115" i="5" s="1"/>
  <c r="G116" i="5"/>
  <c r="I116" i="5" s="1"/>
  <c r="M114" i="5"/>
  <c r="O114" i="5" s="1"/>
  <c r="L114" i="5"/>
  <c r="H114" i="5"/>
  <c r="I114" i="5" s="1"/>
  <c r="M113" i="5"/>
  <c r="L113" i="5"/>
  <c r="H113" i="5"/>
  <c r="I113" i="5" s="1"/>
  <c r="L112" i="5"/>
  <c r="M112" i="5"/>
  <c r="O112" i="5" s="1"/>
  <c r="H112" i="5"/>
  <c r="I112" i="5" s="1"/>
  <c r="M110" i="5"/>
  <c r="L110" i="5"/>
  <c r="H110" i="5"/>
  <c r="I110" i="5" s="1"/>
  <c r="M109" i="5"/>
  <c r="O109" i="5" s="1"/>
  <c r="I109" i="5"/>
  <c r="H106" i="5"/>
  <c r="L104" i="5"/>
  <c r="M104" i="5"/>
  <c r="O104" i="5" s="1"/>
  <c r="H104" i="5"/>
  <c r="I104" i="5" s="1"/>
  <c r="P104" i="5" s="1"/>
  <c r="M103" i="5"/>
  <c r="O103" i="5" s="1"/>
  <c r="L103" i="5"/>
  <c r="H103" i="5"/>
  <c r="I103" i="5" s="1"/>
  <c r="L101" i="5"/>
  <c r="M101" i="5" s="1"/>
  <c r="H101" i="5"/>
  <c r="I101" i="5" s="1"/>
  <c r="B101" i="5"/>
  <c r="L100" i="5"/>
  <c r="M100" i="5" s="1"/>
  <c r="O100" i="5" s="1"/>
  <c r="I100" i="5"/>
  <c r="H100" i="5"/>
  <c r="B100" i="5"/>
  <c r="M99" i="5"/>
  <c r="L99" i="5"/>
  <c r="H99" i="5"/>
  <c r="I99" i="5" s="1"/>
  <c r="P99" i="5" s="1"/>
  <c r="B99" i="5"/>
  <c r="L98" i="5"/>
  <c r="M98" i="5" s="1"/>
  <c r="I98" i="5"/>
  <c r="H98" i="5"/>
  <c r="B98" i="5"/>
  <c r="H97" i="5"/>
  <c r="M95" i="5"/>
  <c r="L95" i="5"/>
  <c r="H95" i="5"/>
  <c r="M94" i="5"/>
  <c r="L94" i="5"/>
  <c r="H94" i="5"/>
  <c r="M93" i="5"/>
  <c r="L93" i="5"/>
  <c r="I93" i="5"/>
  <c r="P93" i="5" s="1"/>
  <c r="H93" i="5"/>
  <c r="L92" i="5"/>
  <c r="M92" i="5" s="1"/>
  <c r="I92" i="5"/>
  <c r="P92" i="5" s="1"/>
  <c r="H92" i="5"/>
  <c r="L91" i="5"/>
  <c r="M91" i="5"/>
  <c r="H91" i="5"/>
  <c r="I91" i="5" s="1"/>
  <c r="L90" i="5"/>
  <c r="M90" i="5" s="1"/>
  <c r="H90" i="5"/>
  <c r="P89" i="5"/>
  <c r="M89" i="5"/>
  <c r="O89" i="5" s="1"/>
  <c r="L89" i="5"/>
  <c r="H89" i="5"/>
  <c r="I89" i="5" s="1"/>
  <c r="L88" i="5"/>
  <c r="M88" i="5" s="1"/>
  <c r="H88" i="5"/>
  <c r="I88" i="5"/>
  <c r="P88" i="5" s="1"/>
  <c r="L87" i="5"/>
  <c r="M87" i="5" s="1"/>
  <c r="O87" i="5" s="1"/>
  <c r="H87" i="5"/>
  <c r="I87" i="5" s="1"/>
  <c r="L86" i="5"/>
  <c r="M86" i="5" s="1"/>
  <c r="I86" i="5"/>
  <c r="H86" i="5"/>
  <c r="L85" i="5"/>
  <c r="M85" i="5"/>
  <c r="O85" i="5" s="1"/>
  <c r="H85" i="5"/>
  <c r="I85" i="5" s="1"/>
  <c r="O84" i="5"/>
  <c r="L84" i="5"/>
  <c r="M84" i="5" s="1"/>
  <c r="I84" i="5"/>
  <c r="H84" i="5"/>
  <c r="M83" i="5"/>
  <c r="I83" i="5"/>
  <c r="H36" i="5"/>
  <c r="P63" i="5"/>
  <c r="O63" i="5"/>
  <c r="P61" i="5"/>
  <c r="O61" i="5"/>
  <c r="P58" i="5"/>
  <c r="O58" i="5"/>
  <c r="P56" i="5"/>
  <c r="O56" i="5"/>
  <c r="L55" i="5"/>
  <c r="K55" i="5"/>
  <c r="K36" i="5" s="1"/>
  <c r="K97" i="5" s="1"/>
  <c r="H55" i="5"/>
  <c r="I55" i="5" s="1"/>
  <c r="M54" i="5"/>
  <c r="O54" i="5" s="1"/>
  <c r="I54" i="5"/>
  <c r="G55" i="5"/>
  <c r="M53" i="5"/>
  <c r="L53" i="5"/>
  <c r="H53" i="5"/>
  <c r="I53" i="5" s="1"/>
  <c r="M52" i="5"/>
  <c r="L52" i="5"/>
  <c r="H52" i="5"/>
  <c r="I52" i="5" s="1"/>
  <c r="M51" i="5"/>
  <c r="O51" i="5" s="1"/>
  <c r="L51" i="5"/>
  <c r="H51" i="5"/>
  <c r="I51" i="5" s="1"/>
  <c r="H50" i="5"/>
  <c r="I50" i="5" s="1"/>
  <c r="M49" i="5"/>
  <c r="L49" i="5"/>
  <c r="H49" i="5"/>
  <c r="I49" i="5" s="1"/>
  <c r="P48" i="5"/>
  <c r="M48" i="5"/>
  <c r="O48" i="5" s="1"/>
  <c r="I48" i="5"/>
  <c r="M47" i="5"/>
  <c r="I47" i="5"/>
  <c r="P47" i="5" s="1"/>
  <c r="L45" i="5"/>
  <c r="L46" i="5" s="1"/>
  <c r="M46" i="5" s="1"/>
  <c r="M45" i="5"/>
  <c r="H45" i="5"/>
  <c r="M43" i="5"/>
  <c r="L43" i="5"/>
  <c r="H43" i="5"/>
  <c r="I43" i="5" s="1"/>
  <c r="P42" i="5"/>
  <c r="M42" i="5"/>
  <c r="O42" i="5" s="1"/>
  <c r="L42" i="5"/>
  <c r="H42" i="5"/>
  <c r="I42" i="5" s="1"/>
  <c r="M40" i="5"/>
  <c r="O40" i="5" s="1"/>
  <c r="I40" i="5"/>
  <c r="B40" i="5"/>
  <c r="M39" i="5"/>
  <c r="I39" i="5"/>
  <c r="P39" i="5" s="1"/>
  <c r="B39" i="5"/>
  <c r="P38" i="5"/>
  <c r="L38" i="5"/>
  <c r="M38" i="5" s="1"/>
  <c r="O38" i="5" s="1"/>
  <c r="H38" i="5"/>
  <c r="I38" i="5" s="1"/>
  <c r="L37" i="5"/>
  <c r="H37" i="5"/>
  <c r="I37" i="5" s="1"/>
  <c r="B37" i="5"/>
  <c r="L36" i="5"/>
  <c r="M36" i="5" s="1"/>
  <c r="G36" i="5"/>
  <c r="G97" i="5" s="1"/>
  <c r="L34" i="5"/>
  <c r="M34" i="5" s="1"/>
  <c r="H34" i="5"/>
  <c r="L33" i="5"/>
  <c r="M33" i="5" s="1"/>
  <c r="O33" i="5" s="1"/>
  <c r="H33" i="5"/>
  <c r="I33" i="5" s="1"/>
  <c r="M32" i="5"/>
  <c r="L32" i="5"/>
  <c r="H32" i="5"/>
  <c r="I32" i="5" s="1"/>
  <c r="P32" i="5" s="1"/>
  <c r="L31" i="5"/>
  <c r="M31" i="5"/>
  <c r="H31" i="5"/>
  <c r="I31" i="5"/>
  <c r="P30" i="5"/>
  <c r="L30" i="5"/>
  <c r="M30" i="5" s="1"/>
  <c r="O30" i="5" s="1"/>
  <c r="H30" i="5"/>
  <c r="I30" i="5" s="1"/>
  <c r="L29" i="5"/>
  <c r="M29" i="5" s="1"/>
  <c r="O29" i="5" s="1"/>
  <c r="I29" i="5"/>
  <c r="H29" i="5"/>
  <c r="L28" i="5"/>
  <c r="M28" i="5"/>
  <c r="H28" i="5"/>
  <c r="I28" i="5" s="1"/>
  <c r="P28" i="5" s="1"/>
  <c r="L27" i="5"/>
  <c r="M27" i="5" s="1"/>
  <c r="O27" i="5" s="1"/>
  <c r="I27" i="5"/>
  <c r="P27" i="5" s="1"/>
  <c r="H27" i="5"/>
  <c r="L26" i="5"/>
  <c r="M26" i="5"/>
  <c r="O26" i="5" s="1"/>
  <c r="H26" i="5"/>
  <c r="I26" i="5"/>
  <c r="L25" i="5"/>
  <c r="M25" i="5" s="1"/>
  <c r="H25" i="5"/>
  <c r="M24" i="5"/>
  <c r="L24" i="5"/>
  <c r="H24" i="5"/>
  <c r="I24" i="5" s="1"/>
  <c r="O23" i="5"/>
  <c r="M23" i="5"/>
  <c r="I23" i="5"/>
  <c r="H50" i="4"/>
  <c r="P63" i="4"/>
  <c r="O63" i="4"/>
  <c r="P61" i="4"/>
  <c r="O61" i="4"/>
  <c r="P58" i="4"/>
  <c r="O58" i="4"/>
  <c r="P56" i="4"/>
  <c r="O56" i="4"/>
  <c r="L55" i="4"/>
  <c r="K55" i="4"/>
  <c r="M55" i="4" s="1"/>
  <c r="O55" i="4" s="1"/>
  <c r="I55" i="4"/>
  <c r="H55" i="4"/>
  <c r="G55" i="4"/>
  <c r="G36" i="4" s="1"/>
  <c r="M54" i="4"/>
  <c r="I54" i="4"/>
  <c r="P54" i="4" s="1"/>
  <c r="O53" i="4"/>
  <c r="L53" i="4"/>
  <c r="M53" i="4" s="1"/>
  <c r="H53" i="4"/>
  <c r="I53" i="4" s="1"/>
  <c r="L52" i="4"/>
  <c r="M52" i="4" s="1"/>
  <c r="H52" i="4"/>
  <c r="I52" i="4" s="1"/>
  <c r="L51" i="4"/>
  <c r="M51" i="4" s="1"/>
  <c r="H51" i="4"/>
  <c r="L50" i="4"/>
  <c r="M50" i="4" s="1"/>
  <c r="L49" i="4"/>
  <c r="M49" i="4" s="1"/>
  <c r="H49" i="4"/>
  <c r="M48" i="4"/>
  <c r="I48" i="4"/>
  <c r="L46" i="4"/>
  <c r="M46" i="4" s="1"/>
  <c r="L45" i="4"/>
  <c r="M45" i="4" s="1"/>
  <c r="O45" i="4" s="1"/>
  <c r="I45" i="4"/>
  <c r="H45" i="4"/>
  <c r="H47" i="4" s="1"/>
  <c r="I47" i="4" s="1"/>
  <c r="L43" i="4"/>
  <c r="M43" i="4"/>
  <c r="I43" i="4"/>
  <c r="H43" i="4"/>
  <c r="L42" i="4"/>
  <c r="M42" i="4"/>
  <c r="H42" i="4"/>
  <c r="I42" i="4"/>
  <c r="L40" i="4"/>
  <c r="M40" i="4" s="1"/>
  <c r="I40" i="4"/>
  <c r="H40" i="4"/>
  <c r="B40" i="4"/>
  <c r="L39" i="4"/>
  <c r="M39" i="4"/>
  <c r="H39" i="4"/>
  <c r="I39" i="4"/>
  <c r="B39" i="4"/>
  <c r="L38" i="4"/>
  <c r="M38" i="4" s="1"/>
  <c r="H38" i="4"/>
  <c r="L37" i="4"/>
  <c r="M37" i="4" s="1"/>
  <c r="O37" i="4" s="1"/>
  <c r="H37" i="4"/>
  <c r="I37" i="4" s="1"/>
  <c r="B37" i="4"/>
  <c r="L36" i="4"/>
  <c r="I36" i="4"/>
  <c r="H36" i="4"/>
  <c r="L34" i="4"/>
  <c r="M34" i="4"/>
  <c r="H34" i="4"/>
  <c r="I34" i="4" s="1"/>
  <c r="O33" i="4"/>
  <c r="M33" i="4"/>
  <c r="L33" i="4"/>
  <c r="H33" i="4"/>
  <c r="I33" i="4" s="1"/>
  <c r="P33" i="4" s="1"/>
  <c r="P32" i="4"/>
  <c r="O32" i="4"/>
  <c r="L32" i="4"/>
  <c r="M32" i="4" s="1"/>
  <c r="I32" i="4"/>
  <c r="H32" i="4"/>
  <c r="P31" i="4"/>
  <c r="M31" i="4"/>
  <c r="O31" i="4" s="1"/>
  <c r="L31" i="4"/>
  <c r="H31" i="4"/>
  <c r="I31" i="4"/>
  <c r="O30" i="4"/>
  <c r="L30" i="4"/>
  <c r="M30" i="4" s="1"/>
  <c r="H30" i="4"/>
  <c r="I30" i="4" s="1"/>
  <c r="M29" i="4"/>
  <c r="O29" i="4" s="1"/>
  <c r="L29" i="4"/>
  <c r="I29" i="4"/>
  <c r="H29" i="4"/>
  <c r="L28" i="4"/>
  <c r="M28" i="4"/>
  <c r="I28" i="4"/>
  <c r="P28" i="4" s="1"/>
  <c r="H28" i="4"/>
  <c r="L27" i="4"/>
  <c r="H27" i="4"/>
  <c r="I27" i="4" s="1"/>
  <c r="M26" i="4"/>
  <c r="L26" i="4"/>
  <c r="H26" i="4"/>
  <c r="I26" i="4"/>
  <c r="O25" i="4"/>
  <c r="M25" i="4"/>
  <c r="L25" i="4"/>
  <c r="H25" i="4"/>
  <c r="I25" i="4" s="1"/>
  <c r="P25" i="4" s="1"/>
  <c r="P24" i="4"/>
  <c r="O24" i="4"/>
  <c r="L24" i="4"/>
  <c r="M24" i="4" s="1"/>
  <c r="I24" i="4"/>
  <c r="H24" i="4"/>
  <c r="P23" i="4"/>
  <c r="O23" i="4"/>
  <c r="M23" i="4"/>
  <c r="I23" i="4"/>
  <c r="P124" i="3"/>
  <c r="O124" i="3"/>
  <c r="P119" i="3"/>
  <c r="O119" i="3"/>
  <c r="P114" i="3"/>
  <c r="O114" i="3"/>
  <c r="G113" i="3"/>
  <c r="I113" i="3" s="1"/>
  <c r="P112" i="3"/>
  <c r="O112" i="3"/>
  <c r="M112" i="3"/>
  <c r="K113" i="3"/>
  <c r="M113" i="3" s="1"/>
  <c r="O113" i="3" s="1"/>
  <c r="I112" i="3"/>
  <c r="M111" i="3"/>
  <c r="L111" i="3"/>
  <c r="I111" i="3"/>
  <c r="H111" i="3"/>
  <c r="L110" i="3"/>
  <c r="M110" i="3" s="1"/>
  <c r="I110" i="3"/>
  <c r="H110" i="3"/>
  <c r="L109" i="3"/>
  <c r="M109" i="3" s="1"/>
  <c r="I109" i="3"/>
  <c r="H109" i="3"/>
  <c r="L107" i="3"/>
  <c r="M107" i="3" s="1"/>
  <c r="M106" i="3"/>
  <c r="O106" i="3" s="1"/>
  <c r="I106" i="3"/>
  <c r="L105" i="3"/>
  <c r="I105" i="3"/>
  <c r="H105" i="3"/>
  <c r="L104" i="3"/>
  <c r="M104" i="3" s="1"/>
  <c r="I104" i="3"/>
  <c r="H104" i="3"/>
  <c r="L103" i="3"/>
  <c r="M103" i="3" s="1"/>
  <c r="I103" i="3"/>
  <c r="H103" i="3"/>
  <c r="M100" i="3"/>
  <c r="L100" i="3"/>
  <c r="L101" i="3" s="1"/>
  <c r="M101" i="3" s="1"/>
  <c r="H100" i="3"/>
  <c r="I100" i="3" s="1"/>
  <c r="M97" i="3"/>
  <c r="I97" i="3"/>
  <c r="P97" i="3" s="1"/>
  <c r="B97" i="3"/>
  <c r="L96" i="3"/>
  <c r="M96" i="3" s="1"/>
  <c r="O96" i="3" s="1"/>
  <c r="I96" i="3"/>
  <c r="H96" i="3"/>
  <c r="B96" i="3"/>
  <c r="L95" i="3"/>
  <c r="M95" i="3" s="1"/>
  <c r="I95" i="3"/>
  <c r="H95" i="3"/>
  <c r="B95" i="3"/>
  <c r="L94" i="3"/>
  <c r="H94" i="3"/>
  <c r="P92" i="3"/>
  <c r="O92" i="3"/>
  <c r="M92" i="3"/>
  <c r="L92" i="3"/>
  <c r="H92" i="3"/>
  <c r="I92" i="3" s="1"/>
  <c r="M91" i="3"/>
  <c r="L91" i="3"/>
  <c r="H91" i="3"/>
  <c r="M90" i="3"/>
  <c r="L90" i="3"/>
  <c r="H90" i="3"/>
  <c r="P89" i="3"/>
  <c r="L89" i="3"/>
  <c r="M89" i="3"/>
  <c r="O89" i="3" s="1"/>
  <c r="I89" i="3"/>
  <c r="H89" i="3"/>
  <c r="L88" i="3"/>
  <c r="I88" i="3"/>
  <c r="H88" i="3"/>
  <c r="L87" i="3"/>
  <c r="H87" i="3"/>
  <c r="I87" i="3" s="1"/>
  <c r="M86" i="3"/>
  <c r="L86" i="3"/>
  <c r="I86" i="3"/>
  <c r="P86" i="3" s="1"/>
  <c r="H86" i="3"/>
  <c r="O85" i="3"/>
  <c r="M85" i="3"/>
  <c r="P85" i="3" s="1"/>
  <c r="L85" i="3"/>
  <c r="I85" i="3"/>
  <c r="H85" i="3"/>
  <c r="P84" i="3"/>
  <c r="L84" i="3"/>
  <c r="M84" i="3" s="1"/>
  <c r="O84" i="3" s="1"/>
  <c r="H84" i="3"/>
  <c r="I84" i="3" s="1"/>
  <c r="M83" i="3"/>
  <c r="L83" i="3"/>
  <c r="H83" i="3"/>
  <c r="M82" i="3"/>
  <c r="I82" i="3"/>
  <c r="O82" i="3" s="1"/>
  <c r="P82" i="3" s="1"/>
  <c r="L35" i="3"/>
  <c r="P60" i="3"/>
  <c r="O60" i="3"/>
  <c r="P55" i="3"/>
  <c r="O55" i="3"/>
  <c r="P54" i="3"/>
  <c r="O54" i="3"/>
  <c r="G54" i="3"/>
  <c r="I54" i="3" s="1"/>
  <c r="M53" i="3"/>
  <c r="P53" i="3" s="1"/>
  <c r="K54" i="3"/>
  <c r="M54" i="3" s="1"/>
  <c r="I53" i="3"/>
  <c r="M52" i="3"/>
  <c r="O52" i="3" s="1"/>
  <c r="L52" i="3"/>
  <c r="I52" i="3"/>
  <c r="H52" i="3"/>
  <c r="L51" i="3"/>
  <c r="M51" i="3" s="1"/>
  <c r="I51" i="3"/>
  <c r="H51" i="3"/>
  <c r="L50" i="3"/>
  <c r="M50" i="3"/>
  <c r="I50" i="3"/>
  <c r="H50" i="3"/>
  <c r="L49" i="3"/>
  <c r="M49" i="3" s="1"/>
  <c r="M48" i="3"/>
  <c r="L48" i="3"/>
  <c r="M47" i="3"/>
  <c r="I47" i="3"/>
  <c r="L42" i="3"/>
  <c r="M42" i="3" s="1"/>
  <c r="M41" i="3"/>
  <c r="L41" i="3"/>
  <c r="B39" i="3"/>
  <c r="B98" i="3" s="1"/>
  <c r="M38" i="3"/>
  <c r="I38" i="3"/>
  <c r="B38" i="3"/>
  <c r="M37" i="3"/>
  <c r="L37" i="3"/>
  <c r="H37" i="3"/>
  <c r="I37" i="3" s="1"/>
  <c r="B37" i="3"/>
  <c r="L36" i="3"/>
  <c r="M36" i="3" s="1"/>
  <c r="H36" i="3"/>
  <c r="I36" i="3" s="1"/>
  <c r="B36" i="3"/>
  <c r="M33" i="3"/>
  <c r="L33" i="3"/>
  <c r="H33" i="3"/>
  <c r="O32" i="3"/>
  <c r="L32" i="3"/>
  <c r="M32" i="3" s="1"/>
  <c r="P32" i="3" s="1"/>
  <c r="H32" i="3"/>
  <c r="I32" i="3" s="1"/>
  <c r="M31" i="3"/>
  <c r="L31" i="3"/>
  <c r="H31" i="3"/>
  <c r="I31" i="3" s="1"/>
  <c r="M30" i="3"/>
  <c r="L30" i="3"/>
  <c r="H30" i="3"/>
  <c r="I30" i="3"/>
  <c r="L29" i="3"/>
  <c r="M29" i="3" s="1"/>
  <c r="H29" i="3"/>
  <c r="I29" i="3"/>
  <c r="L28" i="3"/>
  <c r="I28" i="3"/>
  <c r="H28" i="3"/>
  <c r="L27" i="3"/>
  <c r="M27" i="3" s="1"/>
  <c r="O27" i="3" s="1"/>
  <c r="I27" i="3"/>
  <c r="H27" i="3"/>
  <c r="L26" i="3"/>
  <c r="I26" i="3"/>
  <c r="H26" i="3"/>
  <c r="L25" i="3"/>
  <c r="M25" i="3" s="1"/>
  <c r="I25" i="3"/>
  <c r="H25" i="3"/>
  <c r="L24" i="3"/>
  <c r="M24" i="3" s="1"/>
  <c r="H24" i="3"/>
  <c r="I24" i="3" s="1"/>
  <c r="M23" i="3"/>
  <c r="I23" i="3"/>
  <c r="H100" i="2"/>
  <c r="I100" i="2" s="1"/>
  <c r="P112" i="2"/>
  <c r="O112" i="2"/>
  <c r="P107" i="2"/>
  <c r="O107" i="2"/>
  <c r="P106" i="2"/>
  <c r="G106" i="2"/>
  <c r="I106" i="2" s="1"/>
  <c r="M105" i="2"/>
  <c r="K106" i="2"/>
  <c r="M106" i="2" s="1"/>
  <c r="O106" i="2" s="1"/>
  <c r="I105" i="2"/>
  <c r="P105" i="2" s="1"/>
  <c r="L104" i="2"/>
  <c r="M104" i="2" s="1"/>
  <c r="O104" i="2" s="1"/>
  <c r="I104" i="2"/>
  <c r="H104" i="2"/>
  <c r="L103" i="2"/>
  <c r="M103" i="2" s="1"/>
  <c r="H103" i="2"/>
  <c r="I103" i="2" s="1"/>
  <c r="O102" i="2"/>
  <c r="M102" i="2"/>
  <c r="L102" i="2"/>
  <c r="I102" i="2"/>
  <c r="H102" i="2"/>
  <c r="O101" i="2"/>
  <c r="M101" i="2"/>
  <c r="L101" i="2"/>
  <c r="H101" i="2"/>
  <c r="I101" i="2" s="1"/>
  <c r="L100" i="2"/>
  <c r="M100" i="2" s="1"/>
  <c r="O100" i="2" s="1"/>
  <c r="M99" i="2"/>
  <c r="O99" i="2" s="1"/>
  <c r="I99" i="2"/>
  <c r="K93" i="2"/>
  <c r="B90" i="2"/>
  <c r="L89" i="2"/>
  <c r="H89" i="2"/>
  <c r="B89" i="2"/>
  <c r="L88" i="2"/>
  <c r="H88" i="2"/>
  <c r="B88" i="2"/>
  <c r="M85" i="2"/>
  <c r="I85" i="2"/>
  <c r="P85" i="2" s="1"/>
  <c r="M84" i="2"/>
  <c r="I84" i="2"/>
  <c r="P84" i="2" s="1"/>
  <c r="M83" i="2"/>
  <c r="O83" i="2" s="1"/>
  <c r="I83" i="2"/>
  <c r="P82" i="2"/>
  <c r="M82" i="2"/>
  <c r="O82" i="2" s="1"/>
  <c r="I82" i="2"/>
  <c r="P81" i="2"/>
  <c r="O81" i="2"/>
  <c r="M81" i="2"/>
  <c r="I81" i="2"/>
  <c r="M80" i="2"/>
  <c r="P80" i="2" s="1"/>
  <c r="I80" i="2"/>
  <c r="M79" i="2"/>
  <c r="O79" i="2" s="1"/>
  <c r="I79" i="2"/>
  <c r="P79" i="2" s="1"/>
  <c r="M78" i="2"/>
  <c r="O78" i="2" s="1"/>
  <c r="I78" i="2"/>
  <c r="M77" i="2"/>
  <c r="O77" i="2" s="1"/>
  <c r="I77" i="2"/>
  <c r="M76" i="2"/>
  <c r="I76" i="2"/>
  <c r="K73" i="2"/>
  <c r="K109" i="2"/>
  <c r="G109" i="2"/>
  <c r="P54" i="2"/>
  <c r="O54" i="2"/>
  <c r="G53" i="2"/>
  <c r="I53" i="2" s="1"/>
  <c r="I52" i="2"/>
  <c r="L51" i="2"/>
  <c r="M51" i="2" s="1"/>
  <c r="O51" i="2" s="1"/>
  <c r="I51" i="2"/>
  <c r="H51" i="2"/>
  <c r="L50" i="2"/>
  <c r="M50" i="2" s="1"/>
  <c r="O50" i="2" s="1"/>
  <c r="I50" i="2"/>
  <c r="H50" i="2"/>
  <c r="L49" i="2"/>
  <c r="I49" i="2"/>
  <c r="H49" i="2"/>
  <c r="L48" i="2"/>
  <c r="I48" i="2"/>
  <c r="H48" i="2"/>
  <c r="L47" i="2"/>
  <c r="I47" i="2"/>
  <c r="H47" i="2"/>
  <c r="M46" i="2"/>
  <c r="I46" i="2"/>
  <c r="K94" i="2"/>
  <c r="G94" i="2"/>
  <c r="G93" i="2"/>
  <c r="B38" i="2"/>
  <c r="B91" i="2" s="1"/>
  <c r="M37" i="2"/>
  <c r="I37" i="2"/>
  <c r="G90" i="2"/>
  <c r="I90" i="2" s="1"/>
  <c r="B37" i="2"/>
  <c r="M36" i="2"/>
  <c r="L36" i="2"/>
  <c r="K89" i="2"/>
  <c r="M89" i="2" s="1"/>
  <c r="H36" i="2"/>
  <c r="B36" i="2"/>
  <c r="L35" i="2"/>
  <c r="K88" i="2"/>
  <c r="M88" i="2" s="1"/>
  <c r="H35" i="2"/>
  <c r="G88" i="2"/>
  <c r="B35" i="2"/>
  <c r="O32" i="2"/>
  <c r="M32" i="2"/>
  <c r="I32" i="2"/>
  <c r="M31" i="2"/>
  <c r="O31" i="2" s="1"/>
  <c r="I31" i="2"/>
  <c r="M30" i="2"/>
  <c r="O30" i="2" s="1"/>
  <c r="I30" i="2"/>
  <c r="M29" i="2"/>
  <c r="O29" i="2" s="1"/>
  <c r="I29" i="2"/>
  <c r="M28" i="2"/>
  <c r="I28" i="2"/>
  <c r="M27" i="2"/>
  <c r="I27" i="2"/>
  <c r="O26" i="2"/>
  <c r="M26" i="2"/>
  <c r="I26" i="2"/>
  <c r="P26" i="2" s="1"/>
  <c r="M25" i="2"/>
  <c r="O25" i="2" s="1"/>
  <c r="I25" i="2"/>
  <c r="M24" i="2"/>
  <c r="I24" i="2"/>
  <c r="M23" i="2"/>
  <c r="I23" i="2"/>
  <c r="L251" i="1"/>
  <c r="P271" i="1"/>
  <c r="O271" i="1"/>
  <c r="K270" i="1"/>
  <c r="G270" i="1"/>
  <c r="O269" i="1"/>
  <c r="M268" i="1"/>
  <c r="O268" i="1" s="1"/>
  <c r="L268" i="1"/>
  <c r="M267" i="1"/>
  <c r="O267" i="1" s="1"/>
  <c r="H267" i="1"/>
  <c r="I267" i="1" s="1"/>
  <c r="L266" i="1"/>
  <c r="M266" i="1" s="1"/>
  <c r="H266" i="1"/>
  <c r="L265" i="1"/>
  <c r="M265" i="1"/>
  <c r="H265" i="1"/>
  <c r="M263" i="1"/>
  <c r="I263" i="1"/>
  <c r="L258" i="1"/>
  <c r="L257" i="1"/>
  <c r="H257" i="1"/>
  <c r="B255" i="1"/>
  <c r="M254" i="1"/>
  <c r="O254" i="1" s="1"/>
  <c r="I254" i="1"/>
  <c r="B254" i="1"/>
  <c r="O253" i="1"/>
  <c r="L253" i="1"/>
  <c r="M253" i="1" s="1"/>
  <c r="I253" i="1"/>
  <c r="H253" i="1"/>
  <c r="B253" i="1"/>
  <c r="M252" i="1"/>
  <c r="L252" i="1"/>
  <c r="H252" i="1"/>
  <c r="I252" i="1" s="1"/>
  <c r="B252" i="1"/>
  <c r="H251" i="1"/>
  <c r="G251" i="1"/>
  <c r="I251" i="1" s="1"/>
  <c r="M249" i="1"/>
  <c r="I249" i="1"/>
  <c r="P249" i="1" s="1"/>
  <c r="M248" i="1"/>
  <c r="O248" i="1" s="1"/>
  <c r="I248" i="1"/>
  <c r="P248" i="1" s="1"/>
  <c r="M247" i="1"/>
  <c r="I247" i="1"/>
  <c r="P246" i="1"/>
  <c r="O246" i="1"/>
  <c r="M246" i="1"/>
  <c r="I246" i="1"/>
  <c r="M245" i="1"/>
  <c r="O245" i="1" s="1"/>
  <c r="I245" i="1"/>
  <c r="M244" i="1"/>
  <c r="I244" i="1"/>
  <c r="M243" i="1"/>
  <c r="O243" i="1" s="1"/>
  <c r="I243" i="1"/>
  <c r="M242" i="1"/>
  <c r="O242" i="1" s="1"/>
  <c r="I242" i="1"/>
  <c r="M241" i="1"/>
  <c r="I241" i="1"/>
  <c r="M240" i="1"/>
  <c r="O240" i="1" s="1"/>
  <c r="I240" i="1"/>
  <c r="L204" i="1"/>
  <c r="P218" i="1"/>
  <c r="O218" i="1"/>
  <c r="M217" i="1"/>
  <c r="L217" i="1"/>
  <c r="L270" i="1" s="1"/>
  <c r="M270" i="1" s="1"/>
  <c r="O270" i="1" s="1"/>
  <c r="H217" i="1"/>
  <c r="H270" i="1" s="1"/>
  <c r="I270" i="1" s="1"/>
  <c r="M216" i="1"/>
  <c r="L216" i="1"/>
  <c r="L269" i="1" s="1"/>
  <c r="M269" i="1" s="1"/>
  <c r="P269" i="1" s="1"/>
  <c r="K217" i="1"/>
  <c r="H216" i="1"/>
  <c r="H269" i="1" s="1"/>
  <c r="I269" i="1" s="1"/>
  <c r="O215" i="1"/>
  <c r="M215" i="1"/>
  <c r="L215" i="1"/>
  <c r="H215" i="1"/>
  <c r="H268" i="1" s="1"/>
  <c r="I268" i="1" s="1"/>
  <c r="I215" i="1"/>
  <c r="M214" i="1"/>
  <c r="O214" i="1" s="1"/>
  <c r="L214" i="1"/>
  <c r="L267" i="1" s="1"/>
  <c r="H214" i="1"/>
  <c r="I214" i="1"/>
  <c r="O213" i="1"/>
  <c r="M213" i="1"/>
  <c r="L213" i="1"/>
  <c r="H213" i="1"/>
  <c r="I213" i="1"/>
  <c r="M212" i="1"/>
  <c r="L212" i="1"/>
  <c r="H212" i="1"/>
  <c r="I212" i="1"/>
  <c r="M210" i="1"/>
  <c r="I210" i="1"/>
  <c r="L208" i="1"/>
  <c r="H204" i="1"/>
  <c r="H209" i="1" s="1"/>
  <c r="I209" i="1" s="1"/>
  <c r="K202" i="1"/>
  <c r="B202" i="1"/>
  <c r="M201" i="1"/>
  <c r="O201" i="1" s="1"/>
  <c r="I201" i="1"/>
  <c r="B201" i="1"/>
  <c r="L200" i="1"/>
  <c r="M200" i="1" s="1"/>
  <c r="H200" i="1"/>
  <c r="I200" i="1" s="1"/>
  <c r="B200" i="1"/>
  <c r="L199" i="1"/>
  <c r="M199" i="1"/>
  <c r="O199" i="1" s="1"/>
  <c r="I199" i="1"/>
  <c r="H199" i="1"/>
  <c r="B199" i="1"/>
  <c r="L198" i="1"/>
  <c r="K198" i="1"/>
  <c r="H198" i="1"/>
  <c r="P196" i="1"/>
  <c r="M196" i="1"/>
  <c r="I196" i="1"/>
  <c r="P195" i="1"/>
  <c r="O195" i="1"/>
  <c r="M195" i="1"/>
  <c r="I195" i="1"/>
  <c r="M194" i="1"/>
  <c r="O194" i="1" s="1"/>
  <c r="I194" i="1"/>
  <c r="M193" i="1"/>
  <c r="I193" i="1"/>
  <c r="M192" i="1"/>
  <c r="I192" i="1"/>
  <c r="M191" i="1"/>
  <c r="I191" i="1"/>
  <c r="P191" i="1" s="1"/>
  <c r="M190" i="1"/>
  <c r="O190" i="1" s="1"/>
  <c r="I190" i="1"/>
  <c r="M189" i="1"/>
  <c r="I189" i="1"/>
  <c r="P189" i="1" s="1"/>
  <c r="M188" i="1"/>
  <c r="I188" i="1"/>
  <c r="I197" i="1" s="1"/>
  <c r="O187" i="1"/>
  <c r="P187" i="1" s="1"/>
  <c r="M187" i="1"/>
  <c r="I187" i="1"/>
  <c r="H147" i="1"/>
  <c r="P162" i="1"/>
  <c r="O162" i="1"/>
  <c r="M160" i="1"/>
  <c r="M159" i="1"/>
  <c r="I159" i="1"/>
  <c r="M158" i="1"/>
  <c r="O158" i="1" s="1"/>
  <c r="I158" i="1"/>
  <c r="O157" i="1"/>
  <c r="L157" i="1"/>
  <c r="M157" i="1" s="1"/>
  <c r="H157" i="1"/>
  <c r="I157" i="1" s="1"/>
  <c r="L156" i="1"/>
  <c r="H156" i="1"/>
  <c r="I156" i="1" s="1"/>
  <c r="L155" i="1"/>
  <c r="M155" i="1" s="1"/>
  <c r="O155" i="1" s="1"/>
  <c r="H155" i="1"/>
  <c r="I155" i="1"/>
  <c r="L154" i="1"/>
  <c r="M154" i="1"/>
  <c r="O154" i="1" s="1"/>
  <c r="H154" i="1"/>
  <c r="I154" i="1" s="1"/>
  <c r="G141" i="1"/>
  <c r="M153" i="1"/>
  <c r="O153" i="1" s="1"/>
  <c r="I153" i="1"/>
  <c r="L152" i="1"/>
  <c r="L151" i="1"/>
  <c r="M151" i="1"/>
  <c r="L150" i="1"/>
  <c r="M150" i="1"/>
  <c r="L147" i="1"/>
  <c r="L148" i="1" s="1"/>
  <c r="M148" i="1" s="1"/>
  <c r="M147" i="1"/>
  <c r="M145" i="1"/>
  <c r="I145" i="1"/>
  <c r="M144" i="1"/>
  <c r="I144" i="1"/>
  <c r="P144" i="1" s="1"/>
  <c r="B144" i="1"/>
  <c r="M143" i="1"/>
  <c r="L143" i="1"/>
  <c r="H143" i="1"/>
  <c r="L142" i="1"/>
  <c r="M142" i="1" s="1"/>
  <c r="O142" i="1" s="1"/>
  <c r="H142" i="1"/>
  <c r="I142" i="1" s="1"/>
  <c r="L141" i="1"/>
  <c r="K141" i="1"/>
  <c r="M141" i="1" s="1"/>
  <c r="P139" i="1"/>
  <c r="O139" i="1"/>
  <c r="M139" i="1"/>
  <c r="I139" i="1"/>
  <c r="M138" i="1"/>
  <c r="O138" i="1" s="1"/>
  <c r="I138" i="1"/>
  <c r="M137" i="1"/>
  <c r="O137" i="1" s="1"/>
  <c r="I137" i="1"/>
  <c r="P137" i="1" s="1"/>
  <c r="M136" i="1"/>
  <c r="I136" i="1"/>
  <c r="M135" i="1"/>
  <c r="O135" i="1" s="1"/>
  <c r="I135" i="1"/>
  <c r="M134" i="1"/>
  <c r="I134" i="1"/>
  <c r="P134" i="1" s="1"/>
  <c r="M133" i="1"/>
  <c r="O133" i="1" s="1"/>
  <c r="I133" i="1"/>
  <c r="M132" i="1"/>
  <c r="O132" i="1" s="1"/>
  <c r="I132" i="1"/>
  <c r="O131" i="1"/>
  <c r="P131" i="1" s="1"/>
  <c r="M131" i="1"/>
  <c r="I131" i="1"/>
  <c r="M130" i="1"/>
  <c r="I130" i="1"/>
  <c r="L87" i="1"/>
  <c r="M87" i="1" s="1"/>
  <c r="P107" i="1"/>
  <c r="O107" i="1"/>
  <c r="M106" i="1"/>
  <c r="K106" i="1"/>
  <c r="I106" i="1"/>
  <c r="P106" i="1" s="1"/>
  <c r="G106" i="1"/>
  <c r="M105" i="1"/>
  <c r="O105" i="1" s="1"/>
  <c r="I105" i="1"/>
  <c r="O104" i="1"/>
  <c r="P104" i="1" s="1"/>
  <c r="M104" i="1"/>
  <c r="I104" i="1"/>
  <c r="M103" i="1"/>
  <c r="O103" i="1" s="1"/>
  <c r="I103" i="1"/>
  <c r="P103" i="1" s="1"/>
  <c r="L102" i="1"/>
  <c r="M102" i="1"/>
  <c r="I102" i="1"/>
  <c r="H102" i="1"/>
  <c r="L101" i="1"/>
  <c r="M101" i="1"/>
  <c r="I101" i="1"/>
  <c r="H101" i="1"/>
  <c r="L100" i="1"/>
  <c r="M100" i="1"/>
  <c r="I100" i="1"/>
  <c r="H100" i="1"/>
  <c r="M99" i="1"/>
  <c r="I99" i="1"/>
  <c r="H98" i="1"/>
  <c r="I98" i="1" s="1"/>
  <c r="H97" i="1"/>
  <c r="H96" i="1"/>
  <c r="I96" i="1" s="1"/>
  <c r="M93" i="1"/>
  <c r="O93" i="1" s="1"/>
  <c r="L93" i="1"/>
  <c r="H93" i="1"/>
  <c r="I93" i="1" s="1"/>
  <c r="M91" i="1"/>
  <c r="O91" i="1" s="1"/>
  <c r="I91" i="1"/>
  <c r="B91" i="1"/>
  <c r="B145" i="1" s="1"/>
  <c r="M90" i="1"/>
  <c r="I90" i="1"/>
  <c r="P90" i="1" s="1"/>
  <c r="B90" i="1"/>
  <c r="L89" i="1"/>
  <c r="M89" i="1"/>
  <c r="H89" i="1"/>
  <c r="I89" i="1" s="1"/>
  <c r="O89" i="1" s="1"/>
  <c r="P89" i="1" s="1"/>
  <c r="B89" i="1"/>
  <c r="B143" i="1" s="1"/>
  <c r="L88" i="1"/>
  <c r="M88" i="1" s="1"/>
  <c r="O88" i="1" s="1"/>
  <c r="H88" i="1"/>
  <c r="I88" i="1"/>
  <c r="B88" i="1"/>
  <c r="B142" i="1" s="1"/>
  <c r="K87" i="1"/>
  <c r="H87" i="1"/>
  <c r="G87" i="1"/>
  <c r="M85" i="1"/>
  <c r="O85" i="1" s="1"/>
  <c r="I85" i="1"/>
  <c r="M84" i="1"/>
  <c r="I84" i="1"/>
  <c r="P84" i="1" s="1"/>
  <c r="M83" i="1"/>
  <c r="I83" i="1"/>
  <c r="M82" i="1"/>
  <c r="I82" i="1"/>
  <c r="M81" i="1"/>
  <c r="O81" i="1" s="1"/>
  <c r="I81" i="1"/>
  <c r="M80" i="1"/>
  <c r="I80" i="1"/>
  <c r="P80" i="1" s="1"/>
  <c r="P79" i="1"/>
  <c r="O79" i="1"/>
  <c r="M79" i="1"/>
  <c r="I79" i="1"/>
  <c r="M78" i="1"/>
  <c r="O78" i="1" s="1"/>
  <c r="I78" i="1"/>
  <c r="M77" i="1"/>
  <c r="O77" i="1" s="1"/>
  <c r="I77" i="1"/>
  <c r="M76" i="1"/>
  <c r="I76" i="1"/>
  <c r="G73" i="1"/>
  <c r="G127" i="1" s="1"/>
  <c r="G184" i="1" s="1"/>
  <c r="G237" i="1" s="1"/>
  <c r="K61" i="2"/>
  <c r="G61" i="2"/>
  <c r="P54" i="1"/>
  <c r="K53" i="1"/>
  <c r="M53" i="1" s="1"/>
  <c r="M52" i="1"/>
  <c r="O52" i="1" s="1"/>
  <c r="I52" i="1"/>
  <c r="M51" i="1"/>
  <c r="I51" i="1"/>
  <c r="M50" i="1"/>
  <c r="O50" i="1" s="1"/>
  <c r="I50" i="1"/>
  <c r="L49" i="1"/>
  <c r="M49" i="1" s="1"/>
  <c r="H49" i="1"/>
  <c r="I49" i="1"/>
  <c r="L48" i="1"/>
  <c r="M48" i="1" s="1"/>
  <c r="O48" i="1" s="1"/>
  <c r="H48" i="1"/>
  <c r="I48" i="1"/>
  <c r="L47" i="1"/>
  <c r="M47" i="1" s="1"/>
  <c r="H47" i="1"/>
  <c r="M46" i="1"/>
  <c r="O46" i="1" s="1"/>
  <c r="I46" i="1"/>
  <c r="G258" i="1"/>
  <c r="H40" i="1"/>
  <c r="I40" i="1" s="1"/>
  <c r="G257" i="1"/>
  <c r="M38" i="1"/>
  <c r="K39" i="3"/>
  <c r="M37" i="1"/>
  <c r="I37" i="1"/>
  <c r="P37" i="1" s="1"/>
  <c r="L36" i="1"/>
  <c r="M36" i="1" s="1"/>
  <c r="O36" i="1" s="1"/>
  <c r="I36" i="1"/>
  <c r="H36" i="1"/>
  <c r="L35" i="1"/>
  <c r="M35" i="1" s="1"/>
  <c r="O35" i="1" s="1"/>
  <c r="I35" i="1"/>
  <c r="H35" i="1"/>
  <c r="K34" i="1"/>
  <c r="H34" i="1"/>
  <c r="O32" i="1"/>
  <c r="M32" i="1"/>
  <c r="I32" i="1"/>
  <c r="M31" i="1"/>
  <c r="O31" i="1" s="1"/>
  <c r="I31" i="1"/>
  <c r="M30" i="1"/>
  <c r="O30" i="1" s="1"/>
  <c r="I30" i="1"/>
  <c r="M29" i="1"/>
  <c r="I29" i="1"/>
  <c r="M28" i="1"/>
  <c r="O28" i="1" s="1"/>
  <c r="I28" i="1"/>
  <c r="M27" i="1"/>
  <c r="I27" i="1"/>
  <c r="M26" i="1"/>
  <c r="O26" i="1" s="1"/>
  <c r="I26" i="1"/>
  <c r="M25" i="1"/>
  <c r="I25" i="1"/>
  <c r="P25" i="1" s="1"/>
  <c r="O24" i="1"/>
  <c r="M24" i="1"/>
  <c r="I24" i="1"/>
  <c r="M23" i="1"/>
  <c r="I23" i="1"/>
  <c r="P29" i="1" l="1"/>
  <c r="M33" i="1"/>
  <c r="O23" i="1"/>
  <c r="P23" i="1" s="1"/>
  <c r="P99" i="1"/>
  <c r="P77" i="1"/>
  <c r="P26" i="1"/>
  <c r="O27" i="1"/>
  <c r="P27" i="1"/>
  <c r="P35" i="1"/>
  <c r="P85" i="1"/>
  <c r="P102" i="1"/>
  <c r="O29" i="1"/>
  <c r="P31" i="1"/>
  <c r="P46" i="1"/>
  <c r="P50" i="1"/>
  <c r="O83" i="1"/>
  <c r="P83" i="1" s="1"/>
  <c r="L98" i="1"/>
  <c r="M98" i="1" s="1"/>
  <c r="O98" i="1" s="1"/>
  <c r="L97" i="1"/>
  <c r="M97" i="1" s="1"/>
  <c r="O97" i="1" s="1"/>
  <c r="L96" i="1"/>
  <c r="M96" i="1" s="1"/>
  <c r="O102" i="1"/>
  <c r="M140" i="1"/>
  <c r="O130" i="1"/>
  <c r="P138" i="1"/>
  <c r="O144" i="1"/>
  <c r="P153" i="1"/>
  <c r="P155" i="1"/>
  <c r="O193" i="1"/>
  <c r="P193" i="1"/>
  <c r="O252" i="1"/>
  <c r="P252" i="1"/>
  <c r="P82" i="1"/>
  <c r="P132" i="1"/>
  <c r="I143" i="1"/>
  <c r="I160" i="1"/>
  <c r="P160" i="1" s="1"/>
  <c r="G161" i="1"/>
  <c r="I161" i="1" s="1"/>
  <c r="O263" i="1"/>
  <c r="P263" i="1"/>
  <c r="P48" i="1"/>
  <c r="O80" i="1"/>
  <c r="P88" i="1"/>
  <c r="M258" i="1"/>
  <c r="O258" i="1" s="1"/>
  <c r="O160" i="1"/>
  <c r="P212" i="1"/>
  <c r="O212" i="1"/>
  <c r="O244" i="1"/>
  <c r="P244" i="1"/>
  <c r="O29" i="3"/>
  <c r="P29" i="3" s="1"/>
  <c r="I47" i="1"/>
  <c r="G34" i="1"/>
  <c r="I34" i="1" s="1"/>
  <c r="I216" i="1"/>
  <c r="G217" i="1"/>
  <c r="I217" i="1" s="1"/>
  <c r="P217" i="1" s="1"/>
  <c r="P110" i="3"/>
  <c r="O110" i="3"/>
  <c r="O99" i="1"/>
  <c r="O134" i="1"/>
  <c r="O37" i="1"/>
  <c r="P51" i="1"/>
  <c r="O106" i="1"/>
  <c r="O141" i="1"/>
  <c r="O145" i="1"/>
  <c r="P24" i="1"/>
  <c r="P30" i="1"/>
  <c r="P32" i="1"/>
  <c r="G39" i="3"/>
  <c r="G38" i="2"/>
  <c r="G202" i="1"/>
  <c r="I38" i="1"/>
  <c r="O47" i="1"/>
  <c r="O51" i="1"/>
  <c r="O84" i="1"/>
  <c r="O90" i="1"/>
  <c r="L94" i="1"/>
  <c r="M94" i="1" s="1"/>
  <c r="O94" i="1" s="1"/>
  <c r="P135" i="1"/>
  <c r="P154" i="1"/>
  <c r="M202" i="1"/>
  <c r="K255" i="1"/>
  <c r="M255" i="1" s="1"/>
  <c r="O28" i="2"/>
  <c r="P28" i="2"/>
  <c r="I97" i="1"/>
  <c r="I147" i="1"/>
  <c r="H148" i="1"/>
  <c r="I148" i="1" s="1"/>
  <c r="H152" i="1"/>
  <c r="I152" i="1" s="1"/>
  <c r="H151" i="1"/>
  <c r="I151" i="1" s="1"/>
  <c r="H150" i="1"/>
  <c r="I150" i="1" s="1"/>
  <c r="O82" i="1"/>
  <c r="O101" i="1"/>
  <c r="P101" i="1" s="1"/>
  <c r="O25" i="1"/>
  <c r="I86" i="1"/>
  <c r="P76" i="1"/>
  <c r="P78" i="1"/>
  <c r="P98" i="1"/>
  <c r="O143" i="1"/>
  <c r="O200" i="1"/>
  <c r="P200" i="1" s="1"/>
  <c r="P28" i="1"/>
  <c r="H45" i="1"/>
  <c r="I45" i="1" s="1"/>
  <c r="H44" i="1"/>
  <c r="I44" i="1" s="1"/>
  <c r="H43" i="1"/>
  <c r="I43" i="1" s="1"/>
  <c r="O136" i="1"/>
  <c r="P136" i="1" s="1"/>
  <c r="I87" i="1"/>
  <c r="P36" i="1"/>
  <c r="H41" i="1"/>
  <c r="I41" i="1" s="1"/>
  <c r="P52" i="1"/>
  <c r="O49" i="1"/>
  <c r="P49" i="1" s="1"/>
  <c r="O76" i="1"/>
  <c r="M86" i="1"/>
  <c r="P93" i="1"/>
  <c r="O100" i="1"/>
  <c r="P100" i="1" s="1"/>
  <c r="I140" i="1"/>
  <c r="P130" i="1"/>
  <c r="P142" i="1"/>
  <c r="O210" i="1"/>
  <c r="P210" i="1" s="1"/>
  <c r="O51" i="3"/>
  <c r="P145" i="1"/>
  <c r="P27" i="2"/>
  <c r="I33" i="2"/>
  <c r="O27" i="2"/>
  <c r="K114" i="2"/>
  <c r="L34" i="2"/>
  <c r="L40" i="2"/>
  <c r="H94" i="1"/>
  <c r="I94" i="1" s="1"/>
  <c r="P157" i="1"/>
  <c r="P192" i="1"/>
  <c r="M39" i="3"/>
  <c r="K98" i="3"/>
  <c r="M98" i="3" s="1"/>
  <c r="P81" i="1"/>
  <c r="P91" i="1"/>
  <c r="P105" i="1"/>
  <c r="P133" i="1"/>
  <c r="H141" i="1"/>
  <c r="I141" i="1" s="1"/>
  <c r="M197" i="1"/>
  <c r="O192" i="1"/>
  <c r="P194" i="1"/>
  <c r="P199" i="1"/>
  <c r="G205" i="1"/>
  <c r="P270" i="1"/>
  <c r="I250" i="1"/>
  <c r="P240" i="1"/>
  <c r="P242" i="1"/>
  <c r="P267" i="1"/>
  <c r="K251" i="1"/>
  <c r="M251" i="1" s="1"/>
  <c r="O251" i="1" s="1"/>
  <c r="L264" i="1"/>
  <c r="M264" i="1" s="1"/>
  <c r="O264" i="1" s="1"/>
  <c r="G198" i="1"/>
  <c r="I198" i="1" s="1"/>
  <c r="H211" i="1"/>
  <c r="I211" i="1" s="1"/>
  <c r="H264" i="1"/>
  <c r="I264" i="1" s="1"/>
  <c r="L211" i="1"/>
  <c r="M211" i="1" s="1"/>
  <c r="O211" i="1" s="1"/>
  <c r="M33" i="2"/>
  <c r="O23" i="2"/>
  <c r="P23" i="2" s="1"/>
  <c r="P30" i="2"/>
  <c r="K38" i="2"/>
  <c r="I86" i="2"/>
  <c r="P31" i="3"/>
  <c r="O31" i="3"/>
  <c r="O38" i="3"/>
  <c r="P38" i="3"/>
  <c r="O30" i="8"/>
  <c r="P30" i="8" s="1"/>
  <c r="K35" i="3"/>
  <c r="K94" i="3" s="1"/>
  <c r="K34" i="2"/>
  <c r="K87" i="2" s="1"/>
  <c r="K204" i="1"/>
  <c r="K257" i="1"/>
  <c r="M257" i="1" s="1"/>
  <c r="O257" i="1" s="1"/>
  <c r="K205" i="1"/>
  <c r="K258" i="1"/>
  <c r="M152" i="1"/>
  <c r="O152" i="1" s="1"/>
  <c r="M156" i="1"/>
  <c r="O156" i="1" s="1"/>
  <c r="O189" i="1"/>
  <c r="O191" i="1"/>
  <c r="M198" i="1"/>
  <c r="M208" i="1"/>
  <c r="O208" i="1" s="1"/>
  <c r="P215" i="1"/>
  <c r="P25" i="2"/>
  <c r="O85" i="2"/>
  <c r="O26" i="8"/>
  <c r="P26" i="8"/>
  <c r="I33" i="1"/>
  <c r="L40" i="1"/>
  <c r="G53" i="1"/>
  <c r="I53" i="1" s="1"/>
  <c r="P53" i="1" s="1"/>
  <c r="P201" i="1"/>
  <c r="G204" i="1"/>
  <c r="I204" i="1" s="1"/>
  <c r="P241" i="1"/>
  <c r="O247" i="1"/>
  <c r="P247" i="1" s="1"/>
  <c r="H262" i="1"/>
  <c r="I262" i="1" s="1"/>
  <c r="H261" i="1"/>
  <c r="I261" i="1" s="1"/>
  <c r="H260" i="1"/>
  <c r="I260" i="1" s="1"/>
  <c r="I266" i="1"/>
  <c r="P29" i="2"/>
  <c r="M48" i="2"/>
  <c r="O48" i="2" s="1"/>
  <c r="P50" i="2"/>
  <c r="O80" i="2"/>
  <c r="P37" i="3"/>
  <c r="O37" i="3"/>
  <c r="P158" i="1"/>
  <c r="L34" i="1"/>
  <c r="M34" i="1" s="1"/>
  <c r="H40" i="2"/>
  <c r="H34" i="2"/>
  <c r="G114" i="2"/>
  <c r="K161" i="1"/>
  <c r="M161" i="1" s="1"/>
  <c r="O161" i="1" s="1"/>
  <c r="O188" i="1"/>
  <c r="P188" i="1" s="1"/>
  <c r="P190" i="1"/>
  <c r="O196" i="1"/>
  <c r="P214" i="1"/>
  <c r="M204" i="1"/>
  <c r="O204" i="1" s="1"/>
  <c r="L205" i="1"/>
  <c r="M205" i="1" s="1"/>
  <c r="O241" i="1"/>
  <c r="P243" i="1"/>
  <c r="O249" i="1"/>
  <c r="I257" i="1"/>
  <c r="P31" i="2"/>
  <c r="P77" i="2"/>
  <c r="P100" i="2"/>
  <c r="P25" i="3"/>
  <c r="O25" i="3"/>
  <c r="M250" i="1"/>
  <c r="P253" i="1"/>
  <c r="L262" i="1"/>
  <c r="M262" i="1" s="1"/>
  <c r="O262" i="1" s="1"/>
  <c r="L261" i="1"/>
  <c r="M261" i="1" s="1"/>
  <c r="O261" i="1" s="1"/>
  <c r="L260" i="1"/>
  <c r="M260" i="1" s="1"/>
  <c r="G89" i="2"/>
  <c r="I36" i="2"/>
  <c r="P37" i="2"/>
  <c r="O37" i="2"/>
  <c r="K53" i="2"/>
  <c r="M53" i="2" s="1"/>
  <c r="M52" i="2"/>
  <c r="O52" i="2" s="1"/>
  <c r="I88" i="2"/>
  <c r="P30" i="3"/>
  <c r="O30" i="3"/>
  <c r="O159" i="1"/>
  <c r="P159" i="1" s="1"/>
  <c r="L207" i="1"/>
  <c r="M207" i="1" s="1"/>
  <c r="L209" i="1"/>
  <c r="M209" i="1" s="1"/>
  <c r="O209" i="1" s="1"/>
  <c r="P213" i="1"/>
  <c r="P245" i="1"/>
  <c r="P254" i="1"/>
  <c r="H258" i="1"/>
  <c r="I258" i="1" s="1"/>
  <c r="P268" i="1"/>
  <c r="O24" i="2"/>
  <c r="P24" i="2" s="1"/>
  <c r="O24" i="3"/>
  <c r="P24" i="3" s="1"/>
  <c r="P36" i="3"/>
  <c r="P88" i="3"/>
  <c r="O46" i="2"/>
  <c r="P46" i="2" s="1"/>
  <c r="P83" i="2"/>
  <c r="P104" i="2"/>
  <c r="P95" i="3"/>
  <c r="P100" i="3"/>
  <c r="O100" i="3"/>
  <c r="P104" i="3"/>
  <c r="H205" i="1"/>
  <c r="I205" i="1" s="1"/>
  <c r="I265" i="1"/>
  <c r="O265" i="1" s="1"/>
  <c r="I35" i="2"/>
  <c r="P52" i="2"/>
  <c r="M26" i="3"/>
  <c r="O26" i="3" s="1"/>
  <c r="O50" i="3"/>
  <c r="P50" i="3" s="1"/>
  <c r="P87" i="3"/>
  <c r="P40" i="4"/>
  <c r="M35" i="2"/>
  <c r="M47" i="2"/>
  <c r="O47" i="2" s="1"/>
  <c r="P78" i="2"/>
  <c r="P99" i="2"/>
  <c r="O103" i="2"/>
  <c r="P103" i="2" s="1"/>
  <c r="P109" i="3"/>
  <c r="O109" i="3"/>
  <c r="M35" i="4"/>
  <c r="O34" i="4"/>
  <c r="P34" i="4" s="1"/>
  <c r="P32" i="2"/>
  <c r="O76" i="2"/>
  <c r="P76" i="2" s="1"/>
  <c r="O84" i="2"/>
  <c r="P101" i="2"/>
  <c r="O105" i="2"/>
  <c r="P47" i="3"/>
  <c r="P96" i="3"/>
  <c r="P42" i="4"/>
  <c r="H207" i="1"/>
  <c r="I207" i="1" s="1"/>
  <c r="H208" i="1"/>
  <c r="I208" i="1" s="1"/>
  <c r="M49" i="2"/>
  <c r="O49" i="2" s="1"/>
  <c r="P51" i="2"/>
  <c r="I89" i="2"/>
  <c r="O89" i="2" s="1"/>
  <c r="O23" i="3"/>
  <c r="P23" i="3" s="1"/>
  <c r="P27" i="3"/>
  <c r="M28" i="3"/>
  <c r="H41" i="3"/>
  <c r="H35" i="3"/>
  <c r="M105" i="3"/>
  <c r="O105" i="3" s="1"/>
  <c r="M86" i="2"/>
  <c r="K90" i="2"/>
  <c r="M90" i="2" s="1"/>
  <c r="O90" i="2" s="1"/>
  <c r="P51" i="3"/>
  <c r="O86" i="3"/>
  <c r="O97" i="3"/>
  <c r="O103" i="3"/>
  <c r="P105" i="3"/>
  <c r="P29" i="4"/>
  <c r="P45" i="4"/>
  <c r="I36" i="5"/>
  <c r="P85" i="5"/>
  <c r="L106" i="5"/>
  <c r="L97" i="5"/>
  <c r="M97" i="5" s="1"/>
  <c r="O97" i="5" s="1"/>
  <c r="O24" i="7"/>
  <c r="M36" i="7"/>
  <c r="P24" i="7"/>
  <c r="O28" i="4"/>
  <c r="O40" i="4"/>
  <c r="P43" i="4"/>
  <c r="P48" i="4"/>
  <c r="P31" i="5"/>
  <c r="O31" i="5"/>
  <c r="I45" i="5"/>
  <c r="O45" i="5" s="1"/>
  <c r="H46" i="5"/>
  <c r="I46" i="5" s="1"/>
  <c r="O92" i="5"/>
  <c r="M55" i="6"/>
  <c r="O55" i="6" s="1"/>
  <c r="L46" i="3"/>
  <c r="M46" i="3" s="1"/>
  <c r="L45" i="3"/>
  <c r="M45" i="3" s="1"/>
  <c r="L44" i="3"/>
  <c r="M44" i="3" s="1"/>
  <c r="M35" i="3"/>
  <c r="I83" i="3"/>
  <c r="M88" i="3"/>
  <c r="O88" i="3" s="1"/>
  <c r="P106" i="3"/>
  <c r="P113" i="3"/>
  <c r="H107" i="3"/>
  <c r="I107" i="3" s="1"/>
  <c r="H48" i="3"/>
  <c r="I48" i="3" s="1"/>
  <c r="O48" i="3" s="1"/>
  <c r="P27" i="4"/>
  <c r="O39" i="4"/>
  <c r="P39" i="4" s="1"/>
  <c r="O43" i="4"/>
  <c r="O48" i="4"/>
  <c r="O28" i="5"/>
  <c r="P54" i="5"/>
  <c r="O88" i="5"/>
  <c r="O91" i="5"/>
  <c r="P91" i="5" s="1"/>
  <c r="P102" i="2"/>
  <c r="O36" i="3"/>
  <c r="O47" i="3"/>
  <c r="O95" i="3"/>
  <c r="O104" i="3"/>
  <c r="H108" i="3"/>
  <c r="I108" i="3" s="1"/>
  <c r="H49" i="3"/>
  <c r="I49" i="3" s="1"/>
  <c r="O49" i="3" s="1"/>
  <c r="P26" i="4"/>
  <c r="P53" i="5"/>
  <c r="O101" i="5"/>
  <c r="P101" i="5"/>
  <c r="I33" i="3"/>
  <c r="P52" i="3"/>
  <c r="O53" i="3"/>
  <c r="M87" i="3"/>
  <c r="O87" i="3" s="1"/>
  <c r="I90" i="3"/>
  <c r="I91" i="3"/>
  <c r="P103" i="3"/>
  <c r="O111" i="3"/>
  <c r="P111" i="3" s="1"/>
  <c r="M37" i="5"/>
  <c r="P43" i="5"/>
  <c r="P51" i="5"/>
  <c r="P87" i="5"/>
  <c r="I90" i="5"/>
  <c r="O90" i="5" s="1"/>
  <c r="M93" i="3"/>
  <c r="M94" i="3"/>
  <c r="L108" i="3"/>
  <c r="M108" i="3" s="1"/>
  <c r="O42" i="4"/>
  <c r="P47" i="4"/>
  <c r="P55" i="4"/>
  <c r="M35" i="5"/>
  <c r="O24" i="5"/>
  <c r="P24" i="5" s="1"/>
  <c r="P26" i="5"/>
  <c r="P33" i="5"/>
  <c r="O39" i="5"/>
  <c r="O29" i="6"/>
  <c r="P29" i="6" s="1"/>
  <c r="O26" i="4"/>
  <c r="P30" i="4"/>
  <c r="O54" i="4"/>
  <c r="O52" i="5"/>
  <c r="P52" i="5" s="1"/>
  <c r="O24" i="6"/>
  <c r="P24" i="6"/>
  <c r="P27" i="6"/>
  <c r="O52" i="6"/>
  <c r="P52" i="6" s="1"/>
  <c r="P37" i="4"/>
  <c r="P53" i="4"/>
  <c r="P23" i="5"/>
  <c r="P29" i="5"/>
  <c r="M96" i="5"/>
  <c r="O83" i="5"/>
  <c r="P83" i="5" s="1"/>
  <c r="P113" i="5"/>
  <c r="M35" i="6"/>
  <c r="O23" i="6"/>
  <c r="O25" i="7"/>
  <c r="P25" i="7"/>
  <c r="O33" i="7"/>
  <c r="P33" i="7"/>
  <c r="P30" i="7"/>
  <c r="O30" i="7"/>
  <c r="P43" i="7"/>
  <c r="P47" i="7"/>
  <c r="O46" i="7"/>
  <c r="G37" i="7"/>
  <c r="I55" i="7"/>
  <c r="H101" i="3"/>
  <c r="I101" i="3" s="1"/>
  <c r="M27" i="4"/>
  <c r="O27" i="4" s="1"/>
  <c r="O47" i="5"/>
  <c r="O86" i="5"/>
  <c r="P86" i="5" s="1"/>
  <c r="O93" i="5"/>
  <c r="P103" i="5"/>
  <c r="O115" i="5"/>
  <c r="L111" i="5"/>
  <c r="M111" i="5" s="1"/>
  <c r="O111" i="5" s="1"/>
  <c r="H111" i="5"/>
  <c r="I111" i="5" s="1"/>
  <c r="L50" i="5"/>
  <c r="M50" i="5" s="1"/>
  <c r="O50" i="5" s="1"/>
  <c r="O43" i="6"/>
  <c r="P43" i="6" s="1"/>
  <c r="O53" i="6"/>
  <c r="P53" i="6" s="1"/>
  <c r="O31" i="7"/>
  <c r="P31" i="7"/>
  <c r="P27" i="8"/>
  <c r="O27" i="8"/>
  <c r="I35" i="4"/>
  <c r="I38" i="4"/>
  <c r="I49" i="4"/>
  <c r="I25" i="5"/>
  <c r="O32" i="5"/>
  <c r="O43" i="5"/>
  <c r="O53" i="5"/>
  <c r="M55" i="5"/>
  <c r="O55" i="5" s="1"/>
  <c r="P84" i="5"/>
  <c r="P38" i="6"/>
  <c r="L47" i="4"/>
  <c r="M47" i="4" s="1"/>
  <c r="O47" i="4" s="1"/>
  <c r="I51" i="4"/>
  <c r="O52" i="4"/>
  <c r="P52" i="4" s="1"/>
  <c r="I50" i="4"/>
  <c r="O50" i="4" s="1"/>
  <c r="I34" i="5"/>
  <c r="P40" i="5"/>
  <c r="O49" i="5"/>
  <c r="P49" i="5" s="1"/>
  <c r="P98" i="5"/>
  <c r="O98" i="5"/>
  <c r="I106" i="5"/>
  <c r="H107" i="5"/>
  <c r="O32" i="6"/>
  <c r="P32" i="6"/>
  <c r="O29" i="7"/>
  <c r="P29" i="7"/>
  <c r="O28" i="8"/>
  <c r="P28" i="8"/>
  <c r="P100" i="5"/>
  <c r="O116" i="5"/>
  <c r="P116" i="5" s="1"/>
  <c r="P34" i="6"/>
  <c r="P49" i="6"/>
  <c r="I55" i="6"/>
  <c r="H45" i="6"/>
  <c r="H36" i="6"/>
  <c r="I36" i="6" s="1"/>
  <c r="I37" i="7"/>
  <c r="P53" i="7"/>
  <c r="I36" i="8"/>
  <c r="O23" i="8"/>
  <c r="P23" i="8" s="1"/>
  <c r="P39" i="8"/>
  <c r="P112" i="5"/>
  <c r="O113" i="5"/>
  <c r="P26" i="6"/>
  <c r="P31" i="6"/>
  <c r="P33" i="6"/>
  <c r="P47" i="6"/>
  <c r="P35" i="7"/>
  <c r="P32" i="8"/>
  <c r="O35" i="8"/>
  <c r="P35" i="8" s="1"/>
  <c r="I49" i="8"/>
  <c r="O49" i="8" s="1"/>
  <c r="I54" i="8"/>
  <c r="P54" i="8" s="1"/>
  <c r="G55" i="8"/>
  <c r="I55" i="8" s="1"/>
  <c r="P55" i="8" s="1"/>
  <c r="P52" i="7"/>
  <c r="O33" i="8"/>
  <c r="M39" i="8"/>
  <c r="O39" i="8" s="1"/>
  <c r="H37" i="8"/>
  <c r="I37" i="8" s="1"/>
  <c r="O37" i="8" s="1"/>
  <c r="H42" i="8"/>
  <c r="I95" i="5"/>
  <c r="P95" i="5" s="1"/>
  <c r="I97" i="5"/>
  <c r="O99" i="5"/>
  <c r="O110" i="5"/>
  <c r="P110" i="5" s="1"/>
  <c r="P114" i="5"/>
  <c r="P27" i="7"/>
  <c r="P42" i="7"/>
  <c r="P45" i="7"/>
  <c r="P48" i="7"/>
  <c r="P49" i="7"/>
  <c r="P31" i="8"/>
  <c r="I51" i="8"/>
  <c r="O52" i="8"/>
  <c r="P52" i="8" s="1"/>
  <c r="O55" i="8"/>
  <c r="K36" i="4"/>
  <c r="M36" i="4" s="1"/>
  <c r="O36" i="4" s="1"/>
  <c r="P109" i="5"/>
  <c r="P42" i="6"/>
  <c r="L51" i="6"/>
  <c r="M51" i="6" s="1"/>
  <c r="O51" i="6" s="1"/>
  <c r="M54" i="6"/>
  <c r="O54" i="6" s="1"/>
  <c r="K55" i="6"/>
  <c r="K36" i="6" s="1"/>
  <c r="M36" i="6" s="1"/>
  <c r="O36" i="6" s="1"/>
  <c r="O28" i="7"/>
  <c r="P28" i="7" s="1"/>
  <c r="I32" i="7"/>
  <c r="P38" i="7"/>
  <c r="P40" i="7"/>
  <c r="O48" i="7"/>
  <c r="P24" i="8"/>
  <c r="O25" i="8"/>
  <c r="P25" i="8" s="1"/>
  <c r="H46" i="4"/>
  <c r="I46" i="4" s="1"/>
  <c r="I94" i="5"/>
  <c r="I35" i="6"/>
  <c r="O31" i="6"/>
  <c r="O37" i="6"/>
  <c r="P37" i="6" s="1"/>
  <c r="O48" i="6"/>
  <c r="P48" i="6" s="1"/>
  <c r="P50" i="6"/>
  <c r="P26" i="7"/>
  <c r="O50" i="7"/>
  <c r="P50" i="7" s="1"/>
  <c r="K37" i="7"/>
  <c r="M37" i="7" s="1"/>
  <c r="M55" i="7"/>
  <c r="I51" i="7"/>
  <c r="M36" i="8"/>
  <c r="O38" i="8"/>
  <c r="P38" i="8" s="1"/>
  <c r="I53" i="8"/>
  <c r="P53" i="8" s="1"/>
  <c r="O24" i="8"/>
  <c r="O34" i="8"/>
  <c r="I50" i="8"/>
  <c r="O51" i="8"/>
  <c r="H46" i="7"/>
  <c r="I46" i="7" s="1"/>
  <c r="O48" i="8"/>
  <c r="P48" i="8" s="1"/>
  <c r="P23" i="6"/>
  <c r="L43" i="8"/>
  <c r="M43" i="8" s="1"/>
  <c r="O28" i="3" l="1"/>
  <c r="P28" i="3"/>
  <c r="P54" i="6"/>
  <c r="O49" i="4"/>
  <c r="P49" i="4" s="1"/>
  <c r="P46" i="7"/>
  <c r="I41" i="6"/>
  <c r="P50" i="8"/>
  <c r="O37" i="7"/>
  <c r="P97" i="5"/>
  <c r="P50" i="5"/>
  <c r="P36" i="4"/>
  <c r="O83" i="3"/>
  <c r="P83" i="3" s="1"/>
  <c r="I93" i="3"/>
  <c r="O32" i="7"/>
  <c r="P32" i="7" s="1"/>
  <c r="P35" i="2"/>
  <c r="O260" i="1"/>
  <c r="O205" i="1"/>
  <c r="H87" i="2"/>
  <c r="H93" i="2"/>
  <c r="P211" i="1"/>
  <c r="I256" i="1"/>
  <c r="P94" i="1"/>
  <c r="P47" i="1"/>
  <c r="O93" i="3"/>
  <c r="M99" i="3"/>
  <c r="P265" i="1"/>
  <c r="L45" i="2"/>
  <c r="M45" i="2" s="1"/>
  <c r="O45" i="2" s="1"/>
  <c r="L44" i="2"/>
  <c r="M44" i="2" s="1"/>
  <c r="O44" i="2" s="1"/>
  <c r="L43" i="2"/>
  <c r="M43" i="2" s="1"/>
  <c r="L41" i="2"/>
  <c r="M41" i="2" s="1"/>
  <c r="M40" i="2"/>
  <c r="O38" i="1"/>
  <c r="P38" i="1" s="1"/>
  <c r="P51" i="8"/>
  <c r="H47" i="8"/>
  <c r="I47" i="8" s="1"/>
  <c r="H46" i="8"/>
  <c r="I46" i="8" s="1"/>
  <c r="H45" i="8"/>
  <c r="I45" i="8" s="1"/>
  <c r="H43" i="8"/>
  <c r="I43" i="8" s="1"/>
  <c r="I42" i="8"/>
  <c r="O50" i="8"/>
  <c r="I41" i="8"/>
  <c r="P36" i="8"/>
  <c r="P34" i="5"/>
  <c r="O34" i="5"/>
  <c r="M41" i="5"/>
  <c r="O37" i="5"/>
  <c r="P37" i="5"/>
  <c r="P33" i="3"/>
  <c r="P49" i="3"/>
  <c r="M41" i="7"/>
  <c r="I34" i="3"/>
  <c r="P205" i="1"/>
  <c r="I40" i="2"/>
  <c r="H41" i="2"/>
  <c r="I41" i="2" s="1"/>
  <c r="H44" i="2"/>
  <c r="I44" i="2" s="1"/>
  <c r="H45" i="2"/>
  <c r="I45" i="2" s="1"/>
  <c r="H43" i="2"/>
  <c r="I43" i="2" s="1"/>
  <c r="P90" i="2"/>
  <c r="P204" i="1"/>
  <c r="K91" i="2"/>
  <c r="M91" i="2" s="1"/>
  <c r="O91" i="2" s="1"/>
  <c r="M38" i="2"/>
  <c r="O38" i="2" s="1"/>
  <c r="M34" i="2"/>
  <c r="M39" i="2" s="1"/>
  <c r="I146" i="1"/>
  <c r="P152" i="1"/>
  <c r="G255" i="1"/>
  <c r="I255" i="1" s="1"/>
  <c r="I202" i="1"/>
  <c r="M39" i="1"/>
  <c r="O33" i="1"/>
  <c r="P49" i="2"/>
  <c r="O207" i="1"/>
  <c r="P207" i="1" s="1"/>
  <c r="P209" i="1"/>
  <c r="O34" i="1"/>
  <c r="P34" i="1" s="1"/>
  <c r="L87" i="2"/>
  <c r="M87" i="2" s="1"/>
  <c r="M92" i="2" s="1"/>
  <c r="L93" i="2"/>
  <c r="O33" i="3"/>
  <c r="O148" i="1"/>
  <c r="P148" i="1" s="1"/>
  <c r="G91" i="2"/>
  <c r="I91" i="2" s="1"/>
  <c r="I38" i="2"/>
  <c r="P26" i="3"/>
  <c r="I203" i="1"/>
  <c r="P161" i="1"/>
  <c r="O46" i="4"/>
  <c r="P46" i="4" s="1"/>
  <c r="O151" i="1"/>
  <c r="P151" i="1" s="1"/>
  <c r="O217" i="1"/>
  <c r="P25" i="5"/>
  <c r="O25" i="5"/>
  <c r="I35" i="5"/>
  <c r="O53" i="2"/>
  <c r="P53" i="2"/>
  <c r="P37" i="8"/>
  <c r="P50" i="4"/>
  <c r="P37" i="7"/>
  <c r="O38" i="4"/>
  <c r="P38" i="4" s="1"/>
  <c r="M41" i="4"/>
  <c r="O35" i="4"/>
  <c r="P35" i="4" s="1"/>
  <c r="P48" i="2"/>
  <c r="P257" i="1"/>
  <c r="I92" i="1"/>
  <c r="P147" i="1"/>
  <c r="O147" i="1"/>
  <c r="I39" i="3"/>
  <c r="G98" i="3"/>
  <c r="I98" i="3" s="1"/>
  <c r="O98" i="3" s="1"/>
  <c r="M41" i="8"/>
  <c r="O36" i="8"/>
  <c r="P36" i="6"/>
  <c r="P51" i="4"/>
  <c r="O51" i="4"/>
  <c r="I41" i="4"/>
  <c r="I36" i="7"/>
  <c r="O94" i="5"/>
  <c r="P94" i="5" s="1"/>
  <c r="O91" i="3"/>
  <c r="P91" i="3"/>
  <c r="P55" i="5"/>
  <c r="M106" i="5"/>
  <c r="O106" i="5" s="1"/>
  <c r="L107" i="5"/>
  <c r="M34" i="3"/>
  <c r="O35" i="2"/>
  <c r="M256" i="1"/>
  <c r="O250" i="1"/>
  <c r="P250" i="1" s="1"/>
  <c r="P260" i="1"/>
  <c r="M40" i="1"/>
  <c r="L41" i="1"/>
  <c r="M41" i="1" s="1"/>
  <c r="O41" i="1" s="1"/>
  <c r="L45" i="1"/>
  <c r="M45" i="1" s="1"/>
  <c r="O45" i="1" s="1"/>
  <c r="L44" i="1"/>
  <c r="M44" i="1" s="1"/>
  <c r="O44" i="1" s="1"/>
  <c r="L43" i="1"/>
  <c r="M43" i="1" s="1"/>
  <c r="O198" i="1"/>
  <c r="P198" i="1" s="1"/>
  <c r="O36" i="2"/>
  <c r="P36" i="2" s="1"/>
  <c r="O33" i="2"/>
  <c r="P33" i="2" s="1"/>
  <c r="P251" i="1"/>
  <c r="O39" i="3"/>
  <c r="P156" i="1"/>
  <c r="P97" i="1"/>
  <c r="P216" i="1"/>
  <c r="O216" i="1"/>
  <c r="P143" i="1"/>
  <c r="O140" i="1"/>
  <c r="P140" i="1" s="1"/>
  <c r="M146" i="1"/>
  <c r="M102" i="5"/>
  <c r="P48" i="3"/>
  <c r="O54" i="8"/>
  <c r="P106" i="5"/>
  <c r="P107" i="3"/>
  <c r="O86" i="2"/>
  <c r="P86" i="2" s="1"/>
  <c r="H46" i="6"/>
  <c r="I46" i="6" s="1"/>
  <c r="I45" i="6"/>
  <c r="O90" i="3"/>
  <c r="P90" i="3"/>
  <c r="O53" i="8"/>
  <c r="P51" i="6"/>
  <c r="P258" i="1"/>
  <c r="O101" i="3"/>
  <c r="P101" i="3" s="1"/>
  <c r="P261" i="1"/>
  <c r="P33" i="1"/>
  <c r="I39" i="1"/>
  <c r="M203" i="1"/>
  <c r="O197" i="1"/>
  <c r="P197" i="1" s="1"/>
  <c r="O86" i="1"/>
  <c r="P86" i="1" s="1"/>
  <c r="M92" i="1"/>
  <c r="O53" i="1"/>
  <c r="P49" i="8"/>
  <c r="I107" i="5"/>
  <c r="H108" i="5"/>
  <c r="I108" i="5" s="1"/>
  <c r="P90" i="5"/>
  <c r="P89" i="2"/>
  <c r="O55" i="7"/>
  <c r="P55" i="7" s="1"/>
  <c r="P55" i="6"/>
  <c r="O95" i="5"/>
  <c r="O51" i="7"/>
  <c r="P51" i="7" s="1"/>
  <c r="O36" i="5"/>
  <c r="P36" i="5" s="1"/>
  <c r="P111" i="5"/>
  <c r="M41" i="6"/>
  <c r="O35" i="6"/>
  <c r="P35" i="6" s="1"/>
  <c r="O108" i="3"/>
  <c r="P108" i="3" s="1"/>
  <c r="O46" i="5"/>
  <c r="P46" i="5" s="1"/>
  <c r="P45" i="5"/>
  <c r="I96" i="5"/>
  <c r="O96" i="5" s="1"/>
  <c r="I41" i="3"/>
  <c r="H42" i="3"/>
  <c r="I42" i="3" s="1"/>
  <c r="H46" i="3"/>
  <c r="I46" i="3" s="1"/>
  <c r="O46" i="3" s="1"/>
  <c r="H44" i="3"/>
  <c r="I44" i="3" s="1"/>
  <c r="O44" i="3" s="1"/>
  <c r="H45" i="3"/>
  <c r="I45" i="3" s="1"/>
  <c r="P208" i="1"/>
  <c r="O107" i="3"/>
  <c r="P47" i="2"/>
  <c r="O88" i="2"/>
  <c r="P88" i="2" s="1"/>
  <c r="O266" i="1"/>
  <c r="P266" i="1" s="1"/>
  <c r="P262" i="1"/>
  <c r="P264" i="1"/>
  <c r="P141" i="1"/>
  <c r="O150" i="1"/>
  <c r="P150" i="1" s="1"/>
  <c r="O87" i="1"/>
  <c r="P87" i="1" s="1"/>
  <c r="G35" i="3"/>
  <c r="G94" i="3" s="1"/>
  <c r="I94" i="3" s="1"/>
  <c r="O94" i="3" s="1"/>
  <c r="G34" i="2"/>
  <c r="G87" i="2" s="1"/>
  <c r="O96" i="1"/>
  <c r="P96" i="1" s="1"/>
  <c r="M42" i="2" l="1"/>
  <c r="P45" i="3"/>
  <c r="P39" i="1"/>
  <c r="I42" i="1"/>
  <c r="O40" i="1"/>
  <c r="P40" i="1" s="1"/>
  <c r="O45" i="3"/>
  <c r="I149" i="1"/>
  <c r="P44" i="2"/>
  <c r="O47" i="8"/>
  <c r="P47" i="8" s="1"/>
  <c r="O41" i="2"/>
  <c r="P41" i="2" s="1"/>
  <c r="P44" i="1"/>
  <c r="P44" i="3"/>
  <c r="I41" i="5"/>
  <c r="O34" i="2"/>
  <c r="M102" i="3"/>
  <c r="M95" i="1"/>
  <c r="O92" i="1"/>
  <c r="M44" i="4"/>
  <c r="O41" i="4"/>
  <c r="M44" i="6"/>
  <c r="O41" i="6"/>
  <c r="P41" i="6" s="1"/>
  <c r="I206" i="1"/>
  <c r="O41" i="3"/>
  <c r="P41" i="3" s="1"/>
  <c r="O45" i="6"/>
  <c r="P45" i="6" s="1"/>
  <c r="M55" i="1"/>
  <c r="O43" i="1"/>
  <c r="P43" i="1" s="1"/>
  <c r="O256" i="1"/>
  <c r="M259" i="1"/>
  <c r="O41" i="8"/>
  <c r="M44" i="8"/>
  <c r="P38" i="2"/>
  <c r="P34" i="3"/>
  <c r="I40" i="3"/>
  <c r="P42" i="8"/>
  <c r="O42" i="8"/>
  <c r="O202" i="1"/>
  <c r="P202" i="1" s="1"/>
  <c r="P94" i="3"/>
  <c r="O39" i="1"/>
  <c r="M42" i="1"/>
  <c r="P42" i="3"/>
  <c r="O42" i="3"/>
  <c r="O46" i="6"/>
  <c r="P46" i="6" s="1"/>
  <c r="M105" i="5"/>
  <c r="I41" i="7"/>
  <c r="P36" i="7"/>
  <c r="P98" i="3"/>
  <c r="P91" i="2"/>
  <c r="M44" i="7"/>
  <c r="M44" i="5"/>
  <c r="P43" i="8"/>
  <c r="O255" i="1"/>
  <c r="P255" i="1" s="1"/>
  <c r="H97" i="2"/>
  <c r="I97" i="2" s="1"/>
  <c r="H96" i="2"/>
  <c r="I96" i="2" s="1"/>
  <c r="H94" i="2"/>
  <c r="I94" i="2" s="1"/>
  <c r="H98" i="2"/>
  <c r="I98" i="2" s="1"/>
  <c r="I93" i="2"/>
  <c r="I95" i="1"/>
  <c r="P92" i="1"/>
  <c r="L97" i="2"/>
  <c r="M97" i="2" s="1"/>
  <c r="O97" i="2" s="1"/>
  <c r="L96" i="2"/>
  <c r="M96" i="2" s="1"/>
  <c r="L98" i="2"/>
  <c r="M98" i="2" s="1"/>
  <c r="O98" i="2" s="1"/>
  <c r="M93" i="2"/>
  <c r="L94" i="2"/>
  <c r="M94" i="2" s="1"/>
  <c r="O94" i="2" s="1"/>
  <c r="O43" i="2"/>
  <c r="P43" i="2" s="1"/>
  <c r="M55" i="2"/>
  <c r="I44" i="8"/>
  <c r="P41" i="8"/>
  <c r="I44" i="6"/>
  <c r="I35" i="3"/>
  <c r="O34" i="3"/>
  <c r="M40" i="3"/>
  <c r="P39" i="3"/>
  <c r="P41" i="1"/>
  <c r="O36" i="7"/>
  <c r="O35" i="5"/>
  <c r="P35" i="5" s="1"/>
  <c r="O45" i="8"/>
  <c r="P45" i="8" s="1"/>
  <c r="P45" i="1"/>
  <c r="I87" i="2"/>
  <c r="P93" i="3"/>
  <c r="I99" i="3"/>
  <c r="O99" i="3" s="1"/>
  <c r="P46" i="3"/>
  <c r="P256" i="1"/>
  <c r="I259" i="1"/>
  <c r="I102" i="5"/>
  <c r="P96" i="5"/>
  <c r="I34" i="2"/>
  <c r="M206" i="1"/>
  <c r="O203" i="1"/>
  <c r="P203" i="1" s="1"/>
  <c r="M149" i="1"/>
  <c r="O146" i="1"/>
  <c r="P146" i="1" s="1"/>
  <c r="M107" i="5"/>
  <c r="O107" i="5" s="1"/>
  <c r="L108" i="5"/>
  <c r="M108" i="5" s="1"/>
  <c r="O108" i="5" s="1"/>
  <c r="P41" i="4"/>
  <c r="I44" i="4"/>
  <c r="O43" i="8"/>
  <c r="P45" i="2"/>
  <c r="O46" i="8"/>
  <c r="P46" i="8" s="1"/>
  <c r="O40" i="2"/>
  <c r="P40" i="2" s="1"/>
  <c r="O96" i="2" l="1"/>
  <c r="P97" i="2"/>
  <c r="I43" i="3"/>
  <c r="P40" i="3"/>
  <c r="P206" i="1"/>
  <c r="I219" i="1"/>
  <c r="I57" i="8"/>
  <c r="M120" i="3"/>
  <c r="M115" i="3"/>
  <c r="P259" i="1"/>
  <c r="I272" i="1"/>
  <c r="P41" i="7"/>
  <c r="I44" i="7"/>
  <c r="O42" i="1"/>
  <c r="M57" i="6"/>
  <c r="O44" i="6"/>
  <c r="M62" i="6"/>
  <c r="I105" i="5"/>
  <c r="P102" i="5"/>
  <c r="P42" i="1"/>
  <c r="I55" i="1"/>
  <c r="M43" i="3"/>
  <c r="O40" i="3"/>
  <c r="M56" i="2"/>
  <c r="M58" i="2" s="1"/>
  <c r="M57" i="2"/>
  <c r="P95" i="1"/>
  <c r="I108" i="1"/>
  <c r="M57" i="5"/>
  <c r="M62" i="5"/>
  <c r="O102" i="5"/>
  <c r="I44" i="5"/>
  <c r="P41" i="5"/>
  <c r="P87" i="2"/>
  <c r="I92" i="2"/>
  <c r="O149" i="1"/>
  <c r="M163" i="1"/>
  <c r="O41" i="5"/>
  <c r="P108" i="5"/>
  <c r="O35" i="3"/>
  <c r="P35" i="3" s="1"/>
  <c r="P98" i="2"/>
  <c r="O41" i="7"/>
  <c r="P149" i="1"/>
  <c r="I163" i="1"/>
  <c r="O87" i="2"/>
  <c r="O105" i="5"/>
  <c r="M118" i="5"/>
  <c r="M123" i="5"/>
  <c r="M57" i="4"/>
  <c r="O44" i="4"/>
  <c r="M62" i="4"/>
  <c r="O206" i="1"/>
  <c r="M219" i="1"/>
  <c r="O93" i="2"/>
  <c r="P93" i="2" s="1"/>
  <c r="P94" i="2"/>
  <c r="M57" i="7"/>
  <c r="M62" i="7"/>
  <c r="O259" i="1"/>
  <c r="M272" i="1"/>
  <c r="O95" i="1"/>
  <c r="M108" i="1"/>
  <c r="M95" i="2"/>
  <c r="M57" i="1"/>
  <c r="M56" i="1"/>
  <c r="M57" i="8"/>
  <c r="O44" i="8"/>
  <c r="P44" i="8" s="1"/>
  <c r="I57" i="4"/>
  <c r="P44" i="4"/>
  <c r="I62" i="4"/>
  <c r="P34" i="2"/>
  <c r="I39" i="2"/>
  <c r="P99" i="3"/>
  <c r="I102" i="3"/>
  <c r="O102" i="3" s="1"/>
  <c r="I57" i="6"/>
  <c r="P44" i="6"/>
  <c r="I62" i="6"/>
  <c r="P96" i="2"/>
  <c r="P107" i="5"/>
  <c r="M59" i="7" l="1"/>
  <c r="M60" i="7"/>
  <c r="I95" i="2"/>
  <c r="O92" i="2"/>
  <c r="P92" i="2" s="1"/>
  <c r="I111" i="1"/>
  <c r="I110" i="1"/>
  <c r="I109" i="1"/>
  <c r="I57" i="1"/>
  <c r="I56" i="1"/>
  <c r="O56" i="1" s="1"/>
  <c r="P55" i="1"/>
  <c r="I58" i="1"/>
  <c r="I62" i="7"/>
  <c r="I57" i="7"/>
  <c r="I64" i="4"/>
  <c r="I65" i="4"/>
  <c r="O95" i="2"/>
  <c r="M110" i="1"/>
  <c r="O110" i="1" s="1"/>
  <c r="O108" i="1"/>
  <c r="P108" i="1" s="1"/>
  <c r="M109" i="1"/>
  <c r="I273" i="1"/>
  <c r="P272" i="1"/>
  <c r="I274" i="1"/>
  <c r="I275" i="1" s="1"/>
  <c r="M222" i="1"/>
  <c r="M220" i="1"/>
  <c r="O219" i="1"/>
  <c r="M221" i="1"/>
  <c r="I118" i="5"/>
  <c r="P105" i="5"/>
  <c r="I123" i="5"/>
  <c r="I64" i="6"/>
  <c r="I65" i="6" s="1"/>
  <c r="I57" i="5"/>
  <c r="I62" i="5"/>
  <c r="M59" i="8"/>
  <c r="M58" i="8"/>
  <c r="O57" i="8"/>
  <c r="M275" i="1"/>
  <c r="M273" i="1"/>
  <c r="M274" i="1"/>
  <c r="O272" i="1"/>
  <c r="M64" i="6"/>
  <c r="M65" i="6" s="1"/>
  <c r="O65" i="6" s="1"/>
  <c r="O62" i="6"/>
  <c r="P62" i="6" s="1"/>
  <c r="M117" i="3"/>
  <c r="O115" i="3"/>
  <c r="M116" i="3"/>
  <c r="I61" i="3"/>
  <c r="I56" i="3"/>
  <c r="O120" i="3"/>
  <c r="M122" i="3"/>
  <c r="M123" i="3" s="1"/>
  <c r="M121" i="3"/>
  <c r="M125" i="5"/>
  <c r="I59" i="4"/>
  <c r="I60" i="4" s="1"/>
  <c r="I164" i="1"/>
  <c r="P163" i="1"/>
  <c r="I165" i="1"/>
  <c r="O62" i="5"/>
  <c r="M64" i="5"/>
  <c r="M65" i="5"/>
  <c r="O44" i="7"/>
  <c r="P44" i="7" s="1"/>
  <c r="M164" i="1"/>
  <c r="O164" i="1" s="1"/>
  <c r="M165" i="1"/>
  <c r="O165" i="1" s="1"/>
  <c r="O163" i="1"/>
  <c r="O57" i="5"/>
  <c r="M59" i="5"/>
  <c r="M59" i="6"/>
  <c r="O57" i="6"/>
  <c r="O57" i="1"/>
  <c r="O118" i="5"/>
  <c r="M120" i="5"/>
  <c r="M121" i="5" s="1"/>
  <c r="I220" i="1"/>
  <c r="I221" i="1"/>
  <c r="P219" i="1"/>
  <c r="I59" i="6"/>
  <c r="P57" i="6"/>
  <c r="I60" i="6"/>
  <c r="P102" i="3"/>
  <c r="I120" i="3"/>
  <c r="I115" i="3"/>
  <c r="M58" i="1"/>
  <c r="M64" i="4"/>
  <c r="O64" i="4" s="1"/>
  <c r="M65" i="4"/>
  <c r="O65" i="4" s="1"/>
  <c r="O62" i="4"/>
  <c r="P62" i="4" s="1"/>
  <c r="I42" i="2"/>
  <c r="P39" i="2"/>
  <c r="O39" i="2"/>
  <c r="O55" i="1"/>
  <c r="M64" i="7"/>
  <c r="O62" i="7"/>
  <c r="O57" i="4"/>
  <c r="P57" i="4" s="1"/>
  <c r="M59" i="4"/>
  <c r="O59" i="4" s="1"/>
  <c r="O44" i="5"/>
  <c r="P44" i="5" s="1"/>
  <c r="O43" i="3"/>
  <c r="P43" i="3" s="1"/>
  <c r="M61" i="3"/>
  <c r="M56" i="3"/>
  <c r="I58" i="8"/>
  <c r="P57" i="8"/>
  <c r="I59" i="8"/>
  <c r="M108" i="2"/>
  <c r="P65" i="6" l="1"/>
  <c r="P60" i="4"/>
  <c r="O117" i="3"/>
  <c r="P58" i="1"/>
  <c r="M60" i="4"/>
  <c r="O60" i="4" s="1"/>
  <c r="M60" i="5"/>
  <c r="O275" i="1"/>
  <c r="P275" i="1" s="1"/>
  <c r="O220" i="1"/>
  <c r="P220" i="1" s="1"/>
  <c r="I64" i="7"/>
  <c r="P62" i="7"/>
  <c r="I55" i="2"/>
  <c r="O42" i="2"/>
  <c r="P42" i="2" s="1"/>
  <c r="P58" i="8"/>
  <c r="I58" i="3"/>
  <c r="P56" i="3"/>
  <c r="I57" i="3"/>
  <c r="I59" i="3"/>
  <c r="I125" i="5"/>
  <c r="O125" i="5" s="1"/>
  <c r="P123" i="5"/>
  <c r="P65" i="4"/>
  <c r="P165" i="1"/>
  <c r="I62" i="3"/>
  <c r="I63" i="3"/>
  <c r="P61" i="3"/>
  <c r="O59" i="8"/>
  <c r="P59" i="8" s="1"/>
  <c r="P57" i="1"/>
  <c r="O58" i="8"/>
  <c r="M60" i="8"/>
  <c r="O60" i="8" s="1"/>
  <c r="P56" i="1"/>
  <c r="O56" i="3"/>
  <c r="M58" i="3"/>
  <c r="O58" i="3" s="1"/>
  <c r="M57" i="3"/>
  <c r="O57" i="3" s="1"/>
  <c r="O58" i="1"/>
  <c r="I166" i="1"/>
  <c r="O123" i="5"/>
  <c r="I64" i="5"/>
  <c r="P62" i="5"/>
  <c r="I120" i="5"/>
  <c r="P118" i="5"/>
  <c r="P273" i="1"/>
  <c r="P64" i="4"/>
  <c r="P109" i="1"/>
  <c r="M126" i="5"/>
  <c r="O116" i="3"/>
  <c r="O274" i="1"/>
  <c r="P57" i="5"/>
  <c r="I59" i="5"/>
  <c r="I60" i="5" s="1"/>
  <c r="O221" i="1"/>
  <c r="P221" i="1" s="1"/>
  <c r="O109" i="1"/>
  <c r="I59" i="7"/>
  <c r="P110" i="1"/>
  <c r="O57" i="7"/>
  <c r="P57" i="7" s="1"/>
  <c r="P59" i="4"/>
  <c r="P64" i="6"/>
  <c r="P274" i="1"/>
  <c r="I60" i="8"/>
  <c r="O64" i="6"/>
  <c r="P95" i="2"/>
  <c r="I108" i="2"/>
  <c r="O108" i="2" s="1"/>
  <c r="O64" i="7"/>
  <c r="M64" i="3"/>
  <c r="M62" i="3"/>
  <c r="M63" i="3"/>
  <c r="O61" i="3"/>
  <c r="M65" i="7"/>
  <c r="I222" i="1"/>
  <c r="I118" i="3"/>
  <c r="P115" i="3"/>
  <c r="I117" i="3"/>
  <c r="I116" i="3"/>
  <c r="O59" i="6"/>
  <c r="P59" i="6" s="1"/>
  <c r="M166" i="1"/>
  <c r="M110" i="2"/>
  <c r="M109" i="2"/>
  <c r="I122" i="3"/>
  <c r="I121" i="3"/>
  <c r="P120" i="3"/>
  <c r="M60" i="6"/>
  <c r="O60" i="6" s="1"/>
  <c r="P164" i="1"/>
  <c r="O121" i="3"/>
  <c r="M118" i="3"/>
  <c r="O273" i="1"/>
  <c r="M111" i="1"/>
  <c r="O111" i="1" s="1"/>
  <c r="O118" i="3" l="1"/>
  <c r="P118" i="3" s="1"/>
  <c r="P117" i="3"/>
  <c r="O64" i="3"/>
  <c r="P64" i="5"/>
  <c r="O64" i="5"/>
  <c r="P64" i="7"/>
  <c r="P166" i="1"/>
  <c r="O59" i="5"/>
  <c r="P59" i="5" s="1"/>
  <c r="M111" i="2"/>
  <c r="O222" i="1"/>
  <c r="P222" i="1" s="1"/>
  <c r="P62" i="3"/>
  <c r="I126" i="5"/>
  <c r="O122" i="3"/>
  <c r="P122" i="3" s="1"/>
  <c r="I64" i="3"/>
  <c r="P59" i="3"/>
  <c r="I57" i="2"/>
  <c r="I56" i="2"/>
  <c r="O55" i="2"/>
  <c r="P55" i="2" s="1"/>
  <c r="O60" i="5"/>
  <c r="P60" i="5" s="1"/>
  <c r="I110" i="2"/>
  <c r="I109" i="2"/>
  <c r="I111" i="2"/>
  <c r="P108" i="2"/>
  <c r="O166" i="1"/>
  <c r="P60" i="8"/>
  <c r="I60" i="7"/>
  <c r="I121" i="5"/>
  <c r="M59" i="3"/>
  <c r="O59" i="3" s="1"/>
  <c r="O120" i="5"/>
  <c r="P120" i="5" s="1"/>
  <c r="P57" i="3"/>
  <c r="P125" i="5"/>
  <c r="I123" i="3"/>
  <c r="O63" i="3"/>
  <c r="O126" i="5"/>
  <c r="P111" i="1"/>
  <c r="O110" i="2"/>
  <c r="P63" i="3"/>
  <c r="P121" i="3"/>
  <c r="P116" i="3"/>
  <c r="O62" i="3"/>
  <c r="P60" i="6"/>
  <c r="O59" i="7"/>
  <c r="P59" i="7" s="1"/>
  <c r="I65" i="5"/>
  <c r="P58" i="3"/>
  <c r="I65" i="7"/>
  <c r="O65" i="7" s="1"/>
  <c r="P110" i="2" l="1"/>
  <c r="O111" i="2"/>
  <c r="P111" i="2"/>
  <c r="O60" i="7"/>
  <c r="P60" i="7" s="1"/>
  <c r="O57" i="2"/>
  <c r="P57" i="2" s="1"/>
  <c r="O65" i="5"/>
  <c r="P65" i="5" s="1"/>
  <c r="O123" i="3"/>
  <c r="P123" i="3" s="1"/>
  <c r="P64" i="3"/>
  <c r="O121" i="5"/>
  <c r="P121" i="5" s="1"/>
  <c r="I58" i="2"/>
  <c r="O56" i="2"/>
  <c r="P56" i="2" s="1"/>
  <c r="O109" i="2"/>
  <c r="P109" i="2" s="1"/>
  <c r="P65" i="7"/>
  <c r="P126" i="5"/>
  <c r="O58" i="2" l="1"/>
  <c r="P58" i="2" s="1"/>
</calcChain>
</file>

<file path=xl/sharedStrings.xml><?xml version="1.0" encoding="utf-8"?>
<sst xmlns="http://schemas.openxmlformats.org/spreadsheetml/2006/main" count="1392" uniqueCount="107">
  <si>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</si>
  <si>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</si>
  <si>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</si>
  <si>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</si>
  <si>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</si>
  <si>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</si>
  <si>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</si>
  <si>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</si>
  <si>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2025 OEB-Approved</t>
  </si>
  <si>
    <t>2026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</si>
  <si>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</si>
  <si>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</si>
  <si>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</si>
  <si>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</si>
  <si>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</si>
  <si>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</si>
  <si>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</si>
  <si>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</si>
  <si>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</si>
  <si>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</si>
  <si>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Sub-Total A (excluding pass through)</t>
  </si>
  <si>
    <t>Line Losses on Cost of Power</t>
  </si>
  <si>
    <t>per kWh</t>
  </si>
  <si>
    <t>Rate Rider for Disposition of Deferral/Variance Accounts - effective until December 31, 2026</t>
  </si>
  <si>
    <t>Rate Rider for Disposition of Capacity Based Recovery Account - Applicable only for Class B Customers - effective until December 31, 2026</t>
  </si>
  <si>
    <t>Rate Rider for Disposition of Global Adjustment Account - Applicable only for Non-RPP Customers - effective until December 31, 2026</t>
  </si>
  <si>
    <t>Rate Rider for Smart Metering Entity Charge - effective until December 31, 2029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</si>
  <si>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</si>
  <si>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</si>
  <si>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</si>
  <si>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</si>
  <si>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</si>
  <si>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</si>
  <si>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</si>
  <si>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</si>
  <si>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</si>
  <si>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</si>
  <si>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</si>
  <si>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</si>
  <si>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</si>
  <si>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</si>
  <si>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</si>
  <si>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</si>
  <si>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</si>
  <si>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</si>
  <si>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</si>
  <si>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</si>
  <si>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</si>
  <si>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RESIDENTIAL SERVICE Two Tiered</t>
  </si>
  <si>
    <t>non-TOU</t>
  </si>
  <si>
    <t>ULO / non-ULO:</t>
  </si>
  <si>
    <t>ULO</t>
  </si>
  <si>
    <t>ULO - Overnight</t>
  </si>
  <si>
    <t>ULO - Weekend</t>
  </si>
  <si>
    <t>ULO - Mid Peak</t>
  </si>
  <si>
    <t>ULO - On Peak</t>
  </si>
  <si>
    <t>Tier 1</t>
  </si>
  <si>
    <t>Tier 2</t>
  </si>
  <si>
    <t>COMPETITIVE SECTOR MULTI-UNIT RESIDENTIAL SERVICE</t>
  </si>
  <si>
    <t xml:space="preserve">2025 OEB-Approved  </t>
  </si>
  <si>
    <t>GENERAL SERVICE LESS THAN 50 kW SERVICE</t>
  </si>
  <si>
    <t>Distribution Volumetric Rate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</si>
  <si>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</si>
  <si>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</si>
  <si>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</si>
  <si>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</si>
  <si>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</si>
  <si>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</si>
  <si>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SPOT Class B</t>
  </si>
  <si>
    <t xml:space="preserve"> kW</t>
  </si>
  <si>
    <t xml:space="preserve"> kVA</t>
  </si>
  <si>
    <t>per kVA</t>
  </si>
  <si>
    <t>Rate Rider for Disposition of Deferral/Variance Accounts for Non -Wholesale Market Participants -effective until December 31, 2026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</si>
  <si>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</si>
  <si>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</si>
  <si>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</si>
  <si>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</si>
  <si>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</si>
  <si>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</si>
  <si>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</si>
  <si>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Rate Rider for Disposition of Lost Revenue Adjustment Mechanism (LRAMVA) - effective until December 31, 2029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</si>
  <si>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</si>
  <si>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</si>
  <si>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</si>
  <si>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</si>
  <si>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</si>
  <si>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</si>
  <si>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</si>
  <si>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</si>
  <si>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</si>
  <si>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</si>
  <si>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</si>
  <si>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</si>
  <si>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Disposition of Wireline Pole Attachment Revenue - effective until December 31, 2029</t>
  </si>
  <si>
    <t>Rate Rider for Disposition of PILs and Tax Variance - effective until December 31, 2025</t>
  </si>
  <si>
    <t>Rate Rider for Disposition of Gain on Property Sale - effective until December 31, 2025</t>
  </si>
  <si>
    <t>Rate Rider for Disposition of Operations Center Consolidation Plan Bonus Payment - effective until December 31, 2025</t>
  </si>
  <si>
    <t>Rate Rider for Disposition of Wireless Pole Attachment Revenue - effective until December 31, 2029</t>
  </si>
  <si>
    <t>Rate Rider for Disposition of Change in Useful Life of Asset (2025) - effective until December 31, 2026</t>
  </si>
  <si>
    <t>Rate Rider for Disposition of Change in Useful Life of Assets (2025) - effective until December 31, 2028</t>
  </si>
  <si>
    <t>Rate Rider for Disposition of Change in Useful Life of Assets (2026) - effective until December 31, 2028</t>
  </si>
  <si>
    <t>Rate Rider for Disposition of Cloud Computing Costs - effective until December 31, 2025</t>
  </si>
  <si>
    <t>Rate Rider for Disposition of Excess Expansion Deposits - effective until December 31, 2029</t>
  </si>
  <si>
    <t>Overnight</t>
  </si>
  <si>
    <t>Weekend</t>
  </si>
  <si>
    <t>Mid-Peak</t>
  </si>
  <si>
    <t>On-Peak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</si>
</sst>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%"/>
    <numFmt numFmtId="165" formatCode="0.0%"/>
    <numFmt numFmtId="166" formatCode="_-* #,##0_-;\-* #,##0_-;_-* &quot;-&quot;??_-;_-@_-"/>
    <numFmt numFmtId="167" formatCode="_-&quot;$&quot;* #,##0.0000_-;\-&quot;$&quot;* #,##0.0000_-;_-&quot;$&quot;* &quot;-&quot;??_-;_-@_-"/>
    <numFmt numFmtId="168" formatCode="_-&quot;$&quot;* #,##0.00000_-;\-&quot;$&quot;* #,##0.00000_-;_-&quot;$&quot;* &quot;-&quot;??_-;_-@_-"/>
    <numFmt numFmtId="169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6"/>
      <color theme="0"/>
      <name val="Algerian"/>
      <family val="5"/>
    </font>
    <font>
      <sz val="14"/>
      <color rgb="FFC00000"/>
      <name val="Arial"/>
      <family val="2"/>
    </font>
    <font>
      <sz val="11"/>
      <color rgb="FFC00000"/>
      <name val="Calibri"/>
      <family val="2"/>
      <scheme val="minor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</cellStyleXfs>
  <cellXfs count="444">
    <xf numFmtId="0" fontId="0" fillId="0" borderId="0" xfId="0"/>
    <xf numFmtId="0" fontId="3" fillId="2" borderId="0" xfId="0" applyFont="1" applyFill="1"/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/>
    <xf numFmtId="0" fontId="7" fillId="2" borderId="0" xfId="0" applyFont="1" applyFill="1" applyAlignment="1">
      <alignment horizontal="left" indent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3" borderId="0" xfId="0" applyFon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7" fillId="3" borderId="0" xfId="0" applyNumberFormat="1" applyFont="1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>
      <alignment horizontal="right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44" fontId="16" fillId="3" borderId="0" xfId="0" applyNumberFormat="1" applyFont="1" applyFill="1" applyAlignment="1">
      <alignment horizontal="center" vertical="center"/>
    </xf>
    <xf numFmtId="44" fontId="0" fillId="3" borderId="0" xfId="0" applyNumberFormat="1" applyFill="1" applyAlignment="1">
      <alignment horizontal="right" vertical="center"/>
    </xf>
    <xf numFmtId="44" fontId="0" fillId="3" borderId="0" xfId="0" applyNumberFormat="1" applyFill="1" applyAlignment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5" fontId="2" fillId="3" borderId="0" xfId="3" applyNumberFormat="1" applyFont="1" applyFill="1" applyBorder="1" applyAlignment="1" applyProtection="1">
      <alignment vertical="center"/>
    </xf>
    <xf numFmtId="0" fontId="14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166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9" xfId="0" quotePrefix="1" applyFont="1" applyFill="1" applyBorder="1" applyAlignment="1">
      <alignment horizontal="center" vertical="center"/>
    </xf>
    <xf numFmtId="0" fontId="12" fillId="3" borderId="10" xfId="0" quotePrefix="1" applyFont="1" applyFill="1" applyBorder="1" applyAlignment="1">
      <alignment horizontal="center" vertical="center"/>
    </xf>
    <xf numFmtId="0" fontId="0" fillId="6" borderId="0" xfId="0" applyFill="1" applyAlignment="1">
      <alignment horizontal="left" vertical="top"/>
    </xf>
    <xf numFmtId="0" fontId="0" fillId="3" borderId="0" xfId="0" applyFill="1" applyAlignment="1">
      <alignment vertical="top"/>
    </xf>
    <xf numFmtId="0" fontId="0" fillId="5" borderId="0" xfId="0" applyFill="1" applyAlignment="1" applyProtection="1">
      <alignment horizontal="center" vertical="center"/>
      <protection locked="0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>
      <alignment vertical="center"/>
    </xf>
    <xf numFmtId="44" fontId="1" fillId="3" borderId="8" xfId="0" applyNumberFormat="1" applyFont="1" applyFill="1" applyBorder="1" applyAlignment="1">
      <alignment vertical="center"/>
    </xf>
    <xf numFmtId="165" fontId="1" fillId="3" borderId="7" xfId="3" applyNumberFormat="1" applyFont="1" applyFill="1" applyBorder="1" applyAlignment="1" applyProtection="1">
      <alignment vertical="center"/>
    </xf>
    <xf numFmtId="44" fontId="0" fillId="3" borderId="0" xfId="0" applyNumberFormat="1" applyFill="1"/>
    <xf numFmtId="0" fontId="0" fillId="7" borderId="0" xfId="0" applyFill="1" applyAlignment="1">
      <alignment vertical="top"/>
    </xf>
    <xf numFmtId="44" fontId="1" fillId="3" borderId="7" xfId="4" applyFont="1" applyFill="1" applyBorder="1" applyAlignment="1" applyProtection="1">
      <alignment vertical="center"/>
    </xf>
    <xf numFmtId="0" fontId="1" fillId="3" borderId="8" xfId="0" applyFont="1" applyFill="1" applyBorder="1" applyAlignment="1">
      <alignment vertical="center"/>
    </xf>
    <xf numFmtId="0" fontId="0" fillId="6" borderId="0" xfId="0" applyFill="1" applyAlignment="1">
      <alignment vertical="top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9" borderId="0" xfId="0" applyFill="1"/>
    <xf numFmtId="0" fontId="2" fillId="9" borderId="2" xfId="0" applyFont="1" applyFill="1" applyBorder="1" applyAlignment="1" applyProtection="1">
      <alignment vertical="top" wrapText="1"/>
      <protection locked="0"/>
    </xf>
    <xf numFmtId="0" fontId="0" fillId="9" borderId="3" xfId="0" applyFill="1" applyBorder="1" applyAlignment="1">
      <alignment vertical="top"/>
    </xf>
    <xf numFmtId="0" fontId="0" fillId="9" borderId="3" xfId="0" applyFill="1" applyBorder="1" applyAlignment="1" applyProtection="1">
      <alignment horizontal="center" vertical="center"/>
      <protection locked="0"/>
    </xf>
    <xf numFmtId="0" fontId="0" fillId="9" borderId="0" xfId="0" applyFill="1" applyAlignment="1">
      <alignment vertical="center"/>
    </xf>
    <xf numFmtId="167" fontId="1" fillId="9" borderId="1" xfId="2" applyNumberFormat="1" applyFont="1" applyFill="1" applyBorder="1" applyAlignment="1" applyProtection="1">
      <alignment vertical="center"/>
      <protection locked="0"/>
    </xf>
    <xf numFmtId="44" fontId="1" fillId="9" borderId="4" xfId="0" applyNumberFormat="1" applyFont="1" applyFill="1" applyBorder="1" applyAlignment="1" applyProtection="1">
      <alignment vertical="center"/>
      <protection locked="0"/>
    </xf>
    <xf numFmtId="44" fontId="2" fillId="9" borderId="4" xfId="2" applyFont="1" applyFill="1" applyBorder="1" applyAlignment="1" applyProtection="1">
      <alignment vertical="center"/>
    </xf>
    <xf numFmtId="0" fontId="1" fillId="9" borderId="0" xfId="0" applyFont="1" applyFill="1" applyAlignment="1">
      <alignment vertical="center"/>
    </xf>
    <xf numFmtId="44" fontId="2" fillId="9" borderId="1" xfId="0" applyNumberFormat="1" applyFont="1" applyFill="1" applyBorder="1" applyAlignment="1">
      <alignment vertical="center"/>
    </xf>
    <xf numFmtId="165" fontId="2" fillId="9" borderId="4" xfId="3" applyNumberFormat="1" applyFont="1" applyFill="1" applyBorder="1" applyAlignment="1" applyProtection="1">
      <alignment vertical="center"/>
    </xf>
    <xf numFmtId="0" fontId="0" fillId="6" borderId="0" xfId="0" applyFill="1" applyAlignment="1">
      <alignment vertical="top" wrapText="1"/>
    </xf>
    <xf numFmtId="168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3" borderId="8" xfId="0" applyNumberFormat="1" applyFont="1" applyFill="1" applyBorder="1" applyAlignment="1">
      <alignment vertical="center"/>
    </xf>
    <xf numFmtId="168" fontId="1" fillId="4" borderId="8" xfId="4" applyNumberFormat="1" applyFont="1" applyFill="1" applyBorder="1" applyAlignment="1" applyProtection="1">
      <alignment vertical="center"/>
      <protection locked="0"/>
    </xf>
    <xf numFmtId="166" fontId="1" fillId="3" borderId="7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44" fontId="1" fillId="4" borderId="8" xfId="4" applyFont="1" applyFill="1" applyBorder="1" applyAlignment="1" applyProtection="1">
      <alignment vertical="center"/>
      <protection locked="0"/>
    </xf>
    <xf numFmtId="0" fontId="2" fillId="9" borderId="2" xfId="0" applyFont="1" applyFill="1" applyBorder="1" applyAlignment="1">
      <alignment vertical="top" wrapText="1"/>
    </xf>
    <xf numFmtId="0" fontId="0" fillId="9" borderId="3" xfId="0" applyFill="1" applyBorder="1"/>
    <xf numFmtId="0" fontId="0" fillId="9" borderId="3" xfId="0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1" fillId="9" borderId="4" xfId="0" applyFont="1" applyFill="1" applyBorder="1" applyAlignment="1">
      <alignment vertical="center"/>
    </xf>
    <xf numFmtId="44" fontId="2" fillId="9" borderId="4" xfId="0" applyNumberFormat="1" applyFont="1" applyFill="1" applyBorder="1" applyAlignment="1">
      <alignment vertical="center"/>
    </xf>
    <xf numFmtId="0" fontId="0" fillId="6" borderId="0" xfId="0" applyFill="1" applyAlignment="1">
      <alignment vertical="center"/>
    </xf>
    <xf numFmtId="168" fontId="1" fillId="4" borderId="8" xfId="2" applyNumberFormat="1" applyFont="1" applyFill="1" applyBorder="1" applyAlignment="1" applyProtection="1">
      <alignment vertical="center"/>
      <protection locked="0"/>
    </xf>
    <xf numFmtId="1" fontId="1" fillId="3" borderId="8" xfId="0" applyNumberFormat="1" applyFont="1" applyFill="1" applyBorder="1" applyAlignment="1">
      <alignment vertical="center"/>
    </xf>
    <xf numFmtId="1" fontId="1" fillId="3" borderId="7" xfId="0" applyNumberFormat="1" applyFont="1" applyFill="1" applyBorder="1" applyAlignment="1">
      <alignment vertical="center"/>
    </xf>
    <xf numFmtId="0" fontId="12" fillId="9" borderId="0" xfId="0" applyFont="1" applyFill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9" borderId="4" xfId="0" applyFont="1" applyFill="1" applyBorder="1" applyAlignment="1">
      <alignment vertical="center"/>
    </xf>
    <xf numFmtId="0" fontId="2" fillId="9" borderId="0" xfId="0" applyFont="1" applyFill="1" applyAlignment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Font="1" applyFill="1" applyBorder="1" applyAlignment="1" applyProtection="1">
      <alignment vertical="center"/>
      <protection locked="0"/>
    </xf>
    <xf numFmtId="166" fontId="1" fillId="0" borderId="7" xfId="0" applyNumberFormat="1" applyFont="1" applyBorder="1" applyAlignment="1">
      <alignment vertical="center"/>
    </xf>
    <xf numFmtId="166" fontId="1" fillId="8" borderId="8" xfId="0" applyNumberFormat="1" applyFont="1" applyFill="1" applyBorder="1" applyAlignment="1">
      <alignment vertical="center"/>
    </xf>
    <xf numFmtId="0" fontId="14" fillId="10" borderId="11" xfId="5" applyFont="1" applyFill="1" applyBorder="1"/>
    <xf numFmtId="0" fontId="0" fillId="10" borderId="12" xfId="0" applyFill="1" applyBorder="1" applyAlignment="1">
      <alignment vertical="top"/>
    </xf>
    <xf numFmtId="0" fontId="0" fillId="10" borderId="12" xfId="0" applyFill="1" applyBorder="1" applyAlignment="1" applyProtection="1">
      <alignment horizontal="center" vertical="center"/>
      <protection locked="0"/>
    </xf>
    <xf numFmtId="0" fontId="0" fillId="10" borderId="12" xfId="0" applyFill="1" applyBorder="1" applyAlignment="1">
      <alignment vertical="center"/>
    </xf>
    <xf numFmtId="167" fontId="1" fillId="10" borderId="13" xfId="2" applyNumberFormat="1" applyFont="1" applyFill="1" applyBorder="1" applyAlignment="1" applyProtection="1">
      <alignment vertical="center"/>
      <protection locked="0"/>
    </xf>
    <xf numFmtId="0" fontId="1" fillId="10" borderId="14" xfId="0" applyFont="1" applyFill="1" applyBorder="1" applyAlignment="1" applyProtection="1">
      <alignment vertical="center"/>
      <protection locked="0"/>
    </xf>
    <xf numFmtId="44" fontId="1" fillId="10" borderId="12" xfId="2" applyFont="1" applyFill="1" applyBorder="1" applyAlignment="1" applyProtection="1">
      <alignment vertical="center"/>
    </xf>
    <xf numFmtId="0" fontId="1" fillId="10" borderId="12" xfId="0" applyFont="1" applyFill="1" applyBorder="1" applyAlignment="1">
      <alignment vertical="center"/>
    </xf>
    <xf numFmtId="167" fontId="1" fillId="10" borderId="14" xfId="2" applyNumberFormat="1" applyFont="1" applyFill="1" applyBorder="1" applyAlignment="1" applyProtection="1">
      <alignment vertical="center"/>
      <protection locked="0"/>
    </xf>
    <xf numFmtId="44" fontId="1" fillId="10" borderId="14" xfId="0" applyNumberFormat="1" applyFont="1" applyFill="1" applyBorder="1" applyAlignment="1">
      <alignment vertical="center"/>
    </xf>
    <xf numFmtId="165" fontId="1" fillId="10" borderId="15" xfId="3" applyNumberFormat="1" applyFont="1" applyFill="1" applyBorder="1" applyAlignment="1" applyProtection="1">
      <alignment vertical="center"/>
    </xf>
    <xf numFmtId="0" fontId="2" fillId="3" borderId="0" xfId="0" applyFont="1" applyFill="1" applyAlignment="1">
      <alignment vertical="top"/>
    </xf>
    <xf numFmtId="0" fontId="12" fillId="3" borderId="8" xfId="0" applyFont="1" applyFill="1" applyBorder="1" applyAlignment="1">
      <alignment vertical="center"/>
    </xf>
    <xf numFmtId="9" fontId="2" fillId="3" borderId="8" xfId="0" applyNumberFormat="1" applyFont="1" applyFill="1" applyBorder="1" applyAlignment="1">
      <alignment vertical="center"/>
    </xf>
    <xf numFmtId="44" fontId="2" fillId="3" borderId="16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44" fontId="2" fillId="3" borderId="8" xfId="0" applyNumberFormat="1" applyFont="1" applyFill="1" applyBorder="1" applyAlignment="1">
      <alignment vertical="center"/>
    </xf>
    <xf numFmtId="165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>
      <alignment vertical="top"/>
    </xf>
    <xf numFmtId="165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Alignment="1">
      <alignment vertical="center"/>
    </xf>
    <xf numFmtId="0" fontId="0" fillId="6" borderId="0" xfId="0" applyFill="1" applyAlignment="1">
      <alignment horizontal="left" vertical="top" indent="1"/>
    </xf>
    <xf numFmtId="0" fontId="14" fillId="3" borderId="8" xfId="0" applyFont="1" applyFill="1" applyBorder="1" applyAlignment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2" fillId="3" borderId="0" xfId="0" applyFont="1" applyFill="1"/>
    <xf numFmtId="0" fontId="2" fillId="11" borderId="0" xfId="0" applyFont="1" applyFill="1" applyAlignment="1">
      <alignment vertical="top"/>
    </xf>
    <xf numFmtId="0" fontId="12" fillId="11" borderId="9" xfId="0" applyFont="1" applyFill="1" applyBorder="1" applyAlignment="1">
      <alignment vertical="center"/>
    </xf>
    <xf numFmtId="0" fontId="2" fillId="11" borderId="9" xfId="0" applyFont="1" applyFill="1" applyBorder="1" applyAlignment="1">
      <alignment vertical="center"/>
    </xf>
    <xf numFmtId="44" fontId="2" fillId="11" borderId="9" xfId="0" applyNumberFormat="1" applyFont="1" applyFill="1" applyBorder="1" applyAlignment="1">
      <alignment vertical="center"/>
    </xf>
    <xf numFmtId="0" fontId="2" fillId="11" borderId="17" xfId="0" applyFont="1" applyFill="1" applyBorder="1" applyAlignment="1">
      <alignment vertical="center"/>
    </xf>
    <xf numFmtId="44" fontId="2" fillId="11" borderId="8" xfId="0" applyNumberFormat="1" applyFont="1" applyFill="1" applyBorder="1" applyAlignment="1">
      <alignment vertical="center"/>
    </xf>
    <xf numFmtId="165" fontId="2" fillId="11" borderId="7" xfId="3" applyNumberFormat="1" applyFont="1" applyFill="1" applyBorder="1" applyAlignment="1" applyProtection="1">
      <alignment vertical="center"/>
    </xf>
    <xf numFmtId="0" fontId="14" fillId="3" borderId="0" xfId="5" applyFont="1" applyFill="1"/>
    <xf numFmtId="0" fontId="14" fillId="10" borderId="12" xfId="5" applyFont="1" applyFill="1" applyBorder="1" applyAlignment="1">
      <alignment vertical="top"/>
    </xf>
    <xf numFmtId="0" fontId="14" fillId="10" borderId="12" xfId="5" applyFont="1" applyFill="1" applyBorder="1" applyAlignment="1" applyProtection="1">
      <alignment horizontal="center" vertical="center"/>
      <protection locked="0"/>
    </xf>
    <xf numFmtId="0" fontId="14" fillId="10" borderId="12" xfId="5" applyFont="1" applyFill="1" applyBorder="1" applyAlignment="1">
      <alignment vertical="center"/>
    </xf>
    <xf numFmtId="167" fontId="14" fillId="10" borderId="13" xfId="2" applyNumberFormat="1" applyFont="1" applyFill="1" applyBorder="1" applyAlignment="1" applyProtection="1">
      <alignment vertical="center"/>
      <protection locked="0"/>
    </xf>
    <xf numFmtId="0" fontId="14" fillId="10" borderId="14" xfId="5" applyFont="1" applyFill="1" applyBorder="1" applyAlignment="1" applyProtection="1">
      <alignment vertical="center"/>
      <protection locked="0"/>
    </xf>
    <xf numFmtId="44" fontId="14" fillId="10" borderId="13" xfId="2" applyFont="1" applyFill="1" applyBorder="1" applyAlignment="1" applyProtection="1">
      <alignment vertical="center"/>
    </xf>
    <xf numFmtId="167" fontId="14" fillId="10" borderId="14" xfId="2" applyNumberFormat="1" applyFont="1" applyFill="1" applyBorder="1" applyAlignment="1" applyProtection="1">
      <alignment vertical="center"/>
      <protection locked="0"/>
    </xf>
    <xf numFmtId="44" fontId="14" fillId="10" borderId="14" xfId="5" applyNumberFormat="1" applyFont="1" applyFill="1" applyBorder="1" applyAlignment="1">
      <alignment vertical="center"/>
    </xf>
    <xf numFmtId="10" fontId="14" fillId="10" borderId="15" xfId="3" applyNumberFormat="1" applyFont="1" applyFill="1" applyBorder="1" applyAlignment="1" applyProtection="1">
      <alignment vertical="center"/>
    </xf>
    <xf numFmtId="0" fontId="12" fillId="0" borderId="0" xfId="0" applyFont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0" fillId="6" borderId="0" xfId="0" applyFill="1"/>
    <xf numFmtId="0" fontId="12" fillId="8" borderId="0" xfId="0" applyFont="1" applyFill="1"/>
    <xf numFmtId="0" fontId="0" fillId="6" borderId="0" xfId="0" applyFill="1" applyAlignment="1">
      <alignment horizontal="center" vertical="center"/>
    </xf>
    <xf numFmtId="10" fontId="12" fillId="6" borderId="0" xfId="3" applyNumberFormat="1" applyFont="1" applyFill="1" applyBorder="1" applyAlignment="1" applyProtection="1">
      <alignment vertical="center"/>
      <protection locked="0"/>
    </xf>
    <xf numFmtId="0" fontId="2" fillId="6" borderId="0" xfId="0" applyFont="1" applyFill="1" applyAlignment="1">
      <alignment vertical="center"/>
    </xf>
    <xf numFmtId="43" fontId="7" fillId="3" borderId="0" xfId="0" applyNumberFormat="1" applyFont="1" applyFill="1" applyAlignment="1">
      <alignment vertical="center"/>
    </xf>
    <xf numFmtId="0" fontId="1" fillId="6" borderId="7" xfId="0" applyFont="1" applyFill="1" applyBorder="1" applyAlignment="1">
      <alignment vertical="center"/>
    </xf>
    <xf numFmtId="166" fontId="1" fillId="8" borderId="7" xfId="0" applyNumberFormat="1" applyFont="1" applyFill="1" applyBorder="1" applyAlignment="1">
      <alignment vertical="center"/>
    </xf>
    <xf numFmtId="166" fontId="1" fillId="6" borderId="7" xfId="0" applyNumberFormat="1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165" fontId="0" fillId="3" borderId="0" xfId="3" applyNumberFormat="1" applyFont="1" applyFill="1" applyBorder="1" applyAlignment="1">
      <alignment vertical="center"/>
    </xf>
    <xf numFmtId="0" fontId="14" fillId="6" borderId="0" xfId="0" applyFont="1" applyFill="1"/>
    <xf numFmtId="0" fontId="2" fillId="9" borderId="2" xfId="0" applyFont="1" applyFill="1" applyBorder="1" applyAlignment="1" applyProtection="1">
      <alignment vertical="top"/>
      <protection locked="0"/>
    </xf>
    <xf numFmtId="0" fontId="0" fillId="10" borderId="11" xfId="0" quotePrefix="1" applyFill="1" applyBorder="1"/>
    <xf numFmtId="0" fontId="0" fillId="3" borderId="0" xfId="0" applyFill="1" applyAlignment="1">
      <alignment horizontal="left" vertical="top" indent="1"/>
    </xf>
    <xf numFmtId="0" fontId="0" fillId="11" borderId="0" xfId="0" applyFill="1" applyAlignment="1">
      <alignment vertical="top"/>
    </xf>
    <xf numFmtId="44" fontId="1" fillId="11" borderId="8" xfId="0" applyNumberFormat="1" applyFont="1" applyFill="1" applyBorder="1" applyAlignment="1">
      <alignment vertical="center"/>
    </xf>
    <xf numFmtId="165" fontId="1" fillId="11" borderId="7" xfId="3" applyNumberFormat="1" applyFont="1" applyFill="1" applyBorder="1" applyAlignment="1" applyProtection="1">
      <alignment vertical="center"/>
    </xf>
    <xf numFmtId="0" fontId="1" fillId="10" borderId="14" xfId="5" applyFont="1" applyFill="1" applyBorder="1" applyAlignment="1" applyProtection="1">
      <alignment vertical="center"/>
      <protection locked="0"/>
    </xf>
    <xf numFmtId="44" fontId="1" fillId="10" borderId="13" xfId="2" applyFont="1" applyFill="1" applyBorder="1" applyAlignment="1" applyProtection="1">
      <alignment vertical="center"/>
    </xf>
    <xf numFmtId="0" fontId="1" fillId="10" borderId="12" xfId="5" applyFont="1" applyFill="1" applyBorder="1" applyAlignment="1">
      <alignment vertical="center"/>
    </xf>
    <xf numFmtId="44" fontId="1" fillId="10" borderId="14" xfId="5" applyNumberFormat="1" applyFont="1" applyFill="1" applyBorder="1" applyAlignment="1">
      <alignment vertical="center"/>
    </xf>
    <xf numFmtId="10" fontId="1" fillId="10" borderId="15" xfId="3" applyNumberFormat="1" applyFont="1" applyFill="1" applyBorder="1" applyAlignment="1" applyProtection="1">
      <alignment vertical="center"/>
    </xf>
    <xf numFmtId="0" fontId="0" fillId="3" borderId="7" xfId="0" applyFill="1" applyBorder="1" applyAlignment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ill="1" applyBorder="1" applyAlignment="1">
      <alignment vertical="center"/>
    </xf>
    <xf numFmtId="165" fontId="0" fillId="3" borderId="7" xfId="3" applyNumberFormat="1" applyFont="1" applyFill="1" applyBorder="1" applyAlignment="1" applyProtection="1">
      <alignment vertical="center"/>
    </xf>
    <xf numFmtId="167" fontId="0" fillId="9" borderId="1" xfId="2" applyNumberFormat="1" applyFont="1" applyFill="1" applyBorder="1" applyAlignment="1" applyProtection="1">
      <alignment vertical="center"/>
      <protection locked="0"/>
    </xf>
    <xf numFmtId="44" fontId="0" fillId="9" borderId="4" xfId="0" applyNumberFormat="1" applyFill="1" applyBorder="1" applyAlignment="1" applyProtection="1">
      <alignment vertical="center"/>
      <protection locked="0"/>
    </xf>
    <xf numFmtId="44" fontId="0" fillId="4" borderId="8" xfId="4" applyFont="1" applyFill="1" applyBorder="1" applyAlignment="1" applyProtection="1">
      <alignment vertical="center"/>
      <protection locked="0"/>
    </xf>
    <xf numFmtId="44" fontId="0" fillId="3" borderId="7" xfId="4" applyFont="1" applyFill="1" applyBorder="1" applyAlignment="1" applyProtection="1">
      <alignment vertical="center"/>
    </xf>
    <xf numFmtId="0" fontId="0" fillId="9" borderId="1" xfId="0" applyFill="1" applyBorder="1" applyAlignment="1">
      <alignment vertical="center"/>
    </xf>
    <xf numFmtId="0" fontId="0" fillId="9" borderId="4" xfId="0" applyFill="1" applyBorder="1" applyAlignment="1">
      <alignment vertical="center"/>
    </xf>
    <xf numFmtId="168" fontId="0" fillId="4" borderId="8" xfId="2" applyNumberFormat="1" applyFont="1" applyFill="1" applyBorder="1" applyAlignment="1" applyProtection="1">
      <alignment vertical="center"/>
      <protection locked="0"/>
    </xf>
    <xf numFmtId="1" fontId="0" fillId="3" borderId="8" xfId="0" applyNumberFormat="1" applyFill="1" applyBorder="1" applyAlignment="1">
      <alignment vertical="center"/>
    </xf>
    <xf numFmtId="1" fontId="0" fillId="3" borderId="7" xfId="0" applyNumberFormat="1" applyFill="1" applyBorder="1" applyAlignment="1">
      <alignment vertical="center"/>
    </xf>
    <xf numFmtId="167" fontId="0" fillId="10" borderId="14" xfId="2" applyNumberFormat="1" applyFont="1" applyFill="1" applyBorder="1" applyAlignment="1" applyProtection="1">
      <alignment vertical="center"/>
      <protection locked="0"/>
    </xf>
    <xf numFmtId="0" fontId="0" fillId="10" borderId="14" xfId="0" applyFill="1" applyBorder="1" applyAlignment="1" applyProtection="1">
      <alignment vertical="center"/>
      <protection locked="0"/>
    </xf>
    <xf numFmtId="44" fontId="0" fillId="10" borderId="12" xfId="2" applyFont="1" applyFill="1" applyBorder="1" applyAlignment="1" applyProtection="1">
      <alignment vertical="center"/>
    </xf>
    <xf numFmtId="44" fontId="0" fillId="10" borderId="14" xfId="0" applyNumberFormat="1" applyFill="1" applyBorder="1" applyAlignment="1">
      <alignment vertical="center"/>
    </xf>
    <xf numFmtId="165" fontId="0" fillId="10" borderId="15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>
      <alignment vertical="center"/>
    </xf>
    <xf numFmtId="9" fontId="0" fillId="3" borderId="0" xfId="0" applyNumberFormat="1" applyFill="1" applyAlignment="1">
      <alignment vertical="center"/>
    </xf>
    <xf numFmtId="0" fontId="0" fillId="3" borderId="8" xfId="0" applyFill="1" applyBorder="1" applyAlignment="1">
      <alignment vertical="center"/>
    </xf>
    <xf numFmtId="9" fontId="0" fillId="3" borderId="8" xfId="0" applyNumberFormat="1" applyFill="1" applyBorder="1" applyAlignment="1" applyProtection="1">
      <alignment vertical="center"/>
      <protection locked="0"/>
    </xf>
    <xf numFmtId="44" fontId="0" fillId="11" borderId="8" xfId="0" applyNumberFormat="1" applyFill="1" applyBorder="1" applyAlignment="1">
      <alignment vertical="center"/>
    </xf>
    <xf numFmtId="165" fontId="0" fillId="11" borderId="7" xfId="3" applyNumberFormat="1" applyFont="1" applyFill="1" applyBorder="1" applyAlignment="1" applyProtection="1">
      <alignment vertical="center"/>
    </xf>
    <xf numFmtId="0" fontId="11" fillId="8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vertical="center"/>
    </xf>
    <xf numFmtId="2" fontId="11" fillId="8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9" fillId="2" borderId="0" xfId="0" applyFont="1" applyFill="1" applyAlignment="1">
      <alignment vertical="top" wrapText="1"/>
    </xf>
    <xf numFmtId="0" fontId="19" fillId="2" borderId="0" xfId="0" applyFont="1" applyFill="1" applyAlignment="1">
      <alignment horizontal="center" vertical="top" wrapText="1"/>
    </xf>
    <xf numFmtId="0" fontId="11" fillId="3" borderId="0" xfId="0" applyFont="1" applyFill="1"/>
    <xf numFmtId="0" fontId="20" fillId="2" borderId="0" xfId="0" applyFont="1" applyFill="1"/>
    <xf numFmtId="0" fontId="20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indent="1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2" fillId="2" borderId="0" xfId="0" applyFont="1" applyFill="1"/>
    <xf numFmtId="0" fontId="11" fillId="3" borderId="0" xfId="0" applyFont="1" applyFill="1" applyAlignment="1">
      <alignment horizontal="center"/>
    </xf>
    <xf numFmtId="0" fontId="24" fillId="3" borderId="0" xfId="0" applyFont="1" applyFill="1" applyAlignment="1">
      <alignment horizontal="right"/>
    </xf>
    <xf numFmtId="0" fontId="17" fillId="3" borderId="0" xfId="0" applyFont="1" applyFill="1" applyAlignment="1">
      <alignment horizontal="right"/>
    </xf>
    <xf numFmtId="0" fontId="21" fillId="3" borderId="0" xfId="0" applyFont="1" applyFill="1" applyAlignment="1">
      <alignment horizontal="center"/>
    </xf>
    <xf numFmtId="0" fontId="25" fillId="5" borderId="0" xfId="0" applyFont="1" applyFill="1" applyAlignment="1">
      <alignment horizontal="center"/>
    </xf>
    <xf numFmtId="44" fontId="26" fillId="3" borderId="0" xfId="0" applyNumberFormat="1" applyFont="1" applyFill="1" applyAlignment="1">
      <alignment horizontal="center"/>
    </xf>
    <xf numFmtId="165" fontId="11" fillId="3" borderId="0" xfId="3" applyNumberFormat="1" applyFont="1" applyFill="1" applyBorder="1"/>
    <xf numFmtId="165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/>
    <xf numFmtId="0" fontId="24" fillId="3" borderId="0" xfId="0" applyFont="1" applyFill="1" applyAlignment="1">
      <alignment horizontal="center"/>
    </xf>
    <xf numFmtId="0" fontId="24" fillId="3" borderId="0" xfId="0" applyFont="1" applyFill="1"/>
    <xf numFmtId="166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/>
    <xf numFmtId="0" fontId="17" fillId="6" borderId="0" xfId="0" applyFont="1" applyFill="1"/>
    <xf numFmtId="0" fontId="24" fillId="3" borderId="5" xfId="0" applyFont="1" applyFill="1" applyBorder="1" applyAlignment="1">
      <alignment horizontal="center"/>
    </xf>
    <xf numFmtId="0" fontId="24" fillId="3" borderId="6" xfId="0" applyFont="1" applyFill="1" applyBorder="1" applyAlignment="1">
      <alignment horizontal="center"/>
    </xf>
    <xf numFmtId="0" fontId="24" fillId="3" borderId="7" xfId="0" applyFont="1" applyFill="1" applyBorder="1" applyAlignment="1">
      <alignment horizontal="center"/>
    </xf>
    <xf numFmtId="0" fontId="24" fillId="3" borderId="9" xfId="0" quotePrefix="1" applyFont="1" applyFill="1" applyBorder="1" applyAlignment="1">
      <alignment horizontal="center"/>
    </xf>
    <xf numFmtId="0" fontId="24" fillId="3" borderId="10" xfId="0" quotePrefix="1" applyFont="1" applyFill="1" applyBorder="1" applyAlignment="1">
      <alignment horizontal="center"/>
    </xf>
    <xf numFmtId="0" fontId="11" fillId="3" borderId="0" xfId="0" applyFont="1" applyFill="1" applyAlignment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7" xfId="0" applyFont="1" applyFill="1" applyBorder="1" applyAlignment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>
      <alignment vertical="center"/>
    </xf>
    <xf numFmtId="165" fontId="11" fillId="3" borderId="7" xfId="3" applyNumberFormat="1" applyFont="1" applyFill="1" applyBorder="1" applyAlignment="1" applyProtection="1">
      <alignment vertical="center"/>
    </xf>
    <xf numFmtId="0" fontId="11" fillId="3" borderId="8" xfId="0" applyFont="1" applyFill="1" applyBorder="1" applyAlignment="1">
      <alignment vertical="center"/>
    </xf>
    <xf numFmtId="0" fontId="11" fillId="9" borderId="0" xfId="0" applyFont="1" applyFill="1"/>
    <xf numFmtId="0" fontId="11" fillId="9" borderId="3" xfId="0" applyFont="1" applyFill="1" applyBorder="1" applyAlignment="1">
      <alignment vertical="top"/>
    </xf>
    <xf numFmtId="0" fontId="11" fillId="9" borderId="3" xfId="0" applyFont="1" applyFill="1" applyBorder="1" applyAlignment="1" applyProtection="1">
      <alignment horizontal="center" vertical="top"/>
      <protection locked="0"/>
    </xf>
    <xf numFmtId="0" fontId="11" fillId="9" borderId="0" xfId="0" applyFont="1" applyFill="1" applyAlignment="1">
      <alignment vertical="center"/>
    </xf>
    <xf numFmtId="167" fontId="11" fillId="9" borderId="1" xfId="2" applyNumberFormat="1" applyFont="1" applyFill="1" applyBorder="1" applyAlignment="1" applyProtection="1">
      <alignment vertical="center"/>
      <protection locked="0"/>
    </xf>
    <xf numFmtId="44" fontId="11" fillId="9" borderId="4" xfId="0" applyNumberFormat="1" applyFont="1" applyFill="1" applyBorder="1" applyAlignment="1" applyProtection="1">
      <alignment vertical="center"/>
      <protection locked="0"/>
    </xf>
    <xf numFmtId="44" fontId="27" fillId="9" borderId="4" xfId="2" applyFont="1" applyFill="1" applyBorder="1" applyAlignment="1" applyProtection="1">
      <alignment vertical="center"/>
    </xf>
    <xf numFmtId="44" fontId="27" fillId="9" borderId="1" xfId="0" applyNumberFormat="1" applyFont="1" applyFill="1" applyBorder="1" applyAlignment="1">
      <alignment vertical="center"/>
    </xf>
    <xf numFmtId="165" fontId="27" fillId="9" borderId="4" xfId="3" applyNumberFormat="1" applyFont="1" applyFill="1" applyBorder="1" applyAlignment="1" applyProtection="1">
      <alignment vertical="center"/>
    </xf>
    <xf numFmtId="168" fontId="11" fillId="4" borderId="8" xfId="2" applyNumberFormat="1" applyFont="1" applyFill="1" applyBorder="1" applyAlignment="1" applyProtection="1">
      <alignment vertical="center"/>
      <protection locked="0"/>
    </xf>
    <xf numFmtId="1" fontId="11" fillId="3" borderId="7" xfId="0" applyNumberFormat="1" applyFont="1" applyFill="1" applyBorder="1" applyAlignment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6" borderId="0" xfId="0" applyFont="1" applyFill="1" applyAlignment="1">
      <alignment vertical="top"/>
    </xf>
    <xf numFmtId="44" fontId="11" fillId="4" borderId="8" xfId="4" applyFont="1" applyFill="1" applyBorder="1" applyAlignment="1" applyProtection="1">
      <alignment vertical="center"/>
      <protection locked="0"/>
    </xf>
    <xf numFmtId="0" fontId="27" fillId="9" borderId="2" xfId="0" applyFont="1" applyFill="1" applyBorder="1" applyAlignment="1">
      <alignment vertical="top" wrapText="1"/>
    </xf>
    <xf numFmtId="0" fontId="11" fillId="9" borderId="3" xfId="0" applyFont="1" applyFill="1" applyBorder="1"/>
    <xf numFmtId="0" fontId="11" fillId="9" borderId="3" xfId="0" applyFont="1" applyFill="1" applyBorder="1" applyAlignment="1">
      <alignment horizontal="center"/>
    </xf>
    <xf numFmtId="0" fontId="11" fillId="9" borderId="1" xfId="0" applyFont="1" applyFill="1" applyBorder="1" applyAlignment="1">
      <alignment vertical="center"/>
    </xf>
    <xf numFmtId="0" fontId="11" fillId="9" borderId="4" xfId="0" applyFont="1" applyFill="1" applyBorder="1" applyAlignment="1">
      <alignment vertical="center"/>
    </xf>
    <xf numFmtId="44" fontId="27" fillId="9" borderId="4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/>
    </xf>
    <xf numFmtId="1" fontId="11" fillId="3" borderId="8" xfId="0" applyNumberFormat="1" applyFont="1" applyFill="1" applyBorder="1" applyAlignment="1">
      <alignment vertical="center"/>
    </xf>
    <xf numFmtId="0" fontId="11" fillId="6" borderId="0" xfId="0" applyFont="1" applyFill="1" applyAlignment="1">
      <alignment vertical="center" wrapText="1"/>
    </xf>
    <xf numFmtId="0" fontId="11" fillId="9" borderId="3" xfId="0" applyFont="1" applyFill="1" applyBorder="1" applyAlignment="1">
      <alignment horizontal="center" vertical="top"/>
    </xf>
    <xf numFmtId="0" fontId="27" fillId="9" borderId="0" xfId="0" applyFont="1" applyFill="1" applyAlignment="1">
      <alignment vertical="center"/>
    </xf>
    <xf numFmtId="0" fontId="27" fillId="9" borderId="1" xfId="0" applyFont="1" applyFill="1" applyBorder="1" applyAlignment="1">
      <alignment vertical="center"/>
    </xf>
    <xf numFmtId="0" fontId="27" fillId="9" borderId="4" xfId="0" applyFont="1" applyFill="1" applyBorder="1" applyAlignment="1">
      <alignment vertical="center"/>
    </xf>
    <xf numFmtId="0" fontId="0" fillId="5" borderId="0" xfId="0" applyFill="1" applyAlignment="1" applyProtection="1">
      <alignment horizontal="center" vertical="top"/>
      <protection locked="0"/>
    </xf>
    <xf numFmtId="0" fontId="1" fillId="3" borderId="0" xfId="0" applyFont="1" applyFill="1"/>
    <xf numFmtId="0" fontId="11" fillId="10" borderId="11" xfId="0" applyFont="1" applyFill="1" applyBorder="1"/>
    <xf numFmtId="0" fontId="11" fillId="10" borderId="12" xfId="0" applyFont="1" applyFill="1" applyBorder="1" applyAlignment="1">
      <alignment vertical="top"/>
    </xf>
    <xf numFmtId="0" fontId="11" fillId="10" borderId="12" xfId="0" applyFont="1" applyFill="1" applyBorder="1" applyAlignment="1" applyProtection="1">
      <alignment horizontal="center" vertical="top"/>
      <protection locked="0"/>
    </xf>
    <xf numFmtId="0" fontId="11" fillId="10" borderId="12" xfId="0" applyFont="1" applyFill="1" applyBorder="1" applyAlignment="1">
      <alignment vertical="center"/>
    </xf>
    <xf numFmtId="167" fontId="11" fillId="10" borderId="14" xfId="2" applyNumberFormat="1" applyFont="1" applyFill="1" applyBorder="1" applyAlignment="1" applyProtection="1">
      <alignment vertical="top"/>
      <protection locked="0"/>
    </xf>
    <xf numFmtId="0" fontId="11" fillId="10" borderId="14" xfId="0" applyFont="1" applyFill="1" applyBorder="1" applyAlignment="1" applyProtection="1">
      <alignment vertical="center"/>
      <protection locked="0"/>
    </xf>
    <xf numFmtId="44" fontId="11" fillId="10" borderId="12" xfId="2" applyFont="1" applyFill="1" applyBorder="1" applyAlignment="1" applyProtection="1">
      <alignment vertical="center"/>
    </xf>
    <xf numFmtId="44" fontId="11" fillId="10" borderId="14" xfId="0" applyNumberFormat="1" applyFont="1" applyFill="1" applyBorder="1" applyAlignment="1">
      <alignment vertical="center"/>
    </xf>
    <xf numFmtId="165" fontId="11" fillId="10" borderId="15" xfId="3" applyNumberFormat="1" applyFont="1" applyFill="1" applyBorder="1" applyAlignment="1" applyProtection="1">
      <alignment vertical="center"/>
    </xf>
    <xf numFmtId="0" fontId="27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27" fillId="3" borderId="8" xfId="0" applyFont="1" applyFill="1" applyBorder="1" applyAlignment="1">
      <alignment vertical="center"/>
    </xf>
    <xf numFmtId="9" fontId="27" fillId="3" borderId="8" xfId="0" applyNumberFormat="1" applyFont="1" applyFill="1" applyBorder="1" applyAlignment="1">
      <alignment vertical="center"/>
    </xf>
    <xf numFmtId="44" fontId="27" fillId="3" borderId="16" xfId="0" applyNumberFormat="1" applyFont="1" applyFill="1" applyBorder="1" applyAlignment="1">
      <alignment vertical="center"/>
    </xf>
    <xf numFmtId="0" fontId="27" fillId="3" borderId="0" xfId="0" applyFont="1" applyFill="1" applyAlignment="1">
      <alignment vertical="center"/>
    </xf>
    <xf numFmtId="44" fontId="27" fillId="3" borderId="8" xfId="0" applyNumberFormat="1" applyFont="1" applyFill="1" applyBorder="1" applyAlignment="1">
      <alignment vertical="center"/>
    </xf>
    <xf numFmtId="165" fontId="27" fillId="3" borderId="7" xfId="3" applyNumberFormat="1" applyFont="1" applyFill="1" applyBorder="1" applyAlignment="1" applyProtection="1">
      <alignment vertical="center"/>
    </xf>
    <xf numFmtId="165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11" borderId="0" xfId="0" applyFont="1" applyFill="1" applyAlignment="1">
      <alignment vertical="top"/>
    </xf>
    <xf numFmtId="0" fontId="27" fillId="11" borderId="9" xfId="0" applyFont="1" applyFill="1" applyBorder="1" applyAlignment="1">
      <alignment vertical="center"/>
    </xf>
    <xf numFmtId="44" fontId="27" fillId="11" borderId="9" xfId="0" applyNumberFormat="1" applyFont="1" applyFill="1" applyBorder="1" applyAlignment="1">
      <alignment vertical="center"/>
    </xf>
    <xf numFmtId="0" fontId="27" fillId="11" borderId="17" xfId="0" applyFont="1" applyFill="1" applyBorder="1" applyAlignment="1">
      <alignment vertical="center"/>
    </xf>
    <xf numFmtId="44" fontId="27" fillId="11" borderId="8" xfId="0" applyNumberFormat="1" applyFont="1" applyFill="1" applyBorder="1" applyAlignment="1">
      <alignment vertical="center"/>
    </xf>
    <xf numFmtId="165" fontId="27" fillId="11" borderId="7" xfId="3" applyNumberFormat="1" applyFont="1" applyFill="1" applyBorder="1" applyAlignment="1" applyProtection="1">
      <alignment vertical="center"/>
    </xf>
    <xf numFmtId="0" fontId="17" fillId="3" borderId="0" xfId="5" applyFill="1"/>
    <xf numFmtId="0" fontId="17" fillId="10" borderId="11" xfId="5" applyFill="1" applyBorder="1"/>
    <xf numFmtId="0" fontId="17" fillId="10" borderId="12" xfId="5" applyFill="1" applyBorder="1" applyAlignment="1">
      <alignment vertical="top"/>
    </xf>
    <xf numFmtId="0" fontId="17" fillId="10" borderId="12" xfId="5" applyFill="1" applyBorder="1" applyAlignment="1" applyProtection="1">
      <alignment horizontal="center" vertical="top"/>
      <protection locked="0"/>
    </xf>
    <xf numFmtId="0" fontId="17" fillId="10" borderId="12" xfId="5" applyFill="1" applyBorder="1" applyAlignment="1">
      <alignment vertical="center"/>
    </xf>
    <xf numFmtId="167" fontId="17" fillId="10" borderId="14" xfId="2" applyNumberFormat="1" applyFont="1" applyFill="1" applyBorder="1" applyAlignment="1" applyProtection="1">
      <alignment vertical="top"/>
      <protection locked="0"/>
    </xf>
    <xf numFmtId="0" fontId="17" fillId="10" borderId="14" xfId="5" applyFill="1" applyBorder="1" applyAlignment="1" applyProtection="1">
      <alignment vertical="center"/>
      <protection locked="0"/>
    </xf>
    <xf numFmtId="44" fontId="17" fillId="10" borderId="13" xfId="2" applyFont="1" applyFill="1" applyBorder="1" applyAlignment="1" applyProtection="1">
      <alignment vertical="center"/>
    </xf>
    <xf numFmtId="44" fontId="17" fillId="10" borderId="14" xfId="5" applyNumberFormat="1" applyFill="1" applyBorder="1" applyAlignment="1">
      <alignment vertical="center"/>
    </xf>
    <xf numFmtId="10" fontId="17" fillId="10" borderId="15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/>
    <xf numFmtId="0" fontId="21" fillId="4" borderId="0" xfId="0" applyFont="1" applyFill="1" applyAlignment="1">
      <alignment vertical="center"/>
    </xf>
    <xf numFmtId="0" fontId="11" fillId="4" borderId="0" xfId="0" applyFont="1" applyFill="1"/>
    <xf numFmtId="0" fontId="7" fillId="3" borderId="0" xfId="0" applyFont="1" applyFill="1" applyAlignment="1">
      <alignment horizontal="center"/>
    </xf>
    <xf numFmtId="0" fontId="28" fillId="3" borderId="0" xfId="0" applyFont="1" applyFill="1" applyAlignment="1">
      <alignment horizontal="left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3" fillId="6" borderId="0" xfId="0" applyFont="1" applyFill="1"/>
    <xf numFmtId="168" fontId="11" fillId="4" borderId="8" xfId="2" applyNumberFormat="1" applyFont="1" applyFill="1" applyBorder="1" applyAlignment="1" applyProtection="1">
      <alignment vertical="top"/>
      <protection locked="0"/>
    </xf>
    <xf numFmtId="166" fontId="11" fillId="3" borderId="8" xfId="1" applyNumberFormat="1" applyFont="1" applyFill="1" applyBorder="1" applyAlignment="1" applyProtection="1">
      <alignment vertical="center"/>
    </xf>
    <xf numFmtId="44" fontId="11" fillId="11" borderId="8" xfId="0" applyNumberFormat="1" applyFont="1" applyFill="1" applyBorder="1" applyAlignment="1">
      <alignment vertical="center"/>
    </xf>
    <xf numFmtId="165" fontId="11" fillId="11" borderId="7" xfId="3" applyNumberFormat="1" applyFont="1" applyFill="1" applyBorder="1" applyAlignment="1" applyProtection="1">
      <alignment vertical="center"/>
    </xf>
    <xf numFmtId="0" fontId="11" fillId="10" borderId="11" xfId="5" applyFont="1" applyFill="1" applyBorder="1"/>
    <xf numFmtId="0" fontId="11" fillId="10" borderId="12" xfId="5" applyFont="1" applyFill="1" applyBorder="1" applyAlignment="1">
      <alignment vertical="top"/>
    </xf>
    <xf numFmtId="0" fontId="11" fillId="10" borderId="12" xfId="5" applyFont="1" applyFill="1" applyBorder="1" applyAlignment="1" applyProtection="1">
      <alignment horizontal="center" vertical="top"/>
      <protection locked="0"/>
    </xf>
    <xf numFmtId="0" fontId="11" fillId="10" borderId="12" xfId="5" applyFont="1" applyFill="1" applyBorder="1" applyAlignment="1">
      <alignment vertical="center"/>
    </xf>
    <xf numFmtId="0" fontId="11" fillId="10" borderId="14" xfId="5" applyFont="1" applyFill="1" applyBorder="1" applyAlignment="1" applyProtection="1">
      <alignment vertical="center"/>
      <protection locked="0"/>
    </xf>
    <xf numFmtId="44" fontId="11" fillId="10" borderId="13" xfId="2" applyFont="1" applyFill="1" applyBorder="1" applyAlignment="1" applyProtection="1">
      <alignment vertical="center"/>
    </xf>
    <xf numFmtId="44" fontId="11" fillId="10" borderId="14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0" xfId="5" applyFont="1" applyFill="1" applyAlignment="1">
      <alignment horizontal="center" vertical="top"/>
    </xf>
    <xf numFmtId="0" fontId="27" fillId="3" borderId="8" xfId="5" applyFont="1" applyFill="1" applyBorder="1" applyAlignment="1">
      <alignment vertical="center"/>
    </xf>
    <xf numFmtId="9" fontId="27" fillId="3" borderId="8" xfId="5" applyNumberFormat="1" applyFont="1" applyFill="1" applyBorder="1" applyAlignment="1">
      <alignment vertical="center"/>
    </xf>
    <xf numFmtId="44" fontId="27" fillId="3" borderId="16" xfId="5" applyNumberFormat="1" applyFont="1" applyFill="1" applyBorder="1" applyAlignment="1">
      <alignment vertical="center"/>
    </xf>
    <xf numFmtId="0" fontId="27" fillId="3" borderId="0" xfId="5" applyFont="1" applyFill="1" applyAlignment="1">
      <alignment vertical="center"/>
    </xf>
    <xf numFmtId="0" fontId="11" fillId="3" borderId="8" xfId="5" applyFont="1" applyFill="1" applyBorder="1" applyAlignment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>
      <alignment vertical="center"/>
    </xf>
    <xf numFmtId="44" fontId="11" fillId="3" borderId="8" xfId="5" applyNumberFormat="1" applyFont="1" applyFill="1" applyBorder="1" applyAlignment="1">
      <alignment vertical="center"/>
    </xf>
    <xf numFmtId="0" fontId="11" fillId="3" borderId="0" xfId="5" applyFont="1" applyFill="1" applyAlignment="1">
      <alignment vertical="center"/>
    </xf>
    <xf numFmtId="0" fontId="11" fillId="11" borderId="0" xfId="5" applyFont="1" applyFill="1" applyAlignment="1">
      <alignment vertical="top"/>
    </xf>
    <xf numFmtId="44" fontId="27" fillId="11" borderId="18" xfId="0" applyNumberFormat="1" applyFont="1" applyFill="1" applyBorder="1" applyAlignment="1">
      <alignment vertical="center"/>
    </xf>
    <xf numFmtId="0" fontId="11" fillId="10" borderId="13" xfId="5" applyFont="1" applyFill="1" applyBorder="1" applyAlignment="1">
      <alignment vertical="center"/>
    </xf>
    <xf numFmtId="167" fontId="11" fillId="10" borderId="13" xfId="2" applyNumberFormat="1" applyFont="1" applyFill="1" applyBorder="1" applyAlignment="1" applyProtection="1">
      <alignment vertical="top"/>
      <protection locked="0"/>
    </xf>
    <xf numFmtId="0" fontId="11" fillId="10" borderId="13" xfId="5" applyFont="1" applyFill="1" applyBorder="1" applyAlignment="1" applyProtection="1">
      <alignment vertical="center"/>
      <protection locked="0"/>
    </xf>
    <xf numFmtId="44" fontId="11" fillId="10" borderId="14" xfId="2" applyFont="1" applyFill="1" applyBorder="1" applyAlignment="1" applyProtection="1">
      <alignment vertical="center"/>
    </xf>
    <xf numFmtId="10" fontId="11" fillId="10" borderId="15" xfId="3" applyNumberFormat="1" applyFont="1" applyFill="1" applyBorder="1" applyAlignment="1" applyProtection="1">
      <alignment vertical="center"/>
    </xf>
    <xf numFmtId="0" fontId="21" fillId="4" borderId="0" xfId="0" applyFont="1" applyFill="1" applyAlignment="1">
      <alignment horizontal="left" vertical="center"/>
    </xf>
    <xf numFmtId="0" fontId="11" fillId="6" borderId="0" xfId="0" applyFont="1" applyFill="1"/>
    <xf numFmtId="0" fontId="27" fillId="3" borderId="0" xfId="0" applyFont="1" applyFill="1" applyAlignment="1">
      <alignment horizontal="center"/>
    </xf>
    <xf numFmtId="0" fontId="27" fillId="3" borderId="5" xfId="0" applyFont="1" applyFill="1" applyBorder="1" applyAlignment="1">
      <alignment horizontal="center"/>
    </xf>
    <xf numFmtId="0" fontId="27" fillId="3" borderId="6" xfId="0" applyFont="1" applyFill="1" applyBorder="1" applyAlignment="1">
      <alignment horizontal="center"/>
    </xf>
    <xf numFmtId="0" fontId="27" fillId="3" borderId="7" xfId="0" applyFont="1" applyFill="1" applyBorder="1" applyAlignment="1">
      <alignment horizontal="center"/>
    </xf>
    <xf numFmtId="0" fontId="27" fillId="3" borderId="9" xfId="0" quotePrefix="1" applyFont="1" applyFill="1" applyBorder="1" applyAlignment="1">
      <alignment horizontal="center"/>
    </xf>
    <xf numFmtId="0" fontId="27" fillId="3" borderId="10" xfId="0" quotePrefix="1" applyFont="1" applyFill="1" applyBorder="1" applyAlignment="1">
      <alignment horizontal="center"/>
    </xf>
    <xf numFmtId="44" fontId="11" fillId="4" borderId="8" xfId="4" applyFont="1" applyFill="1" applyBorder="1" applyAlignment="1" applyProtection="1">
      <alignment vertical="top"/>
      <protection locked="0"/>
    </xf>
    <xf numFmtId="0" fontId="11" fillId="6" borderId="0" xfId="0" applyFont="1" applyFill="1" applyAlignment="1">
      <alignment vertical="top" wrapText="1"/>
    </xf>
    <xf numFmtId="44" fontId="11" fillId="3" borderId="16" xfId="5" applyNumberFormat="1" applyFont="1" applyFill="1" applyBorder="1" applyAlignment="1">
      <alignment vertical="center"/>
    </xf>
    <xf numFmtId="0" fontId="24" fillId="11" borderId="0" xfId="5" applyFont="1" applyFill="1"/>
    <xf numFmtId="0" fontId="27" fillId="11" borderId="0" xfId="5" applyFont="1" applyFill="1" applyAlignment="1">
      <alignment vertical="top"/>
    </xf>
    <xf numFmtId="0" fontId="27" fillId="11" borderId="0" xfId="0" applyFont="1" applyFill="1"/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left" vertical="top"/>
    </xf>
    <xf numFmtId="0" fontId="29" fillId="3" borderId="0" xfId="0" applyFont="1" applyFill="1" applyAlignment="1">
      <alignment horizontal="left"/>
    </xf>
    <xf numFmtId="0" fontId="21" fillId="3" borderId="0" xfId="0" applyFont="1" applyFill="1" applyAlignment="1">
      <alignment horizontal="left"/>
    </xf>
    <xf numFmtId="0" fontId="24" fillId="4" borderId="1" xfId="0" applyFont="1" applyFill="1" applyBorder="1" applyAlignment="1">
      <alignment horizontal="center"/>
    </xf>
    <xf numFmtId="0" fontId="27" fillId="3" borderId="0" xfId="0" applyFont="1" applyFill="1" applyAlignment="1">
      <alignment horizontal="left"/>
    </xf>
    <xf numFmtId="166" fontId="17" fillId="3" borderId="0" xfId="0" applyNumberFormat="1" applyFont="1" applyFill="1"/>
    <xf numFmtId="166" fontId="24" fillId="4" borderId="1" xfId="1" applyNumberFormat="1" applyFont="1" applyFill="1" applyBorder="1" applyAlignment="1" applyProtection="1">
      <alignment horizont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3" borderId="0" xfId="0" applyFont="1" applyFill="1" applyAlignment="1">
      <alignment horizontal="center" vertical="top"/>
    </xf>
    <xf numFmtId="9" fontId="27" fillId="3" borderId="0" xfId="0" applyNumberFormat="1" applyFont="1" applyFill="1" applyAlignment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5" applyFont="1" applyFill="1" applyAlignment="1">
      <alignment horizontal="left" vertical="top" indent="1"/>
    </xf>
    <xf numFmtId="0" fontId="11" fillId="3" borderId="9" xfId="0" applyFont="1" applyFill="1" applyBorder="1" applyAlignment="1">
      <alignment vertical="center"/>
    </xf>
    <xf numFmtId="44" fontId="11" fillId="3" borderId="18" xfId="0" applyNumberFormat="1" applyFont="1" applyFill="1" applyBorder="1" applyAlignment="1">
      <alignment vertical="center"/>
    </xf>
    <xf numFmtId="0" fontId="11" fillId="3" borderId="17" xfId="0" applyFont="1" applyFill="1" applyBorder="1" applyAlignment="1">
      <alignment vertical="center"/>
    </xf>
    <xf numFmtId="0" fontId="17" fillId="10" borderId="13" xfId="5" applyFill="1" applyBorder="1" applyAlignment="1">
      <alignment vertical="center"/>
    </xf>
    <xf numFmtId="167" fontId="17" fillId="10" borderId="13" xfId="2" applyNumberFormat="1" applyFont="1" applyFill="1" applyBorder="1" applyAlignment="1" applyProtection="1">
      <alignment vertical="top"/>
      <protection locked="0"/>
    </xf>
    <xf numFmtId="0" fontId="17" fillId="10" borderId="13" xfId="5" applyFill="1" applyBorder="1" applyAlignment="1" applyProtection="1">
      <alignment vertical="center"/>
      <protection locked="0"/>
    </xf>
    <xf numFmtId="44" fontId="17" fillId="10" borderId="14" xfId="2" applyFont="1" applyFill="1" applyBorder="1" applyAlignment="1" applyProtection="1">
      <alignment vertical="center"/>
    </xf>
    <xf numFmtId="165" fontId="17" fillId="10" borderId="15" xfId="3" applyNumberFormat="1" applyFont="1" applyFill="1" applyBorder="1" applyAlignment="1" applyProtection="1">
      <alignment vertical="center"/>
    </xf>
    <xf numFmtId="0" fontId="30" fillId="3" borderId="0" xfId="0" applyFont="1" applyFill="1" applyAlignment="1">
      <alignment horizontal="right" vertical="top"/>
    </xf>
    <xf numFmtId="0" fontId="30" fillId="3" borderId="19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/>
    </xf>
    <xf numFmtId="166" fontId="11" fillId="3" borderId="7" xfId="1" applyNumberFormat="1" applyFont="1" applyFill="1" applyBorder="1" applyAlignment="1" applyProtection="1">
      <alignment vertical="center"/>
    </xf>
    <xf numFmtId="166" fontId="1" fillId="6" borderId="8" xfId="0" applyNumberFormat="1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vertical="center"/>
    </xf>
    <xf numFmtId="165" fontId="11" fillId="3" borderId="0" xfId="0" applyNumberFormat="1" applyFont="1" applyFill="1"/>
    <xf numFmtId="167" fontId="1" fillId="4" borderId="8" xfId="4" applyNumberFormat="1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vertical="center" wrapText="1"/>
    </xf>
    <xf numFmtId="0" fontId="25" fillId="3" borderId="0" xfId="0" applyFont="1" applyFill="1" applyAlignment="1">
      <alignment horizontal="left"/>
    </xf>
    <xf numFmtId="167" fontId="21" fillId="3" borderId="0" xfId="0" applyNumberFormat="1" applyFont="1" applyFill="1" applyAlignment="1">
      <alignment horizontal="center"/>
    </xf>
    <xf numFmtId="44" fontId="11" fillId="3" borderId="0" xfId="2" applyFont="1" applyFill="1" applyBorder="1"/>
    <xf numFmtId="44" fontId="21" fillId="3" borderId="0" xfId="0" applyNumberFormat="1" applyFont="1" applyFill="1" applyAlignment="1">
      <alignment horizontal="center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>
      <alignment horizontal="center"/>
    </xf>
    <xf numFmtId="43" fontId="11" fillId="3" borderId="0" xfId="1" applyFont="1" applyFill="1" applyProtection="1"/>
    <xf numFmtId="166" fontId="1" fillId="3" borderId="7" xfId="1" applyNumberFormat="1" applyFont="1" applyFill="1" applyBorder="1" applyAlignment="1" applyProtection="1">
      <alignment vertical="center"/>
    </xf>
    <xf numFmtId="168" fontId="11" fillId="4" borderId="8" xfId="4" applyNumberFormat="1" applyFont="1" applyFill="1" applyBorder="1" applyAlignment="1" applyProtection="1">
      <alignment vertical="top"/>
      <protection locked="0"/>
    </xf>
    <xf numFmtId="166" fontId="11" fillId="3" borderId="8" xfId="0" applyNumberFormat="1" applyFont="1" applyFill="1" applyBorder="1" applyAlignment="1">
      <alignment vertical="center"/>
    </xf>
    <xf numFmtId="166" fontId="11" fillId="3" borderId="8" xfId="1" applyNumberFormat="1" applyFont="1" applyFill="1" applyBorder="1" applyAlignment="1" applyProtection="1">
      <alignment horizontal="left"/>
    </xf>
    <xf numFmtId="0" fontId="5" fillId="2" borderId="0" xfId="0" applyFont="1" applyFill="1" applyAlignment="1">
      <alignment horizontal="center" vertical="top" wrapText="1"/>
    </xf>
    <xf numFmtId="169" fontId="11" fillId="3" borderId="0" xfId="0" applyNumberFormat="1" applyFont="1" applyFill="1"/>
    <xf numFmtId="166" fontId="21" fillId="3" borderId="0" xfId="1" applyNumberFormat="1" applyFont="1" applyFill="1" applyBorder="1" applyAlignment="1" applyProtection="1">
      <alignment horizontal="center"/>
    </xf>
    <xf numFmtId="44" fontId="27" fillId="3" borderId="0" xfId="2" applyFont="1" applyFill="1" applyBorder="1" applyAlignment="1" applyProtection="1">
      <alignment vertical="center"/>
    </xf>
    <xf numFmtId="168" fontId="11" fillId="3" borderId="0" xfId="0" applyNumberFormat="1" applyFont="1" applyFill="1"/>
    <xf numFmtId="0" fontId="11" fillId="3" borderId="8" xfId="0" applyFont="1" applyFill="1" applyBorder="1" applyAlignment="1">
      <alignment horizontal="right" vertical="center"/>
    </xf>
    <xf numFmtId="0" fontId="0" fillId="3" borderId="0" xfId="0" applyFill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0" fillId="3" borderId="9" xfId="0" applyFill="1" applyBorder="1" applyAlignment="1">
      <alignment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vertical="center" wrapText="1"/>
    </xf>
    <xf numFmtId="0" fontId="2" fillId="11" borderId="0" xfId="0" applyFont="1" applyFill="1" applyAlignment="1">
      <alignment horizontal="left" vertical="top" wrapText="1"/>
    </xf>
    <xf numFmtId="0" fontId="10" fillId="3" borderId="0" xfId="0" applyFont="1" applyFill="1" applyAlignment="1">
      <alignment horizontal="center"/>
    </xf>
    <xf numFmtId="0" fontId="13" fillId="4" borderId="0" xfId="0" applyFont="1" applyFill="1" applyAlignment="1">
      <alignment horizontal="left" vertical="center"/>
    </xf>
    <xf numFmtId="0" fontId="12" fillId="3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indent="7"/>
    </xf>
    <xf numFmtId="0" fontId="27" fillId="11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24" fillId="3" borderId="0" xfId="0" applyFont="1" applyFill="1" applyAlignment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wrapText="1"/>
    </xf>
    <xf numFmtId="0" fontId="23" fillId="3" borderId="0" xfId="0" applyFont="1" applyFill="1" applyAlignment="1">
      <alignment horizontal="center"/>
    </xf>
    <xf numFmtId="0" fontId="20" fillId="2" borderId="0" xfId="0" applyFont="1" applyFill="1" applyAlignment="1">
      <alignment horizontal="left" indent="7"/>
    </xf>
    <xf numFmtId="0" fontId="21" fillId="4" borderId="0" xfId="0" applyFont="1" applyFill="1" applyAlignment="1">
      <alignment horizontal="left" vertical="center"/>
    </xf>
    <xf numFmtId="0" fontId="27" fillId="11" borderId="0" xfId="5" applyFont="1" applyFill="1" applyAlignment="1">
      <alignment horizontal="left" vertical="top" wrapText="1"/>
    </xf>
    <xf numFmtId="0" fontId="27" fillId="3" borderId="0" xfId="0" applyFont="1" applyFill="1" applyAlignment="1">
      <alignment horizontal="center" wrapText="1"/>
    </xf>
    <xf numFmtId="0" fontId="27" fillId="3" borderId="8" xfId="0" applyFont="1" applyFill="1" applyBorder="1" applyAlignment="1">
      <alignment horizontal="center" wrapText="1"/>
    </xf>
    <xf numFmtId="0" fontId="27" fillId="3" borderId="7" xfId="0" applyFont="1" applyFill="1" applyBorder="1" applyAlignment="1">
      <alignment horizontal="center" wrapText="1"/>
    </xf>
    <xf numFmtId="0" fontId="11" fillId="3" borderId="0" xfId="0" applyFont="1" applyFill="1" applyAlignment="1">
      <alignment horizontal="left" vertical="top" wrapText="1"/>
    </xf>
    <xf numFmtId="0" fontId="27" fillId="11" borderId="20" xfId="0" applyFont="1" applyFill="1" applyBorder="1" applyAlignment="1">
      <alignment horizontal="left" vertical="top" wrapText="1"/>
    </xf>
    <xf numFmtId="0" fontId="11" fillId="3" borderId="20" xfId="0" applyFont="1" applyFill="1" applyBorder="1" applyAlignment="1">
      <alignment horizontal="left" vertical="top" wrapText="1"/>
    </xf>
  </cellXfs>
  <cellStyles count="6">
    <cellStyle name="Comma" xfId="1" builtinId="3"/>
    <cellStyle name="Currency" xfId="2" builtinId="4"/>
    <cellStyle name="Currency 10" xfId="4" xr:uid="{EE51F443-11D5-4C67-8DC3-4C8354FC218D}"/>
    <cellStyle name="Normal" xfId="0" builtinId="0"/>
    <cellStyle name="Normal 2" xfId="5" xr:uid="{97F23985-6475-482E-BD61-F18FEEF633E7}"/>
    <cellStyle name="Percent" xfId="3" builtinId="5"/>
  </cellStyles>
  <dxfs count="1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firstButton="1" fmlaLink="$O$1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O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O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$N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checked="Checked" firstButton="1" fmlaLink="$N$1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firstButton="1" fmlaLink="$O$1" lockText="1" noThreeD="1"/>
</file>

<file path=xl/ctrlProps/ctrlProp31.xml><?xml version="1.0" encoding="utf-8"?>
<formControlPr xmlns="http://schemas.microsoft.com/office/spreadsheetml/2009/9/main" objectType="Radio" checked="Checked" lockText="1" noThreeD="1"/>
</file>

<file path=xl/ctrlProps/ctrlProp32.xml><?xml version="1.0" encoding="utf-8"?>
<formControlPr xmlns="http://schemas.microsoft.com/office/spreadsheetml/2009/9/main" objectType="Radio" checked="Checked" firstButton="1" fmlaLink="$O$1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601980</xdr:colOff>
          <xdr:row>180</xdr:row>
          <xdr:rowOff>76200</xdr:rowOff>
        </xdr:from>
        <xdr:to>
          <xdr:col>17</xdr:col>
          <xdr:colOff>175260</xdr:colOff>
          <xdr:row>182</xdr:row>
          <xdr:rowOff>60960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180</xdr:row>
          <xdr:rowOff>144780</xdr:rowOff>
        </xdr:from>
        <xdr:to>
          <xdr:col>10</xdr:col>
          <xdr:colOff>251460</xdr:colOff>
          <xdr:row>182</xdr:row>
          <xdr:rowOff>22860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480060</xdr:colOff>
          <xdr:row>233</xdr:row>
          <xdr:rowOff>121920</xdr:rowOff>
        </xdr:from>
        <xdr:to>
          <xdr:col>10</xdr:col>
          <xdr:colOff>327660</xdr:colOff>
          <xdr:row>234</xdr:row>
          <xdr:rowOff>137160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16</xdr:row>
          <xdr:rowOff>137160</xdr:rowOff>
        </xdr:from>
        <xdr:to>
          <xdr:col>10</xdr:col>
          <xdr:colOff>213360</xdr:colOff>
          <xdr:row>17</xdr:row>
          <xdr:rowOff>137160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480060</xdr:colOff>
          <xdr:row>233</xdr:row>
          <xdr:rowOff>22860</xdr:rowOff>
        </xdr:from>
        <xdr:to>
          <xdr:col>16</xdr:col>
          <xdr:colOff>22860</xdr:colOff>
          <xdr:row>235</xdr:row>
          <xdr:rowOff>22860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17</xdr:row>
          <xdr:rowOff>22860</xdr:rowOff>
        </xdr:from>
        <xdr:to>
          <xdr:col>14</xdr:col>
          <xdr:colOff>518160</xdr:colOff>
          <xdr:row>17</xdr:row>
          <xdr:rowOff>137160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123</xdr:row>
          <xdr:rowOff>137160</xdr:rowOff>
        </xdr:from>
        <xdr:to>
          <xdr:col>10</xdr:col>
          <xdr:colOff>213360</xdr:colOff>
          <xdr:row>124</xdr:row>
          <xdr:rowOff>137160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124</xdr:row>
          <xdr:rowOff>22860</xdr:rowOff>
        </xdr:from>
        <xdr:to>
          <xdr:col>14</xdr:col>
          <xdr:colOff>518160</xdr:colOff>
          <xdr:row>124</xdr:row>
          <xdr:rowOff>137160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123</xdr:row>
          <xdr:rowOff>137160</xdr:rowOff>
        </xdr:from>
        <xdr:to>
          <xdr:col>10</xdr:col>
          <xdr:colOff>213360</xdr:colOff>
          <xdr:row>124</xdr:row>
          <xdr:rowOff>137160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124</xdr:row>
          <xdr:rowOff>22860</xdr:rowOff>
        </xdr:from>
        <xdr:to>
          <xdr:col>14</xdr:col>
          <xdr:colOff>518160</xdr:colOff>
          <xdr:row>124</xdr:row>
          <xdr:rowOff>137160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69</xdr:row>
          <xdr:rowOff>137160</xdr:rowOff>
        </xdr:from>
        <xdr:to>
          <xdr:col>10</xdr:col>
          <xdr:colOff>213360</xdr:colOff>
          <xdr:row>70</xdr:row>
          <xdr:rowOff>137160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411480</xdr:colOff>
          <xdr:row>70</xdr:row>
          <xdr:rowOff>22860</xdr:rowOff>
        </xdr:from>
        <xdr:to>
          <xdr:col>14</xdr:col>
          <xdr:colOff>518160</xdr:colOff>
          <xdr:row>70</xdr:row>
          <xdr:rowOff>137160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16</xdr:row>
          <xdr:rowOff>45720</xdr:rowOff>
        </xdr:from>
        <xdr:to>
          <xdr:col>16</xdr:col>
          <xdr:colOff>60960</xdr:colOff>
          <xdr:row>18</xdr:row>
          <xdr:rowOff>60960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16</xdr:row>
          <xdr:rowOff>137160</xdr:rowOff>
        </xdr:from>
        <xdr:to>
          <xdr:col>10</xdr:col>
          <xdr:colOff>365760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594360</xdr:colOff>
          <xdr:row>69</xdr:row>
          <xdr:rowOff>60960</xdr:rowOff>
        </xdr:from>
        <xdr:to>
          <xdr:col>15</xdr:col>
          <xdr:colOff>365760</xdr:colOff>
          <xdr:row>71</xdr:row>
          <xdr:rowOff>60960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69</xdr:row>
          <xdr:rowOff>144780</xdr:rowOff>
        </xdr:from>
        <xdr:to>
          <xdr:col>10</xdr:col>
          <xdr:colOff>365760</xdr:colOff>
          <xdr:row>71</xdr:row>
          <xdr:rowOff>22860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426720</xdr:colOff>
          <xdr:row>16</xdr:row>
          <xdr:rowOff>76200</xdr:rowOff>
        </xdr:from>
        <xdr:to>
          <xdr:col>15</xdr:col>
          <xdr:colOff>640080</xdr:colOff>
          <xdr:row>18</xdr:row>
          <xdr:rowOff>83820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16</xdr:row>
          <xdr:rowOff>137160</xdr:rowOff>
        </xdr:from>
        <xdr:to>
          <xdr:col>10</xdr:col>
          <xdr:colOff>251460</xdr:colOff>
          <xdr:row>18</xdr:row>
          <xdr:rowOff>30480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289560</xdr:colOff>
          <xdr:row>75</xdr:row>
          <xdr:rowOff>99060</xdr:rowOff>
        </xdr:from>
        <xdr:to>
          <xdr:col>15</xdr:col>
          <xdr:colOff>518160</xdr:colOff>
          <xdr:row>77</xdr:row>
          <xdr:rowOff>99060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327660</xdr:colOff>
          <xdr:row>75</xdr:row>
          <xdr:rowOff>137160</xdr:rowOff>
        </xdr:from>
        <xdr:to>
          <xdr:col>10</xdr:col>
          <xdr:colOff>190500</xdr:colOff>
          <xdr:row>77</xdr:row>
          <xdr:rowOff>30480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16</xdr:row>
          <xdr:rowOff>114300</xdr:rowOff>
        </xdr:from>
        <xdr:to>
          <xdr:col>17</xdr:col>
          <xdr:colOff>152400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17</xdr:row>
          <xdr:rowOff>22860</xdr:rowOff>
        </xdr:from>
        <xdr:to>
          <xdr:col>10</xdr:col>
          <xdr:colOff>327660</xdr:colOff>
          <xdr:row>18</xdr:row>
          <xdr:rowOff>106680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327660</xdr:colOff>
          <xdr:row>76</xdr:row>
          <xdr:rowOff>45720</xdr:rowOff>
        </xdr:from>
        <xdr:to>
          <xdr:col>17</xdr:col>
          <xdr:colOff>22860</xdr:colOff>
          <xdr:row>78</xdr:row>
          <xdr:rowOff>99060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441960</xdr:colOff>
          <xdr:row>77</xdr:row>
          <xdr:rowOff>22860</xdr:rowOff>
        </xdr:from>
        <xdr:to>
          <xdr:col>10</xdr:col>
          <xdr:colOff>365760</xdr:colOff>
          <xdr:row>78</xdr:row>
          <xdr:rowOff>99060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144780</xdr:colOff>
          <xdr:row>16</xdr:row>
          <xdr:rowOff>76200</xdr:rowOff>
        </xdr:from>
        <xdr:to>
          <xdr:col>15</xdr:col>
          <xdr:colOff>571500</xdr:colOff>
          <xdr:row>18</xdr:row>
          <xdr:rowOff>99060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17</xdr:row>
          <xdr:rowOff>22860</xdr:rowOff>
        </xdr:from>
        <xdr:to>
          <xdr:col>10</xdr:col>
          <xdr:colOff>251460</xdr:colOff>
          <xdr:row>18</xdr:row>
          <xdr:rowOff>76200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76</xdr:row>
          <xdr:rowOff>45720</xdr:rowOff>
        </xdr:from>
        <xdr:to>
          <xdr:col>22</xdr:col>
          <xdr:colOff>632460</xdr:colOff>
          <xdr:row>78</xdr:row>
          <xdr:rowOff>99060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</xdr:colOff>
          <xdr:row>16</xdr:row>
          <xdr:rowOff>137160</xdr:rowOff>
        </xdr:from>
        <xdr:to>
          <xdr:col>15</xdr:col>
          <xdr:colOff>76200</xdr:colOff>
          <xdr:row>19</xdr:row>
          <xdr:rowOff>30480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17</xdr:row>
          <xdr:rowOff>30480</xdr:rowOff>
        </xdr:from>
        <xdr:to>
          <xdr:col>10</xdr:col>
          <xdr:colOff>137159</xdr:colOff>
          <xdr:row>18</xdr:row>
          <xdr:rowOff>106680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17</xdr:row>
          <xdr:rowOff>76200</xdr:rowOff>
        </xdr:from>
        <xdr:to>
          <xdr:col>16</xdr:col>
          <xdr:colOff>403861</xdr:colOff>
          <xdr:row>19</xdr:row>
          <xdr:rowOff>137160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563880</xdr:colOff>
          <xdr:row>18</xdr:row>
          <xdr:rowOff>22860</xdr:rowOff>
        </xdr:from>
        <xdr:to>
          <xdr:col>10</xdr:col>
          <xdr:colOff>464819</xdr:colOff>
          <xdr:row>19</xdr:row>
          <xdr:rowOff>106680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106680</xdr:colOff>
          <xdr:row>16</xdr:row>
          <xdr:rowOff>76200</xdr:rowOff>
        </xdr:from>
        <xdr:to>
          <xdr:col>16</xdr:col>
          <xdr:colOff>604521</xdr:colOff>
          <xdr:row>18</xdr:row>
          <xdr:rowOff>121920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</xdr:colOff>
          <xdr:row>16</xdr:row>
          <xdr:rowOff>114300</xdr:rowOff>
        </xdr:from>
        <xdr:to>
          <xdr:col>10</xdr:col>
          <xdr:colOff>609600</xdr:colOff>
          <xdr:row>18</xdr:row>
          <xdr:rowOff>60960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Rate%20Application%20-%202025-2026%20Bill%20Impacts%20(linked)%20-%2020250806%20Clean-up%20J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Staff/Shirley/2014/CIR%20Filing/OEB%20Bill%20Impact%20Table/2013_Filing_Requirements_Chapter2_Appendices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2023%20IRM%20Rate%20Generator%20Model%202022-07-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_R. Riders_G2 (2)"/>
      <sheetName val="Action Log"/>
      <sheetName val="2025_R. Riders_G2"/>
      <sheetName val="2024 CIR 8-SEC-125"/>
      <sheetName val="2020 IR  8-Staff-149"/>
      <sheetName val="2019-2024 RR"/>
      <sheetName val="Rate Riders Disciptions"/>
      <sheetName val="RR Cost Allocation"/>
      <sheetName val="Bill Scenarios Summary"/>
      <sheetName val="DRO Narrative Table"/>
      <sheetName val="Pre-DRO Narrative"/>
      <sheetName val="Apr 22 vs Latest"/>
      <sheetName val="Sheet1"/>
      <sheetName val="DRO Rate Smoothing"/>
      <sheetName val="1B_T01_S03 Customer Summary"/>
      <sheetName val="GROUP 2  RR Calc"/>
      <sheetName val="1B_T01_S02 Application Summary"/>
      <sheetName val="Bill Impact Summary"/>
      <sheetName val="Rate App Narrative Table"/>
      <sheetName val="Decisions &amp; Changes"/>
      <sheetName val="Supporting Documents"/>
      <sheetName val="20IRM-2021-BillImpact"/>
      <sheetName val="17IRMRegultoryCharges"/>
      <sheetName val="Summary Final"/>
      <sheetName val="Rates Summary"/>
      <sheetName val="2025-2029 G2 RR"/>
      <sheetName val="Bill Impact RR List"/>
      <sheetName val="2020-2029 Dist. &amp; Tx Rates"/>
      <sheetName val="2026 Bill Impacts Summary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9.xml"/><Relationship Id="rId4" Type="http://schemas.openxmlformats.org/officeDocument/2006/relationships/ctrlProp" Target="../ctrlProps/ctrlProp28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31.xml"/><Relationship Id="rId4" Type="http://schemas.openxmlformats.org/officeDocument/2006/relationships/ctrlProp" Target="../ctrlProps/ctrlProp30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9440-A758-44CE-8AC1-308972E37934}">
  <sheetPr>
    <pageSetUpPr fitToPage="1"/>
  </sheetPr>
  <dimension ref="A1:AY519"/>
  <sheetViews>
    <sheetView zoomScaleNormal="100" workbookViewId="0">
      <pane xSplit="4" topLeftCell="E1" activePane="topRight" state="frozen"/>
      <selection activeCell="B27" sqref="B27"/>
      <selection pane="topRight"/>
    </sheetView>
  </sheetViews>
  <sheetFormatPr defaultColWidth="9.33203125" defaultRowHeight="14.4" x14ac:dyDescent="0.3"/>
  <cols>
    <col min="1" max="1" width="1.6640625" style="22" customWidth="1"/>
    <col min="2" max="2" width="115.44140625" style="22" bestFit="1" customWidth="1"/>
    <col min="3" max="3" width="1.44140625" style="22" customWidth="1"/>
    <col min="4" max="4" width="12.33203125" style="27" customWidth="1"/>
    <col min="5" max="5" width="1.6640625" style="22" customWidth="1"/>
    <col min="6" max="6" width="0.33203125" style="22" customWidth="1"/>
    <col min="7" max="9" width="13.109375" style="23" customWidth="1"/>
    <col min="10" max="10" width="1.5546875" style="23" customWidth="1"/>
    <col min="11" max="13" width="13.109375" style="23" customWidth="1"/>
    <col min="14" max="14" width="1.5546875" style="23" customWidth="1"/>
    <col min="15" max="16" width="13.109375" style="23" customWidth="1"/>
    <col min="17" max="17" width="1.33203125" style="23" customWidth="1"/>
    <col min="18" max="20" width="13.109375" style="23" customWidth="1"/>
    <col min="21" max="21" width="1.33203125" style="23" customWidth="1"/>
    <col min="22" max="23" width="13.109375" style="23" customWidth="1"/>
    <col min="24" max="24" width="1.33203125" style="23" customWidth="1"/>
    <col min="25" max="27" width="13.109375" style="23" customWidth="1"/>
    <col min="28" max="28" width="1.33203125" style="23" customWidth="1"/>
    <col min="29" max="30" width="13.109375" style="23" customWidth="1"/>
    <col min="31" max="31" width="1.5546875" style="23" customWidth="1"/>
    <col min="32" max="34" width="13.109375" style="23" customWidth="1"/>
    <col min="35" max="35" width="1.6640625" style="23" customWidth="1"/>
    <col min="36" max="37" width="13.109375" style="23" customWidth="1"/>
    <col min="38" max="38" width="1.44140625" style="23" customWidth="1"/>
    <col min="39" max="41" width="13.109375" style="23" customWidth="1"/>
    <col min="42" max="42" width="1.109375" style="23" customWidth="1"/>
    <col min="43" max="49" width="13.109375" style="23" customWidth="1"/>
    <col min="50" max="51" width="12.88671875" style="23" customWidth="1"/>
    <col min="52" max="16384" width="9.33203125" style="22"/>
  </cols>
  <sheetData>
    <row r="1" spans="1:51" s="7" customFormat="1" ht="20.399999999999999" x14ac:dyDescent="0.3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0</v>
      </c>
      <c r="P1" s="6"/>
      <c r="Q1" s="5"/>
      <c r="R1" s="6"/>
      <c r="S1" s="6"/>
      <c r="T1" s="6"/>
      <c r="U1" s="6">
        <v>2</v>
      </c>
      <c r="V1" s="6">
        <v>5</v>
      </c>
      <c r="W1" s="6"/>
      <c r="X1" s="5"/>
      <c r="Y1" s="6"/>
      <c r="Z1" s="6"/>
      <c r="AA1" s="6"/>
      <c r="AB1" s="6">
        <v>2</v>
      </c>
      <c r="AC1" s="6">
        <v>5</v>
      </c>
      <c r="AD1" s="6"/>
      <c r="AE1" s="5"/>
      <c r="AF1" s="6"/>
      <c r="AG1" s="6"/>
      <c r="AH1" s="6"/>
      <c r="AI1" s="6">
        <v>2</v>
      </c>
      <c r="AJ1" s="6">
        <v>5</v>
      </c>
      <c r="AK1" s="6"/>
      <c r="AL1" s="5"/>
      <c r="AM1" s="6"/>
      <c r="AN1" s="6"/>
      <c r="AO1" s="6"/>
      <c r="AP1" s="6">
        <v>2</v>
      </c>
      <c r="AQ1" s="6">
        <v>5</v>
      </c>
      <c r="AR1" s="6"/>
      <c r="AS1" s="5"/>
      <c r="AT1" s="6"/>
      <c r="AU1" s="6"/>
      <c r="AV1" s="6"/>
      <c r="AW1" s="6">
        <v>2</v>
      </c>
      <c r="AX1" s="6">
        <v>5</v>
      </c>
      <c r="AY1" s="6"/>
    </row>
    <row r="2" spans="1:51" s="13" customFormat="1" ht="17.399999999999999" x14ac:dyDescent="0.3">
      <c r="A2" s="8"/>
      <c r="B2" s="8"/>
      <c r="C2" s="8"/>
      <c r="D2" s="9"/>
      <c r="E2" s="8"/>
      <c r="F2" s="8"/>
      <c r="G2" s="10"/>
      <c r="H2" s="10"/>
      <c r="I2" s="11"/>
      <c r="J2" s="11"/>
      <c r="K2" s="12"/>
      <c r="L2" s="12"/>
      <c r="M2" s="12"/>
      <c r="N2" s="12"/>
      <c r="O2" s="12"/>
      <c r="P2" s="12"/>
      <c r="Q2" s="11"/>
      <c r="R2" s="12"/>
      <c r="S2" s="12"/>
      <c r="T2" s="12"/>
      <c r="U2" s="12"/>
      <c r="V2" s="12"/>
      <c r="W2" s="12"/>
      <c r="X2" s="11"/>
      <c r="Y2" s="12"/>
      <c r="Z2" s="12"/>
      <c r="AA2" s="12"/>
      <c r="AB2" s="12"/>
      <c r="AC2" s="12"/>
      <c r="AD2" s="12"/>
      <c r="AE2" s="11"/>
      <c r="AF2" s="12"/>
      <c r="AG2" s="12"/>
      <c r="AH2" s="12"/>
      <c r="AI2" s="12"/>
      <c r="AJ2" s="12"/>
      <c r="AK2" s="12"/>
      <c r="AL2" s="11"/>
      <c r="AM2" s="12"/>
      <c r="AN2" s="12"/>
      <c r="AO2" s="12"/>
      <c r="AP2" s="12"/>
      <c r="AQ2" s="12"/>
      <c r="AR2" s="12"/>
      <c r="AS2" s="11"/>
      <c r="AT2" s="12"/>
      <c r="AU2" s="12"/>
      <c r="AV2" s="12"/>
      <c r="AW2" s="12"/>
      <c r="AX2" s="12"/>
      <c r="AY2" s="12"/>
    </row>
    <row r="3" spans="1:51" s="13" customFormat="1" ht="17.399999999999999" x14ac:dyDescent="0.3">
      <c r="A3" s="422"/>
      <c r="B3" s="422"/>
      <c r="C3" s="422"/>
      <c r="D3" s="422"/>
      <c r="E3" s="422"/>
      <c r="F3" s="422"/>
      <c r="G3" s="422"/>
      <c r="H3" s="422"/>
      <c r="I3" s="11"/>
      <c r="J3" s="11"/>
      <c r="K3" s="12"/>
      <c r="L3" s="12"/>
      <c r="M3" s="12"/>
      <c r="N3" s="12"/>
      <c r="O3" s="12"/>
      <c r="P3" s="12"/>
      <c r="Q3" s="11"/>
      <c r="R3" s="12"/>
      <c r="S3" s="12"/>
      <c r="T3" s="12"/>
      <c r="U3" s="12"/>
      <c r="V3" s="12"/>
      <c r="W3" s="12"/>
      <c r="X3" s="11"/>
      <c r="Y3" s="12"/>
      <c r="Z3" s="12"/>
      <c r="AA3" s="12"/>
      <c r="AB3" s="12"/>
      <c r="AC3" s="12"/>
      <c r="AD3" s="12"/>
      <c r="AE3" s="11"/>
      <c r="AF3" s="12"/>
      <c r="AG3" s="12"/>
      <c r="AH3" s="12"/>
      <c r="AI3" s="12"/>
      <c r="AJ3" s="12"/>
      <c r="AK3" s="12"/>
      <c r="AL3" s="11"/>
      <c r="AM3" s="12"/>
      <c r="AN3" s="12"/>
      <c r="AO3" s="12"/>
      <c r="AP3" s="12"/>
      <c r="AQ3" s="12"/>
      <c r="AR3" s="12"/>
      <c r="AS3" s="11"/>
      <c r="AT3" s="12"/>
      <c r="AU3" s="12"/>
      <c r="AV3" s="12"/>
      <c r="AW3" s="12"/>
      <c r="AX3" s="12"/>
      <c r="AY3" s="12"/>
    </row>
    <row r="4" spans="1:51" s="13" customFormat="1" ht="17.399999999999999" x14ac:dyDescent="0.3">
      <c r="A4" s="8"/>
      <c r="B4" s="8"/>
      <c r="C4" s="8"/>
      <c r="D4" s="9"/>
      <c r="E4" s="8"/>
      <c r="F4" s="14"/>
      <c r="G4" s="15"/>
      <c r="H4" s="15"/>
      <c r="I4" s="11"/>
      <c r="J4" s="11"/>
      <c r="K4" s="12"/>
      <c r="L4" s="12"/>
      <c r="M4" s="12"/>
      <c r="N4" s="12"/>
      <c r="O4" s="12"/>
      <c r="P4" s="12"/>
      <c r="Q4" s="11"/>
      <c r="R4" s="12"/>
      <c r="S4" s="12"/>
      <c r="T4" s="12"/>
      <c r="U4" s="12"/>
      <c r="V4" s="12"/>
      <c r="W4" s="12"/>
      <c r="X4" s="11"/>
      <c r="Y4" s="12"/>
      <c r="Z4" s="12"/>
      <c r="AA4" s="12"/>
      <c r="AB4" s="12"/>
      <c r="AC4" s="12"/>
      <c r="AD4" s="12"/>
      <c r="AE4" s="11"/>
      <c r="AF4" s="12"/>
      <c r="AG4" s="12"/>
      <c r="AH4" s="12"/>
      <c r="AI4" s="12"/>
      <c r="AJ4" s="12"/>
      <c r="AK4" s="12"/>
      <c r="AL4" s="11"/>
      <c r="AM4" s="12"/>
      <c r="AN4" s="12"/>
      <c r="AO4" s="12"/>
      <c r="AP4" s="12"/>
      <c r="AQ4" s="12"/>
      <c r="AR4" s="12"/>
      <c r="AS4" s="11"/>
      <c r="AT4" s="12"/>
      <c r="AU4" s="12"/>
      <c r="AV4" s="12"/>
      <c r="AW4" s="12"/>
      <c r="AX4" s="12"/>
      <c r="AY4" s="12"/>
    </row>
    <row r="5" spans="1:51" s="13" customFormat="1" ht="15.6" x14ac:dyDescent="0.3">
      <c r="A5" s="16"/>
      <c r="B5" s="16"/>
      <c r="C5" s="17"/>
      <c r="D5" s="18"/>
      <c r="E5" s="17"/>
      <c r="F5" s="16"/>
      <c r="G5" s="11"/>
      <c r="H5" s="11"/>
      <c r="I5" s="11"/>
      <c r="J5" s="11"/>
      <c r="K5" s="12"/>
      <c r="L5" s="12"/>
      <c r="M5" s="12"/>
      <c r="N5" s="12"/>
      <c r="O5" s="12"/>
      <c r="P5" s="12"/>
      <c r="Q5" s="11"/>
      <c r="R5" s="12"/>
      <c r="S5" s="12"/>
      <c r="T5" s="12"/>
      <c r="U5" s="12"/>
      <c r="V5" s="12"/>
      <c r="W5" s="12"/>
      <c r="X5" s="11"/>
      <c r="Y5" s="12"/>
      <c r="Z5" s="12"/>
      <c r="AA5" s="12"/>
      <c r="AB5" s="12"/>
      <c r="AC5" s="12"/>
      <c r="AD5" s="12"/>
      <c r="AE5" s="11"/>
      <c r="AF5" s="12"/>
      <c r="AG5" s="12"/>
      <c r="AH5" s="12"/>
      <c r="AI5" s="12"/>
      <c r="AJ5" s="12"/>
      <c r="AK5" s="12"/>
      <c r="AL5" s="11"/>
      <c r="AM5" s="12"/>
      <c r="AN5" s="12"/>
      <c r="AO5" s="12"/>
      <c r="AP5" s="12"/>
      <c r="AQ5" s="12"/>
      <c r="AR5" s="12"/>
      <c r="AS5" s="11"/>
      <c r="AT5" s="12"/>
      <c r="AU5" s="12"/>
      <c r="AV5" s="12"/>
      <c r="AW5" s="12"/>
      <c r="AX5" s="12"/>
      <c r="AY5" s="12"/>
    </row>
    <row r="6" spans="1:51" s="13" customFormat="1" x14ac:dyDescent="0.3">
      <c r="A6" s="16"/>
      <c r="B6" s="16"/>
      <c r="C6" s="16"/>
      <c r="D6" s="19"/>
      <c r="E6" s="16"/>
      <c r="F6" s="16"/>
      <c r="G6" s="11"/>
      <c r="H6" s="11"/>
      <c r="I6" s="11"/>
      <c r="J6" s="11"/>
      <c r="K6" s="12"/>
      <c r="L6" s="12"/>
      <c r="M6" s="12"/>
      <c r="N6" s="12"/>
      <c r="O6" s="12"/>
      <c r="P6" s="12"/>
      <c r="Q6" s="11"/>
      <c r="R6" s="12"/>
      <c r="S6" s="12"/>
      <c r="T6" s="12"/>
      <c r="U6" s="12"/>
      <c r="V6" s="12"/>
      <c r="W6" s="12"/>
      <c r="X6" s="11"/>
      <c r="Y6" s="12"/>
      <c r="Z6" s="12"/>
      <c r="AA6" s="12"/>
      <c r="AB6" s="12"/>
      <c r="AC6" s="12"/>
      <c r="AD6" s="12"/>
      <c r="AE6" s="11"/>
      <c r="AF6" s="12"/>
      <c r="AG6" s="12"/>
      <c r="AH6" s="12"/>
      <c r="AI6" s="12"/>
      <c r="AJ6" s="12"/>
      <c r="AK6" s="12"/>
      <c r="AL6" s="11"/>
      <c r="AM6" s="12"/>
      <c r="AN6" s="12"/>
      <c r="AO6" s="12"/>
      <c r="AP6" s="12"/>
      <c r="AQ6" s="12"/>
      <c r="AR6" s="12"/>
      <c r="AS6" s="11"/>
      <c r="AT6" s="12"/>
      <c r="AU6" s="12"/>
      <c r="AV6" s="12"/>
      <c r="AW6" s="12"/>
      <c r="AX6" s="12"/>
      <c r="AY6" s="12"/>
    </row>
    <row r="7" spans="1:51" s="13" customFormat="1" x14ac:dyDescent="0.3">
      <c r="A7" s="16"/>
      <c r="B7" s="16"/>
      <c r="C7" s="16"/>
      <c r="D7" s="19"/>
      <c r="E7" s="16"/>
      <c r="F7" s="16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2"/>
      <c r="S7" s="12"/>
      <c r="T7" s="12"/>
      <c r="U7" s="12"/>
      <c r="V7" s="12"/>
      <c r="W7" s="12"/>
      <c r="X7" s="11"/>
      <c r="Y7" s="12"/>
      <c r="Z7" s="12"/>
      <c r="AA7" s="12"/>
      <c r="AB7" s="12"/>
      <c r="AC7" s="12"/>
      <c r="AD7" s="12"/>
      <c r="AE7" s="11"/>
      <c r="AF7" s="12"/>
      <c r="AG7" s="12"/>
      <c r="AH7" s="12"/>
      <c r="AI7" s="12"/>
      <c r="AJ7" s="12"/>
      <c r="AK7" s="12"/>
      <c r="AL7" s="11"/>
      <c r="AM7" s="12"/>
      <c r="AN7" s="12"/>
      <c r="AO7" s="12"/>
      <c r="AP7" s="12"/>
      <c r="AQ7" s="12"/>
      <c r="AR7" s="12"/>
      <c r="AS7" s="11"/>
      <c r="AT7" s="12"/>
      <c r="AU7" s="12"/>
      <c r="AV7" s="12"/>
      <c r="AW7" s="12"/>
      <c r="AX7" s="12"/>
      <c r="AY7" s="12"/>
    </row>
    <row r="8" spans="1:51" s="13" customFormat="1" x14ac:dyDescent="0.3">
      <c r="A8" s="20"/>
      <c r="B8" s="16"/>
      <c r="C8" s="16"/>
      <c r="D8" s="19"/>
      <c r="E8" s="16"/>
      <c r="F8" s="16"/>
      <c r="G8" s="11"/>
      <c r="H8" s="11"/>
      <c r="I8" s="11"/>
      <c r="J8" s="11"/>
      <c r="K8" s="12"/>
      <c r="L8" s="12"/>
      <c r="M8" s="12"/>
      <c r="N8" s="12"/>
      <c r="O8" s="12"/>
      <c r="P8" s="12"/>
      <c r="Q8" s="11"/>
      <c r="R8" s="12"/>
      <c r="S8" s="12"/>
      <c r="T8" s="12"/>
      <c r="U8" s="12"/>
      <c r="V8" s="12"/>
      <c r="W8" s="12"/>
      <c r="X8" s="11"/>
      <c r="Y8" s="12"/>
      <c r="Z8" s="12"/>
      <c r="AA8" s="12"/>
      <c r="AB8" s="12"/>
      <c r="AC8" s="12"/>
      <c r="AD8" s="12"/>
      <c r="AE8" s="11"/>
      <c r="AF8" s="12"/>
      <c r="AG8" s="12"/>
      <c r="AH8" s="12"/>
      <c r="AI8" s="12"/>
      <c r="AJ8" s="12"/>
      <c r="AK8" s="12"/>
      <c r="AL8" s="11"/>
      <c r="AM8" s="12"/>
      <c r="AN8" s="12"/>
      <c r="AO8" s="12"/>
      <c r="AP8" s="12"/>
      <c r="AQ8" s="12"/>
      <c r="AR8" s="12"/>
      <c r="AS8" s="11"/>
      <c r="AT8" s="12"/>
      <c r="AU8" s="12"/>
      <c r="AV8" s="12"/>
      <c r="AW8" s="12"/>
      <c r="AX8" s="12"/>
      <c r="AY8" s="12"/>
    </row>
    <row r="9" spans="1:51" s="13" customFormat="1" x14ac:dyDescent="0.3">
      <c r="D9" s="2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1" ht="17.399999999999999" x14ac:dyDescent="0.3">
      <c r="B10" s="419" t="s">
        <v>0</v>
      </c>
      <c r="C10" s="419"/>
      <c r="D10" s="419"/>
      <c r="E10" s="419"/>
      <c r="F10" s="419"/>
      <c r="G10" s="419"/>
      <c r="H10" s="419"/>
      <c r="I10" s="419"/>
      <c r="J10" s="419"/>
      <c r="M10" s="12"/>
      <c r="N10" s="12"/>
      <c r="O10" s="12"/>
      <c r="P10" s="12"/>
      <c r="Q10" s="12"/>
      <c r="T10" s="12"/>
      <c r="U10" s="12"/>
      <c r="V10" s="12"/>
      <c r="W10" s="12"/>
      <c r="X10" s="12"/>
      <c r="AA10" s="12"/>
      <c r="AB10" s="12"/>
      <c r="AC10" s="12"/>
      <c r="AD10" s="12"/>
      <c r="AE10" s="12"/>
      <c r="AH10" s="12"/>
      <c r="AI10" s="12"/>
      <c r="AJ10" s="12"/>
      <c r="AK10" s="12"/>
      <c r="AL10" s="12"/>
      <c r="AO10" s="12"/>
      <c r="AP10" s="12"/>
      <c r="AQ10" s="12"/>
      <c r="AR10" s="12"/>
      <c r="AS10" s="12"/>
      <c r="AV10" s="12"/>
      <c r="AW10" s="12"/>
      <c r="AX10" s="12"/>
      <c r="AY10" s="12"/>
    </row>
    <row r="11" spans="1:51" ht="17.399999999999999" x14ac:dyDescent="0.3">
      <c r="B11" s="419" t="s">
        <v>1</v>
      </c>
      <c r="C11" s="419"/>
      <c r="D11" s="419"/>
      <c r="E11" s="419"/>
      <c r="F11" s="419"/>
      <c r="G11" s="419"/>
      <c r="H11" s="419"/>
      <c r="I11" s="419"/>
      <c r="J11" s="419"/>
      <c r="K11" s="24"/>
      <c r="L11" s="25"/>
      <c r="M11" s="26"/>
      <c r="N11" s="26"/>
      <c r="Q11" s="21"/>
      <c r="R11" s="24"/>
      <c r="S11" s="25"/>
      <c r="T11" s="26"/>
      <c r="U11" s="26"/>
      <c r="X11" s="21"/>
      <c r="Y11" s="24"/>
      <c r="Z11" s="25"/>
      <c r="AA11" s="26"/>
      <c r="AB11" s="26"/>
      <c r="AE11" s="21"/>
      <c r="AF11" s="24"/>
      <c r="AG11" s="25"/>
      <c r="AH11" s="26"/>
      <c r="AI11" s="26"/>
      <c r="AL11" s="21"/>
      <c r="AM11" s="24"/>
      <c r="AN11" s="25"/>
      <c r="AO11" s="26"/>
      <c r="AP11" s="26"/>
      <c r="AS11" s="21"/>
      <c r="AT11" s="24"/>
      <c r="AU11" s="25"/>
      <c r="AV11" s="26"/>
      <c r="AW11" s="26"/>
    </row>
    <row r="12" spans="1:51" x14ac:dyDescent="0.3">
      <c r="K12" s="24"/>
      <c r="L12" s="25"/>
      <c r="M12" s="26"/>
      <c r="N12" s="26"/>
      <c r="R12" s="24"/>
      <c r="S12" s="25"/>
      <c r="T12" s="26"/>
      <c r="U12" s="26"/>
      <c r="Y12" s="24"/>
      <c r="Z12" s="25"/>
      <c r="AA12" s="26"/>
      <c r="AB12" s="26"/>
      <c r="AF12" s="24"/>
      <c r="AG12" s="25"/>
      <c r="AH12" s="26"/>
      <c r="AI12" s="26"/>
      <c r="AM12" s="24"/>
      <c r="AN12" s="25"/>
      <c r="AO12" s="26"/>
      <c r="AP12" s="26"/>
      <c r="AT12" s="24"/>
      <c r="AU12" s="25"/>
      <c r="AV12" s="26"/>
      <c r="AW12" s="26"/>
    </row>
    <row r="13" spans="1:51" x14ac:dyDescent="0.3">
      <c r="K13" s="24"/>
      <c r="L13" s="25"/>
      <c r="M13" s="26"/>
      <c r="N13" s="26"/>
      <c r="R13" s="24"/>
      <c r="S13" s="25"/>
      <c r="T13" s="26"/>
      <c r="U13" s="26"/>
      <c r="Y13" s="24"/>
      <c r="Z13" s="25"/>
      <c r="AA13" s="26"/>
      <c r="AB13" s="26"/>
      <c r="AF13" s="24"/>
      <c r="AG13" s="25"/>
      <c r="AH13" s="26"/>
      <c r="AI13" s="26"/>
      <c r="AM13" s="24"/>
      <c r="AN13" s="25"/>
      <c r="AO13" s="26"/>
      <c r="AP13" s="26"/>
      <c r="AT13" s="24"/>
      <c r="AU13" s="25"/>
      <c r="AV13" s="26"/>
      <c r="AW13" s="26"/>
    </row>
    <row r="14" spans="1:51" ht="15.6" x14ac:dyDescent="0.3">
      <c r="B14" s="28" t="s">
        <v>2</v>
      </c>
      <c r="D14" s="420" t="s">
        <v>3</v>
      </c>
      <c r="E14" s="420"/>
      <c r="F14" s="420"/>
      <c r="G14" s="420"/>
      <c r="H14" s="420"/>
      <c r="I14" s="420"/>
      <c r="J14" s="420"/>
      <c r="K14" s="24"/>
      <c r="L14" s="29"/>
      <c r="M14" s="12"/>
      <c r="N14" s="12"/>
      <c r="O14" s="12"/>
      <c r="P14" s="12"/>
      <c r="Q14" s="12"/>
      <c r="R14" s="24"/>
      <c r="S14" s="29"/>
      <c r="T14" s="12"/>
      <c r="U14" s="12"/>
      <c r="V14" s="12"/>
      <c r="W14" s="12"/>
      <c r="X14" s="12"/>
      <c r="Y14" s="24"/>
      <c r="Z14" s="29"/>
      <c r="AA14" s="12"/>
      <c r="AB14" s="12"/>
      <c r="AC14" s="12"/>
      <c r="AD14" s="12"/>
      <c r="AE14" s="12"/>
      <c r="AF14" s="24"/>
      <c r="AG14" s="29"/>
      <c r="AH14" s="12"/>
      <c r="AI14" s="12"/>
      <c r="AJ14" s="12"/>
      <c r="AK14" s="12"/>
      <c r="AL14" s="12"/>
      <c r="AM14" s="24"/>
      <c r="AN14" s="29"/>
      <c r="AO14" s="12"/>
      <c r="AP14" s="12"/>
      <c r="AQ14" s="12"/>
      <c r="AR14" s="12"/>
      <c r="AS14" s="12"/>
      <c r="AT14" s="24"/>
      <c r="AU14" s="29"/>
      <c r="AV14" s="12"/>
      <c r="AW14" s="12"/>
      <c r="AX14" s="12"/>
      <c r="AY14" s="12"/>
    </row>
    <row r="15" spans="1:51" ht="15.6" x14ac:dyDescent="0.3">
      <c r="B15" s="30"/>
      <c r="D15" s="31"/>
      <c r="E15" s="32"/>
      <c r="F15" s="32"/>
      <c r="G15" s="31"/>
      <c r="H15" s="31"/>
      <c r="I15" s="31"/>
      <c r="J15" s="31"/>
      <c r="K15" s="24"/>
      <c r="M15" s="33"/>
      <c r="N15" s="12"/>
      <c r="O15" s="12"/>
      <c r="P15" s="12"/>
      <c r="Q15" s="31"/>
      <c r="R15" s="24"/>
      <c r="T15" s="33"/>
      <c r="U15" s="12"/>
      <c r="V15" s="12"/>
      <c r="W15" s="12"/>
      <c r="X15" s="31"/>
      <c r="Y15" s="24"/>
      <c r="AA15" s="33"/>
      <c r="AB15" s="12"/>
      <c r="AC15" s="12"/>
      <c r="AD15" s="12"/>
      <c r="AE15" s="31"/>
      <c r="AF15" s="24"/>
      <c r="AH15" s="33"/>
      <c r="AI15" s="12"/>
      <c r="AJ15" s="12"/>
      <c r="AK15" s="12"/>
      <c r="AL15" s="31"/>
      <c r="AM15" s="24"/>
      <c r="AO15" s="33"/>
      <c r="AP15" s="12"/>
      <c r="AQ15" s="12"/>
      <c r="AR15" s="12"/>
      <c r="AS15" s="31"/>
      <c r="AT15" s="24"/>
      <c r="AV15" s="33"/>
      <c r="AW15" s="12"/>
      <c r="AX15" s="12"/>
      <c r="AY15" s="12"/>
    </row>
    <row r="16" spans="1:51" ht="15.6" x14ac:dyDescent="0.3">
      <c r="B16" s="28" t="s">
        <v>4</v>
      </c>
      <c r="D16" s="34" t="s">
        <v>5</v>
      </c>
      <c r="E16" s="32"/>
      <c r="F16" s="32"/>
      <c r="H16" s="31"/>
      <c r="I16" s="35"/>
      <c r="J16" s="31"/>
      <c r="K16" s="36"/>
      <c r="M16" s="35"/>
      <c r="O16" s="37"/>
      <c r="P16" s="38"/>
      <c r="Q16" s="31"/>
      <c r="R16" s="24"/>
      <c r="T16" s="35"/>
      <c r="V16" s="37"/>
      <c r="W16" s="39"/>
      <c r="X16" s="31"/>
      <c r="Y16" s="24"/>
      <c r="AA16" s="35"/>
      <c r="AC16" s="37"/>
      <c r="AD16" s="39"/>
      <c r="AE16" s="31"/>
      <c r="AF16" s="24"/>
      <c r="AH16" s="35"/>
      <c r="AJ16" s="37"/>
      <c r="AK16" s="39"/>
      <c r="AL16" s="31"/>
      <c r="AM16" s="24"/>
      <c r="AO16" s="35"/>
      <c r="AQ16" s="37"/>
      <c r="AR16" s="39"/>
      <c r="AS16" s="31"/>
      <c r="AT16" s="24"/>
      <c r="AV16" s="35"/>
      <c r="AX16" s="37"/>
      <c r="AY16" s="39"/>
    </row>
    <row r="17" spans="2:51" ht="15.6" x14ac:dyDescent="0.3">
      <c r="B17" s="30"/>
      <c r="D17" s="31"/>
      <c r="E17" s="32"/>
      <c r="F17" s="32"/>
      <c r="G17" s="31"/>
      <c r="H17" s="31"/>
      <c r="I17" s="31"/>
      <c r="J17" s="31"/>
      <c r="Q17" s="31"/>
      <c r="X17" s="31"/>
      <c r="AE17" s="31"/>
      <c r="AL17" s="31"/>
      <c r="AS17" s="31"/>
    </row>
    <row r="18" spans="2:51" x14ac:dyDescent="0.3">
      <c r="B18" s="40"/>
      <c r="D18" s="41" t="s">
        <v>6</v>
      </c>
      <c r="E18" s="42"/>
      <c r="G18" s="43">
        <v>750</v>
      </c>
      <c r="H18" s="44" t="s">
        <v>7</v>
      </c>
      <c r="O18" s="37"/>
      <c r="P18" s="37"/>
    </row>
    <row r="19" spans="2:51" x14ac:dyDescent="0.3">
      <c r="B19" s="40"/>
      <c r="I19" s="37"/>
      <c r="K19" s="37"/>
      <c r="O19" s="37"/>
      <c r="P19" s="37"/>
      <c r="V19" s="37"/>
      <c r="W19" s="37"/>
      <c r="AC19" s="37"/>
      <c r="AD19" s="37"/>
      <c r="AJ19" s="37"/>
      <c r="AK19" s="37"/>
      <c r="AQ19" s="37"/>
      <c r="AR19" s="37"/>
      <c r="AX19" s="37"/>
      <c r="AY19" s="37"/>
    </row>
    <row r="20" spans="2:51" x14ac:dyDescent="0.3">
      <c r="B20" s="40"/>
      <c r="D20" s="41"/>
      <c r="E20" s="42"/>
      <c r="G20" s="410" t="s">
        <v>8</v>
      </c>
      <c r="H20" s="421"/>
      <c r="I20" s="411"/>
      <c r="K20" s="410" t="s">
        <v>9</v>
      </c>
      <c r="L20" s="421"/>
      <c r="M20" s="411"/>
      <c r="O20" s="410" t="s">
        <v>10</v>
      </c>
      <c r="P20" s="411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</row>
    <row r="21" spans="2:51" ht="15" customHeight="1" x14ac:dyDescent="0.3">
      <c r="B21" s="40"/>
      <c r="D21" s="412" t="s">
        <v>11</v>
      </c>
      <c r="E21" s="45"/>
      <c r="G21" s="46" t="s">
        <v>12</v>
      </c>
      <c r="H21" s="47" t="s">
        <v>13</v>
      </c>
      <c r="I21" s="48" t="s">
        <v>14</v>
      </c>
      <c r="K21" s="46" t="s">
        <v>12</v>
      </c>
      <c r="L21" s="47" t="s">
        <v>13</v>
      </c>
      <c r="M21" s="48" t="s">
        <v>14</v>
      </c>
      <c r="O21" s="414" t="s">
        <v>15</v>
      </c>
      <c r="P21" s="416" t="s">
        <v>16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</row>
    <row r="22" spans="2:51" x14ac:dyDescent="0.3">
      <c r="B22" s="40"/>
      <c r="D22" s="413"/>
      <c r="E22" s="45"/>
      <c r="G22" s="49" t="s">
        <v>17</v>
      </c>
      <c r="H22" s="50"/>
      <c r="I22" s="50" t="s">
        <v>17</v>
      </c>
      <c r="K22" s="49" t="s">
        <v>17</v>
      </c>
      <c r="L22" s="50"/>
      <c r="M22" s="50" t="s">
        <v>17</v>
      </c>
      <c r="O22" s="415"/>
      <c r="P22" s="417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</row>
    <row r="23" spans="2:51" x14ac:dyDescent="0.3">
      <c r="B23" s="51" t="s">
        <v>18</v>
      </c>
      <c r="C23" s="52"/>
      <c r="D23" s="53" t="s">
        <v>19</v>
      </c>
      <c r="E23" s="52"/>
      <c r="F23" s="23"/>
      <c r="G23" s="54">
        <v>49.24</v>
      </c>
      <c r="H23" s="55">
        <v>1</v>
      </c>
      <c r="I23" s="56">
        <f t="shared" ref="I23:I32" si="0">H23*G23</f>
        <v>49.24</v>
      </c>
      <c r="J23" s="57"/>
      <c r="K23" s="54">
        <v>51.18</v>
      </c>
      <c r="L23" s="55">
        <v>1</v>
      </c>
      <c r="M23" s="56">
        <f t="shared" ref="M23:M31" si="1">L23*K23</f>
        <v>51.18</v>
      </c>
      <c r="N23" s="57"/>
      <c r="O23" s="58">
        <f t="shared" ref="O23:O53" si="2">M23-I23</f>
        <v>1.9399999999999977</v>
      </c>
      <c r="P23" s="59">
        <f t="shared" ref="P23:P58" si="3">IF(OR(I23=0,M23=0),"",(O23/I23))</f>
        <v>3.9398862713241223E-2</v>
      </c>
      <c r="Q23" s="57"/>
      <c r="R23" s="60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2:51" x14ac:dyDescent="0.3">
      <c r="B24" s="61" t="s">
        <v>93</v>
      </c>
      <c r="C24" s="52"/>
      <c r="D24" s="53" t="s">
        <v>19</v>
      </c>
      <c r="E24" s="52"/>
      <c r="F24" s="23"/>
      <c r="G24" s="54">
        <v>0.04</v>
      </c>
      <c r="H24" s="55">
        <v>1</v>
      </c>
      <c r="I24" s="62">
        <f t="shared" si="0"/>
        <v>0.04</v>
      </c>
      <c r="J24" s="57"/>
      <c r="K24" s="54">
        <v>0.04</v>
      </c>
      <c r="L24" s="55">
        <v>1</v>
      </c>
      <c r="M24" s="62">
        <f t="shared" si="1"/>
        <v>0.04</v>
      </c>
      <c r="N24" s="57"/>
      <c r="O24" s="58">
        <f t="shared" si="2"/>
        <v>0</v>
      </c>
      <c r="P24" s="59">
        <f t="shared" si="3"/>
        <v>0</v>
      </c>
      <c r="Q24" s="57"/>
      <c r="R24" s="60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</row>
    <row r="25" spans="2:51" x14ac:dyDescent="0.3">
      <c r="B25" s="61" t="s">
        <v>94</v>
      </c>
      <c r="C25" s="52"/>
      <c r="D25" s="53" t="s">
        <v>19</v>
      </c>
      <c r="E25" s="52"/>
      <c r="F25" s="23"/>
      <c r="G25" s="54">
        <v>-0.09</v>
      </c>
      <c r="H25" s="63">
        <v>1</v>
      </c>
      <c r="I25" s="62">
        <f t="shared" si="0"/>
        <v>-0.09</v>
      </c>
      <c r="J25" s="57"/>
      <c r="K25" s="54">
        <v>0</v>
      </c>
      <c r="L25" s="63">
        <v>1</v>
      </c>
      <c r="M25" s="62">
        <f t="shared" si="1"/>
        <v>0</v>
      </c>
      <c r="N25" s="57"/>
      <c r="O25" s="58">
        <f t="shared" si="2"/>
        <v>0.09</v>
      </c>
      <c r="P25" s="59" t="str">
        <f t="shared" si="3"/>
        <v/>
      </c>
      <c r="Q25" s="57"/>
      <c r="R25" s="60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2:51" x14ac:dyDescent="0.3">
      <c r="B26" s="61" t="s">
        <v>95</v>
      </c>
      <c r="C26" s="52"/>
      <c r="D26" s="53" t="s">
        <v>19</v>
      </c>
      <c r="E26" s="52"/>
      <c r="F26" s="23"/>
      <c r="G26" s="54">
        <v>-0.65</v>
      </c>
      <c r="H26" s="63">
        <v>1</v>
      </c>
      <c r="I26" s="62">
        <f t="shared" si="0"/>
        <v>-0.65</v>
      </c>
      <c r="J26" s="57"/>
      <c r="K26" s="54">
        <v>0</v>
      </c>
      <c r="L26" s="63">
        <v>1</v>
      </c>
      <c r="M26" s="62">
        <f t="shared" si="1"/>
        <v>0</v>
      </c>
      <c r="N26" s="57"/>
      <c r="O26" s="58">
        <f t="shared" si="2"/>
        <v>0.65</v>
      </c>
      <c r="P26" s="59" t="str">
        <f t="shared" si="3"/>
        <v/>
      </c>
      <c r="Q26" s="57"/>
      <c r="R26" s="60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</row>
    <row r="27" spans="2:51" x14ac:dyDescent="0.3">
      <c r="B27" s="61" t="s">
        <v>96</v>
      </c>
      <c r="C27" s="52"/>
      <c r="D27" s="53" t="s">
        <v>19</v>
      </c>
      <c r="E27" s="52"/>
      <c r="F27" s="23"/>
      <c r="G27" s="54">
        <v>-1.79</v>
      </c>
      <c r="H27" s="63">
        <v>1</v>
      </c>
      <c r="I27" s="62">
        <f t="shared" si="0"/>
        <v>-1.79</v>
      </c>
      <c r="J27" s="57"/>
      <c r="K27" s="54">
        <v>0</v>
      </c>
      <c r="L27" s="63">
        <v>1</v>
      </c>
      <c r="M27" s="62">
        <f t="shared" si="1"/>
        <v>0</v>
      </c>
      <c r="N27" s="57"/>
      <c r="O27" s="58">
        <f t="shared" si="2"/>
        <v>1.79</v>
      </c>
      <c r="P27" s="59" t="str">
        <f t="shared" si="3"/>
        <v/>
      </c>
      <c r="Q27" s="57"/>
      <c r="R27" s="60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2:51" x14ac:dyDescent="0.3">
      <c r="B28" s="61" t="s">
        <v>97</v>
      </c>
      <c r="C28" s="52"/>
      <c r="D28" s="53" t="s">
        <v>19</v>
      </c>
      <c r="E28" s="52"/>
      <c r="F28" s="23"/>
      <c r="G28" s="54">
        <v>-0.03</v>
      </c>
      <c r="H28" s="63">
        <v>1</v>
      </c>
      <c r="I28" s="62">
        <f t="shared" si="0"/>
        <v>-0.03</v>
      </c>
      <c r="J28" s="57"/>
      <c r="K28" s="54">
        <v>-0.03</v>
      </c>
      <c r="L28" s="63">
        <v>1</v>
      </c>
      <c r="M28" s="62">
        <f>L28*K28</f>
        <v>-0.03</v>
      </c>
      <c r="N28" s="57"/>
      <c r="O28" s="58">
        <f t="shared" si="2"/>
        <v>0</v>
      </c>
      <c r="P28" s="59">
        <f t="shared" si="3"/>
        <v>0</v>
      </c>
      <c r="Q28" s="57"/>
      <c r="R28" s="60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</row>
    <row r="29" spans="2:51" x14ac:dyDescent="0.3">
      <c r="B29" s="64" t="s">
        <v>98</v>
      </c>
      <c r="C29" s="52"/>
      <c r="D29" s="53" t="s">
        <v>19</v>
      </c>
      <c r="E29" s="52"/>
      <c r="F29" s="23"/>
      <c r="G29" s="54">
        <v>-1.41</v>
      </c>
      <c r="H29" s="63">
        <v>1</v>
      </c>
      <c r="I29" s="62">
        <f t="shared" si="0"/>
        <v>-1.41</v>
      </c>
      <c r="J29" s="57"/>
      <c r="K29" s="54">
        <v>-1.41</v>
      </c>
      <c r="L29" s="63">
        <v>1</v>
      </c>
      <c r="M29" s="62">
        <f>L29*K29</f>
        <v>-1.41</v>
      </c>
      <c r="N29" s="57"/>
      <c r="O29" s="58">
        <f t="shared" si="2"/>
        <v>0</v>
      </c>
      <c r="P29" s="59">
        <f t="shared" si="3"/>
        <v>0</v>
      </c>
      <c r="Q29" s="57"/>
      <c r="R29" s="60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2:51" x14ac:dyDescent="0.3">
      <c r="B30" s="64" t="s">
        <v>99</v>
      </c>
      <c r="C30" s="52"/>
      <c r="D30" s="53" t="s">
        <v>19</v>
      </c>
      <c r="E30" s="52"/>
      <c r="F30" s="23"/>
      <c r="G30" s="54">
        <v>-0.34</v>
      </c>
      <c r="H30" s="63">
        <v>1</v>
      </c>
      <c r="I30" s="62">
        <f t="shared" si="0"/>
        <v>-0.34</v>
      </c>
      <c r="J30" s="57"/>
      <c r="K30" s="54">
        <v>-0.34</v>
      </c>
      <c r="L30" s="63">
        <v>1</v>
      </c>
      <c r="M30" s="62">
        <f>L30*K30</f>
        <v>-0.34</v>
      </c>
      <c r="N30" s="57"/>
      <c r="O30" s="58">
        <f t="shared" si="2"/>
        <v>0</v>
      </c>
      <c r="P30" s="59">
        <f t="shared" si="3"/>
        <v>0</v>
      </c>
      <c r="Q30" s="57"/>
      <c r="R30" s="60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2:51" x14ac:dyDescent="0.3">
      <c r="B31" s="65" t="s">
        <v>100</v>
      </c>
      <c r="C31" s="52"/>
      <c r="D31" s="53" t="s">
        <v>19</v>
      </c>
      <c r="E31" s="52"/>
      <c r="F31" s="23"/>
      <c r="G31" s="54">
        <v>0</v>
      </c>
      <c r="H31" s="63">
        <v>1</v>
      </c>
      <c r="I31" s="62">
        <f t="shared" si="0"/>
        <v>0</v>
      </c>
      <c r="J31" s="57"/>
      <c r="K31" s="54">
        <v>-0.99</v>
      </c>
      <c r="L31" s="63">
        <v>1</v>
      </c>
      <c r="M31" s="62">
        <f t="shared" si="1"/>
        <v>-0.99</v>
      </c>
      <c r="N31" s="57"/>
      <c r="O31" s="58">
        <f t="shared" si="2"/>
        <v>-0.99</v>
      </c>
      <c r="P31" s="59" t="str">
        <f t="shared" si="3"/>
        <v/>
      </c>
      <c r="Q31" s="57"/>
      <c r="R31" s="60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2:51" x14ac:dyDescent="0.3">
      <c r="B32" s="66" t="s">
        <v>101</v>
      </c>
      <c r="C32" s="52"/>
      <c r="D32" s="53" t="s">
        <v>19</v>
      </c>
      <c r="E32" s="52"/>
      <c r="F32" s="23"/>
      <c r="G32" s="54">
        <v>0.2</v>
      </c>
      <c r="H32" s="55">
        <v>1</v>
      </c>
      <c r="I32" s="62">
        <f t="shared" si="0"/>
        <v>0.2</v>
      </c>
      <c r="J32" s="57"/>
      <c r="K32" s="54">
        <v>0</v>
      </c>
      <c r="L32" s="63">
        <v>1</v>
      </c>
      <c r="M32" s="62">
        <f>L32*K32</f>
        <v>0</v>
      </c>
      <c r="N32" s="57"/>
      <c r="O32" s="58">
        <f t="shared" si="2"/>
        <v>-0.2</v>
      </c>
      <c r="P32" s="59" t="str">
        <f t="shared" si="3"/>
        <v/>
      </c>
      <c r="Q32" s="57"/>
      <c r="R32" s="60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2:51" s="67" customFormat="1" x14ac:dyDescent="0.3">
      <c r="B33" s="68" t="s">
        <v>20</v>
      </c>
      <c r="C33" s="69"/>
      <c r="D33" s="70"/>
      <c r="E33" s="69"/>
      <c r="F33" s="71"/>
      <c r="G33" s="72"/>
      <c r="H33" s="73"/>
      <c r="I33" s="74">
        <f>SUM(I23:I32)</f>
        <v>45.17</v>
      </c>
      <c r="J33" s="75"/>
      <c r="K33" s="72"/>
      <c r="L33" s="73"/>
      <c r="M33" s="74">
        <f>SUM(M23:M32)</f>
        <v>48.449999999999996</v>
      </c>
      <c r="N33" s="75"/>
      <c r="O33" s="76">
        <f t="shared" si="2"/>
        <v>3.279999999999994</v>
      </c>
      <c r="P33" s="77">
        <f t="shared" si="3"/>
        <v>7.26145671906131E-2</v>
      </c>
      <c r="Q33" s="75"/>
    </row>
    <row r="34" spans="2:51" ht="15.75" customHeight="1" x14ac:dyDescent="0.3">
      <c r="B34" s="78" t="s">
        <v>21</v>
      </c>
      <c r="C34" s="52"/>
      <c r="D34" s="53" t="s">
        <v>22</v>
      </c>
      <c r="E34" s="52"/>
      <c r="F34" s="23"/>
      <c r="G34" s="79">
        <f>IF(ISBLANK($D16)=TRUE, 0, IF($D16="TOU", $D$280*G47+$D$281*G48+$D$282*G49, IF(AND($D16="non-TOU", H51&gt;0), G51,G50)))</f>
        <v>9.9039999999999989E-2</v>
      </c>
      <c r="H34" s="80">
        <f>$G$18*(1+G61)-$G$18</f>
        <v>22.125000000000114</v>
      </c>
      <c r="I34" s="62">
        <f>H34*G34</f>
        <v>2.1912600000000109</v>
      </c>
      <c r="J34" s="57"/>
      <c r="K34" s="79">
        <f>IF(ISBLANK($D16)=TRUE, 0, IF($D16="TOU", $D$280*K47+$D$281*K48+$D$282*K49, IF(AND($D16="non-TOU", L51&gt;0), K51,K50)))</f>
        <v>9.9039999999999989E-2</v>
      </c>
      <c r="L34" s="80">
        <f>$G$18*(1+K61)-$G$18</f>
        <v>22.125000000000114</v>
      </c>
      <c r="M34" s="62">
        <f>L34*K34</f>
        <v>2.1912600000000109</v>
      </c>
      <c r="N34" s="57"/>
      <c r="O34" s="58">
        <f t="shared" si="2"/>
        <v>0</v>
      </c>
      <c r="P34" s="59">
        <f t="shared" si="3"/>
        <v>0</v>
      </c>
      <c r="Q34" s="57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2:51" x14ac:dyDescent="0.3">
      <c r="B35" s="78" t="s">
        <v>23</v>
      </c>
      <c r="C35" s="52"/>
      <c r="D35" s="53" t="s">
        <v>22</v>
      </c>
      <c r="E35" s="52"/>
      <c r="F35" s="23"/>
      <c r="G35" s="81">
        <v>2.3E-3</v>
      </c>
      <c r="H35" s="80">
        <f>+$G$18</f>
        <v>750</v>
      </c>
      <c r="I35" s="62">
        <f>H35*G35</f>
        <v>1.7249999999999999</v>
      </c>
      <c r="J35" s="57"/>
      <c r="K35" s="81">
        <v>1.1199999999999999E-3</v>
      </c>
      <c r="L35" s="80">
        <f>+$G$18</f>
        <v>750</v>
      </c>
      <c r="M35" s="62">
        <f>L35*K35</f>
        <v>0.84</v>
      </c>
      <c r="N35" s="57"/>
      <c r="O35" s="58">
        <f t="shared" si="2"/>
        <v>-0.8849999999999999</v>
      </c>
      <c r="P35" s="59">
        <f t="shared" si="3"/>
        <v>-0.5130434782608696</v>
      </c>
      <c r="Q35" s="57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2:51" ht="17.25" customHeight="1" x14ac:dyDescent="0.3">
      <c r="B36" s="78" t="s">
        <v>24</v>
      </c>
      <c r="C36" s="52"/>
      <c r="D36" s="53" t="s">
        <v>22</v>
      </c>
      <c r="E36" s="52"/>
      <c r="F36" s="23"/>
      <c r="G36" s="81">
        <v>1.8000000000000001E-4</v>
      </c>
      <c r="H36" s="80">
        <f>+$G$18</f>
        <v>750</v>
      </c>
      <c r="I36" s="62">
        <f>H36*G36</f>
        <v>0.13500000000000001</v>
      </c>
      <c r="J36" s="57"/>
      <c r="K36" s="81">
        <v>4.8000000000000001E-4</v>
      </c>
      <c r="L36" s="80">
        <f>+$G$18</f>
        <v>750</v>
      </c>
      <c r="M36" s="62">
        <f>L36*K36</f>
        <v>0.36</v>
      </c>
      <c r="N36" s="57"/>
      <c r="O36" s="58">
        <f t="shared" si="2"/>
        <v>0.22499999999999998</v>
      </c>
      <c r="P36" s="59">
        <f t="shared" si="3"/>
        <v>1.6666666666666663</v>
      </c>
      <c r="Q36" s="57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2:51" ht="15.75" customHeight="1" x14ac:dyDescent="0.3">
      <c r="B37" s="78" t="s">
        <v>25</v>
      </c>
      <c r="C37" s="52"/>
      <c r="D37" s="53" t="s">
        <v>22</v>
      </c>
      <c r="E37" s="52"/>
      <c r="F37" s="23"/>
      <c r="G37" s="81">
        <v>1.24E-3</v>
      </c>
      <c r="H37" s="82"/>
      <c r="I37" s="62">
        <f>H37*G37</f>
        <v>0</v>
      </c>
      <c r="J37" s="57"/>
      <c r="K37" s="81">
        <v>5.0800000000000003E-3</v>
      </c>
      <c r="L37" s="82"/>
      <c r="M37" s="62">
        <f>L37*K37</f>
        <v>0</v>
      </c>
      <c r="N37" s="57"/>
      <c r="O37" s="58">
        <f t="shared" si="2"/>
        <v>0</v>
      </c>
      <c r="P37" s="59" t="str">
        <f t="shared" si="3"/>
        <v/>
      </c>
      <c r="Q37" s="57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2:51" x14ac:dyDescent="0.3">
      <c r="B38" s="83" t="s">
        <v>26</v>
      </c>
      <c r="C38" s="52"/>
      <c r="D38" s="53" t="s">
        <v>19</v>
      </c>
      <c r="E38" s="52"/>
      <c r="F38" s="23"/>
      <c r="G38" s="84">
        <v>0.41</v>
      </c>
      <c r="H38" s="55">
        <v>1</v>
      </c>
      <c r="I38" s="62">
        <f>H38*G38</f>
        <v>0.41</v>
      </c>
      <c r="J38" s="57"/>
      <c r="K38" s="84">
        <v>0.41</v>
      </c>
      <c r="L38" s="55">
        <v>1</v>
      </c>
      <c r="M38" s="62">
        <f>L38*K38</f>
        <v>0.41</v>
      </c>
      <c r="N38" s="57"/>
      <c r="O38" s="58">
        <f t="shared" si="2"/>
        <v>0</v>
      </c>
      <c r="P38" s="59">
        <f t="shared" si="3"/>
        <v>0</v>
      </c>
      <c r="Q38" s="57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2:51" s="67" customFormat="1" x14ac:dyDescent="0.3">
      <c r="B39" s="85" t="s">
        <v>27</v>
      </c>
      <c r="C39" s="86"/>
      <c r="D39" s="87"/>
      <c r="E39" s="86"/>
      <c r="F39" s="71"/>
      <c r="G39" s="88"/>
      <c r="H39" s="89"/>
      <c r="I39" s="90">
        <f>SUM(I34:I38)+I33</f>
        <v>49.631260000000012</v>
      </c>
      <c r="J39" s="75"/>
      <c r="K39" s="88"/>
      <c r="L39" s="89"/>
      <c r="M39" s="90">
        <f>SUM(M34:M38)+M33</f>
        <v>52.251260000000009</v>
      </c>
      <c r="N39" s="75"/>
      <c r="O39" s="76">
        <f t="shared" si="2"/>
        <v>2.6199999999999974</v>
      </c>
      <c r="P39" s="77">
        <f t="shared" si="3"/>
        <v>5.2789310607870864E-2</v>
      </c>
      <c r="Q39" s="75"/>
    </row>
    <row r="40" spans="2:51" x14ac:dyDescent="0.3">
      <c r="B40" s="91" t="s">
        <v>28</v>
      </c>
      <c r="C40" s="23"/>
      <c r="D40" s="53" t="s">
        <v>22</v>
      </c>
      <c r="E40" s="23"/>
      <c r="F40" s="23"/>
      <c r="G40" s="92">
        <v>1.4E-2</v>
      </c>
      <c r="H40" s="93">
        <f>$G$18*(1+G61)</f>
        <v>772.12500000000011</v>
      </c>
      <c r="I40" s="56">
        <f>H40*G40</f>
        <v>10.809750000000001</v>
      </c>
      <c r="J40" s="57"/>
      <c r="K40" s="92">
        <v>1.35E-2</v>
      </c>
      <c r="L40" s="93">
        <f>$G$18*(1+K61)</f>
        <v>772.12500000000011</v>
      </c>
      <c r="M40" s="56">
        <f>L40*K40</f>
        <v>10.423687500000002</v>
      </c>
      <c r="N40" s="57"/>
      <c r="O40" s="58">
        <f t="shared" si="2"/>
        <v>-0.38606249999999953</v>
      </c>
      <c r="P40" s="59">
        <f t="shared" si="3"/>
        <v>-3.5714285714285671E-2</v>
      </c>
      <c r="Q40" s="57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2:51" x14ac:dyDescent="0.3">
      <c r="B41" s="91" t="s">
        <v>29</v>
      </c>
      <c r="C41" s="23"/>
      <c r="D41" s="53" t="s">
        <v>22</v>
      </c>
      <c r="E41" s="23"/>
      <c r="F41" s="23"/>
      <c r="G41" s="92">
        <v>9.5899999999999996E-3</v>
      </c>
      <c r="H41" s="94">
        <f>+H40</f>
        <v>772.12500000000011</v>
      </c>
      <c r="I41" s="56">
        <f>H41*G41</f>
        <v>7.4046787500000004</v>
      </c>
      <c r="J41" s="57"/>
      <c r="K41" s="92">
        <v>8.8299999999999993E-3</v>
      </c>
      <c r="L41" s="94">
        <f>+L40</f>
        <v>772.12500000000011</v>
      </c>
      <c r="M41" s="56">
        <f>L41*K41</f>
        <v>6.8178637500000008</v>
      </c>
      <c r="N41" s="57"/>
      <c r="O41" s="58">
        <f t="shared" si="2"/>
        <v>-0.58681499999999964</v>
      </c>
      <c r="P41" s="59">
        <f t="shared" si="3"/>
        <v>-7.9249217935349267E-2</v>
      </c>
      <c r="Q41" s="57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2:51" s="67" customFormat="1" x14ac:dyDescent="0.3">
      <c r="B42" s="85" t="s">
        <v>30</v>
      </c>
      <c r="C42" s="69"/>
      <c r="D42" s="87"/>
      <c r="E42" s="69"/>
      <c r="F42" s="95"/>
      <c r="G42" s="96"/>
      <c r="H42" s="97"/>
      <c r="I42" s="90">
        <f>SUM(I39:I41)</f>
        <v>67.845688750000008</v>
      </c>
      <c r="J42" s="98"/>
      <c r="K42" s="96"/>
      <c r="L42" s="97"/>
      <c r="M42" s="90">
        <f>SUM(M39:M41)</f>
        <v>69.492811250000017</v>
      </c>
      <c r="N42" s="98"/>
      <c r="O42" s="76">
        <f t="shared" si="2"/>
        <v>1.6471225000000089</v>
      </c>
      <c r="P42" s="77">
        <f t="shared" si="3"/>
        <v>2.4277482185631267E-2</v>
      </c>
      <c r="Q42" s="75"/>
    </row>
    <row r="43" spans="2:51" x14ac:dyDescent="0.3">
      <c r="B43" s="64" t="s">
        <v>31</v>
      </c>
      <c r="C43" s="52"/>
      <c r="D43" s="53" t="s">
        <v>22</v>
      </c>
      <c r="E43" s="52"/>
      <c r="F43" s="23"/>
      <c r="G43" s="99">
        <v>4.1000000000000003E-3</v>
      </c>
      <c r="H43" s="82">
        <f>+H40</f>
        <v>772.12500000000011</v>
      </c>
      <c r="I43" s="62">
        <f t="shared" ref="I43:I53" si="4">H43*G43</f>
        <v>3.1657125000000006</v>
      </c>
      <c r="J43" s="57"/>
      <c r="K43" s="99">
        <v>4.1000000000000003E-3</v>
      </c>
      <c r="L43" s="82">
        <f>+L40</f>
        <v>772.12500000000011</v>
      </c>
      <c r="M43" s="62">
        <f t="shared" ref="M43:M49" si="5">L43*K43</f>
        <v>3.1657125000000006</v>
      </c>
      <c r="N43" s="57"/>
      <c r="O43" s="58">
        <f t="shared" si="2"/>
        <v>0</v>
      </c>
      <c r="P43" s="59">
        <f t="shared" si="3"/>
        <v>0</v>
      </c>
      <c r="Q43" s="57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2:51" x14ac:dyDescent="0.3">
      <c r="B44" s="64" t="s">
        <v>32</v>
      </c>
      <c r="C44" s="52"/>
      <c r="D44" s="53" t="s">
        <v>22</v>
      </c>
      <c r="E44" s="52"/>
      <c r="F44" s="23"/>
      <c r="G44" s="99">
        <v>1.5E-3</v>
      </c>
      <c r="H44" s="82">
        <f>+H40</f>
        <v>772.12500000000011</v>
      </c>
      <c r="I44" s="62">
        <f t="shared" si="4"/>
        <v>1.1581875000000001</v>
      </c>
      <c r="J44" s="57"/>
      <c r="K44" s="99">
        <v>1.5E-3</v>
      </c>
      <c r="L44" s="82">
        <f>+L40</f>
        <v>772.12500000000011</v>
      </c>
      <c r="M44" s="62">
        <f t="shared" si="5"/>
        <v>1.1581875000000001</v>
      </c>
      <c r="N44" s="57"/>
      <c r="O44" s="58">
        <f t="shared" si="2"/>
        <v>0</v>
      </c>
      <c r="P44" s="59">
        <f t="shared" si="3"/>
        <v>0</v>
      </c>
      <c r="Q44" s="57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2:51" x14ac:dyDescent="0.3">
      <c r="B45" s="64" t="s">
        <v>33</v>
      </c>
      <c r="C45" s="52"/>
      <c r="D45" s="53" t="s">
        <v>22</v>
      </c>
      <c r="E45" s="52"/>
      <c r="F45" s="23"/>
      <c r="G45" s="99">
        <v>4.0000000000000002E-4</v>
      </c>
      <c r="H45" s="82">
        <f>+H40</f>
        <v>772.12500000000011</v>
      </c>
      <c r="I45" s="62">
        <f t="shared" si="4"/>
        <v>0.30885000000000007</v>
      </c>
      <c r="J45" s="57"/>
      <c r="K45" s="99">
        <v>4.0000000000000002E-4</v>
      </c>
      <c r="L45" s="82">
        <f>+L40</f>
        <v>772.12500000000011</v>
      </c>
      <c r="M45" s="62">
        <f t="shared" si="5"/>
        <v>0.30885000000000007</v>
      </c>
      <c r="N45" s="57"/>
      <c r="O45" s="58">
        <f t="shared" si="2"/>
        <v>0</v>
      </c>
      <c r="P45" s="59">
        <f t="shared" si="3"/>
        <v>0</v>
      </c>
      <c r="Q45" s="57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2:51" x14ac:dyDescent="0.3">
      <c r="B46" s="64" t="s">
        <v>34</v>
      </c>
      <c r="C46" s="52"/>
      <c r="D46" s="53" t="s">
        <v>19</v>
      </c>
      <c r="E46" s="52"/>
      <c r="F46" s="23"/>
      <c r="G46" s="100">
        <v>0.25</v>
      </c>
      <c r="H46" s="55">
        <v>1</v>
      </c>
      <c r="I46" s="56">
        <f t="shared" si="4"/>
        <v>0.25</v>
      </c>
      <c r="J46" s="57"/>
      <c r="K46" s="100">
        <v>0.25</v>
      </c>
      <c r="L46" s="55">
        <v>1</v>
      </c>
      <c r="M46" s="56">
        <f t="shared" si="5"/>
        <v>0.25</v>
      </c>
      <c r="N46" s="57"/>
      <c r="O46" s="58">
        <f t="shared" si="2"/>
        <v>0</v>
      </c>
      <c r="P46" s="59">
        <f t="shared" si="3"/>
        <v>0</v>
      </c>
      <c r="Q46" s="57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2:51" x14ac:dyDescent="0.3">
      <c r="B47" s="64" t="s">
        <v>35</v>
      </c>
      <c r="C47" s="52"/>
      <c r="D47" s="53" t="s">
        <v>22</v>
      </c>
      <c r="E47" s="52"/>
      <c r="F47" s="23"/>
      <c r="G47" s="99">
        <v>7.5999999999999998E-2</v>
      </c>
      <c r="H47" s="101">
        <f>$D$280*$G$18</f>
        <v>480</v>
      </c>
      <c r="I47" s="62">
        <f t="shared" si="4"/>
        <v>36.479999999999997</v>
      </c>
      <c r="J47" s="57"/>
      <c r="K47" s="99">
        <v>7.5999999999999998E-2</v>
      </c>
      <c r="L47" s="101">
        <f>$D$280*$G$18</f>
        <v>480</v>
      </c>
      <c r="M47" s="62">
        <f t="shared" si="5"/>
        <v>36.479999999999997</v>
      </c>
      <c r="N47" s="57"/>
      <c r="O47" s="58">
        <f t="shared" si="2"/>
        <v>0</v>
      </c>
      <c r="P47" s="59">
        <f t="shared" si="3"/>
        <v>0</v>
      </c>
      <c r="Q47" s="57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2:51" x14ac:dyDescent="0.3">
      <c r="B48" s="64" t="s">
        <v>36</v>
      </c>
      <c r="C48" s="52"/>
      <c r="D48" s="53" t="s">
        <v>22</v>
      </c>
      <c r="E48" s="52"/>
      <c r="F48" s="23"/>
      <c r="G48" s="99">
        <v>0.122</v>
      </c>
      <c r="H48" s="102">
        <f>$D$281*$G$18</f>
        <v>135</v>
      </c>
      <c r="I48" s="62">
        <f t="shared" si="4"/>
        <v>16.47</v>
      </c>
      <c r="J48" s="57"/>
      <c r="K48" s="99">
        <v>0.122</v>
      </c>
      <c r="L48" s="102">
        <f>$D$281*$G$18</f>
        <v>135</v>
      </c>
      <c r="M48" s="62">
        <f t="shared" si="5"/>
        <v>16.47</v>
      </c>
      <c r="N48" s="57"/>
      <c r="O48" s="58">
        <f t="shared" si="2"/>
        <v>0</v>
      </c>
      <c r="P48" s="59">
        <f t="shared" si="3"/>
        <v>0</v>
      </c>
      <c r="Q48" s="57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x14ac:dyDescent="0.3">
      <c r="B49" s="64" t="s">
        <v>37</v>
      </c>
      <c r="C49" s="52"/>
      <c r="D49" s="53" t="s">
        <v>22</v>
      </c>
      <c r="E49" s="52"/>
      <c r="F49" s="23"/>
      <c r="G49" s="99">
        <v>0.158</v>
      </c>
      <c r="H49" s="101">
        <f>$D$282*$G$18</f>
        <v>135</v>
      </c>
      <c r="I49" s="62">
        <f t="shared" si="4"/>
        <v>21.330000000000002</v>
      </c>
      <c r="J49" s="57"/>
      <c r="K49" s="99">
        <v>0.158</v>
      </c>
      <c r="L49" s="101">
        <f>$D$282*$G$18</f>
        <v>135</v>
      </c>
      <c r="M49" s="62">
        <f t="shared" si="5"/>
        <v>21.330000000000002</v>
      </c>
      <c r="N49" s="57"/>
      <c r="O49" s="58">
        <f t="shared" si="2"/>
        <v>0</v>
      </c>
      <c r="P49" s="59">
        <f t="shared" si="3"/>
        <v>0</v>
      </c>
      <c r="Q49" s="57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x14ac:dyDescent="0.3">
      <c r="B50" s="64" t="s">
        <v>38</v>
      </c>
      <c r="C50" s="52"/>
      <c r="D50" s="53" t="s">
        <v>22</v>
      </c>
      <c r="E50" s="52"/>
      <c r="F50" s="23"/>
      <c r="G50" s="99">
        <v>9.2999999999999999E-2</v>
      </c>
      <c r="H50" s="82">
        <v>600</v>
      </c>
      <c r="I50" s="62">
        <f t="shared" si="4"/>
        <v>55.8</v>
      </c>
      <c r="J50" s="57"/>
      <c r="K50" s="99">
        <v>9.2999999999999999E-2</v>
      </c>
      <c r="L50" s="82">
        <v>600</v>
      </c>
      <c r="M50" s="62">
        <f>L50*K50</f>
        <v>55.8</v>
      </c>
      <c r="N50" s="57"/>
      <c r="O50" s="58">
        <f t="shared" si="2"/>
        <v>0</v>
      </c>
      <c r="P50" s="59">
        <f t="shared" si="3"/>
        <v>0</v>
      </c>
      <c r="Q50" s="57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x14ac:dyDescent="0.3">
      <c r="B51" s="64" t="s">
        <v>39</v>
      </c>
      <c r="C51" s="52"/>
      <c r="D51" s="53" t="s">
        <v>22</v>
      </c>
      <c r="E51" s="52"/>
      <c r="F51" s="23"/>
      <c r="G51" s="99">
        <v>0.11</v>
      </c>
      <c r="H51" s="82">
        <v>150</v>
      </c>
      <c r="I51" s="62">
        <f t="shared" si="4"/>
        <v>16.5</v>
      </c>
      <c r="J51" s="57"/>
      <c r="K51" s="99">
        <v>0.11</v>
      </c>
      <c r="L51" s="82">
        <v>150</v>
      </c>
      <c r="M51" s="62">
        <f>L51*K51</f>
        <v>16.5</v>
      </c>
      <c r="N51" s="57"/>
      <c r="O51" s="58">
        <f t="shared" si="2"/>
        <v>0</v>
      </c>
      <c r="P51" s="59">
        <f t="shared" si="3"/>
        <v>0</v>
      </c>
      <c r="Q51" s="57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x14ac:dyDescent="0.3">
      <c r="B52" s="64" t="s">
        <v>40</v>
      </c>
      <c r="C52" s="52"/>
      <c r="D52" s="53" t="s">
        <v>22</v>
      </c>
      <c r="E52" s="52"/>
      <c r="F52" s="23"/>
      <c r="G52" s="99">
        <v>0.15959999999999999</v>
      </c>
      <c r="H52" s="82">
        <v>0</v>
      </c>
      <c r="I52" s="62">
        <f t="shared" si="4"/>
        <v>0</v>
      </c>
      <c r="J52" s="57"/>
      <c r="K52" s="99">
        <v>0.15959999999999999</v>
      </c>
      <c r="L52" s="82">
        <v>0</v>
      </c>
      <c r="M52" s="62">
        <f>L52*K52</f>
        <v>0</v>
      </c>
      <c r="N52" s="57"/>
      <c r="O52" s="58">
        <f t="shared" si="2"/>
        <v>0</v>
      </c>
      <c r="P52" s="59" t="str">
        <f t="shared" si="3"/>
        <v/>
      </c>
      <c r="Q52" s="57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5" thickBot="1" x14ac:dyDescent="0.35">
      <c r="B53" s="65" t="s">
        <v>41</v>
      </c>
      <c r="C53" s="52"/>
      <c r="D53" s="53" t="s">
        <v>22</v>
      </c>
      <c r="E53" s="52"/>
      <c r="F53" s="23"/>
      <c r="G53" s="99">
        <f>G52</f>
        <v>0.15959999999999999</v>
      </c>
      <c r="H53" s="82">
        <v>0</v>
      </c>
      <c r="I53" s="62">
        <f t="shared" si="4"/>
        <v>0</v>
      </c>
      <c r="J53" s="57"/>
      <c r="K53" s="99">
        <f>K52</f>
        <v>0.15959999999999999</v>
      </c>
      <c r="L53" s="82">
        <v>0</v>
      </c>
      <c r="M53" s="62">
        <f>L53*K53</f>
        <v>0</v>
      </c>
      <c r="N53" s="57"/>
      <c r="O53" s="58">
        <f t="shared" si="2"/>
        <v>0</v>
      </c>
      <c r="P53" s="59" t="str">
        <f t="shared" si="3"/>
        <v/>
      </c>
      <c r="Q53" s="57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5" thickBot="1" x14ac:dyDescent="0.35">
      <c r="B54" s="103"/>
      <c r="C54" s="104"/>
      <c r="D54" s="105"/>
      <c r="E54" s="104"/>
      <c r="F54" s="106"/>
      <c r="G54" s="107"/>
      <c r="H54" s="108"/>
      <c r="I54" s="109"/>
      <c r="J54" s="110"/>
      <c r="K54" s="111"/>
      <c r="L54" s="108"/>
      <c r="M54" s="109"/>
      <c r="N54" s="110"/>
      <c r="O54" s="112"/>
      <c r="P54" s="113" t="str">
        <f t="shared" si="3"/>
        <v/>
      </c>
      <c r="Q54" s="57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x14ac:dyDescent="0.3">
      <c r="B55" s="114" t="s">
        <v>42</v>
      </c>
      <c r="C55" s="52"/>
      <c r="E55" s="52"/>
      <c r="F55" s="115"/>
      <c r="G55" s="116"/>
      <c r="H55" s="116"/>
      <c r="I55" s="117">
        <f>SUM(I43:I49,I42)</f>
        <v>147.00843875000001</v>
      </c>
      <c r="J55" s="118"/>
      <c r="K55" s="116"/>
      <c r="L55" s="116"/>
      <c r="M55" s="117">
        <f>SUM(M43:M49,M42)</f>
        <v>148.65556125000001</v>
      </c>
      <c r="N55" s="118"/>
      <c r="O55" s="119">
        <f>M55-I55</f>
        <v>1.6471224999999947</v>
      </c>
      <c r="P55" s="120">
        <f t="shared" si="3"/>
        <v>1.1204271768378293E-2</v>
      </c>
      <c r="Q55" s="57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  <row r="56" spans="1:51" x14ac:dyDescent="0.3">
      <c r="B56" s="121" t="s">
        <v>43</v>
      </c>
      <c r="C56" s="52"/>
      <c r="E56" s="52"/>
      <c r="F56" s="115"/>
      <c r="G56" s="122">
        <v>-0.13100000000000001</v>
      </c>
      <c r="H56" s="123"/>
      <c r="I56" s="58">
        <f>+I55*G56</f>
        <v>-19.258105476250002</v>
      </c>
      <c r="J56" s="118"/>
      <c r="K56" s="122">
        <v>-0.13100000000000001</v>
      </c>
      <c r="L56" s="123"/>
      <c r="M56" s="58">
        <f>+M55*K56</f>
        <v>-19.473878523750003</v>
      </c>
      <c r="N56" s="118"/>
      <c r="O56" s="58">
        <f>M56-I56</f>
        <v>-0.21577304750000081</v>
      </c>
      <c r="P56" s="59">
        <f t="shared" si="3"/>
        <v>1.1204271768378371E-2</v>
      </c>
      <c r="Q56" s="57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</row>
    <row r="57" spans="1:51" x14ac:dyDescent="0.3">
      <c r="B57" s="124" t="s">
        <v>44</v>
      </c>
      <c r="C57" s="52"/>
      <c r="E57" s="52"/>
      <c r="F57" s="125"/>
      <c r="G57" s="126">
        <v>0.13</v>
      </c>
      <c r="H57" s="63"/>
      <c r="I57" s="58">
        <f>I55*G57</f>
        <v>19.111097037500002</v>
      </c>
      <c r="J57" s="57"/>
      <c r="K57" s="126">
        <v>0.13</v>
      </c>
      <c r="L57" s="63"/>
      <c r="M57" s="58">
        <f>M55*K57</f>
        <v>19.3252229625</v>
      </c>
      <c r="N57" s="57"/>
      <c r="O57" s="58">
        <f>M57-I57</f>
        <v>0.21412592499999761</v>
      </c>
      <c r="P57" s="59">
        <f t="shared" si="3"/>
        <v>1.1204271768378205E-2</v>
      </c>
      <c r="Q57" s="57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</row>
    <row r="58" spans="1:51" s="127" customFormat="1" ht="15" thickBot="1" x14ac:dyDescent="0.35">
      <c r="B58" s="418" t="s">
        <v>45</v>
      </c>
      <c r="C58" s="418"/>
      <c r="D58" s="418"/>
      <c r="E58" s="128"/>
      <c r="F58" s="129"/>
      <c r="G58" s="130"/>
      <c r="H58" s="130"/>
      <c r="I58" s="131">
        <f>SUM(I55:I57)</f>
        <v>146.86143031125002</v>
      </c>
      <c r="J58" s="132"/>
      <c r="K58" s="130"/>
      <c r="L58" s="130"/>
      <c r="M58" s="131">
        <f>SUM(M55:M57)</f>
        <v>148.50690568875001</v>
      </c>
      <c r="N58" s="132"/>
      <c r="O58" s="133">
        <f>M58-I58</f>
        <v>1.6454753774999915</v>
      </c>
      <c r="P58" s="134">
        <f t="shared" si="3"/>
        <v>1.1204271768378271E-2</v>
      </c>
      <c r="Q58" s="118"/>
    </row>
    <row r="59" spans="1:51" ht="15" thickBot="1" x14ac:dyDescent="0.35">
      <c r="A59" s="135"/>
      <c r="B59" s="103" t="s">
        <v>46</v>
      </c>
      <c r="C59" s="136"/>
      <c r="D59" s="137"/>
      <c r="E59" s="136"/>
      <c r="F59" s="138"/>
      <c r="G59" s="139"/>
      <c r="H59" s="140"/>
      <c r="I59" s="141"/>
      <c r="J59" s="138"/>
      <c r="K59" s="142"/>
      <c r="L59" s="140"/>
      <c r="M59" s="141"/>
      <c r="N59" s="138"/>
      <c r="O59" s="143"/>
      <c r="P59" s="144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</row>
    <row r="60" spans="1:51" x14ac:dyDescent="0.3">
      <c r="I60" s="37"/>
      <c r="M60" s="37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</row>
    <row r="61" spans="1:51" x14ac:dyDescent="0.3">
      <c r="B61" s="145" t="s">
        <v>47</v>
      </c>
      <c r="G61" s="146">
        <v>2.9499999999999998E-2</v>
      </c>
      <c r="K61" s="146">
        <v>2.9499999999999998E-2</v>
      </c>
      <c r="Q61" s="118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</row>
    <row r="62" spans="1:51" x14ac:dyDescent="0.3"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</row>
    <row r="63" spans="1:51" ht="17.399999999999999" x14ac:dyDescent="0.3">
      <c r="B63" s="419" t="s">
        <v>0</v>
      </c>
      <c r="C63" s="419"/>
      <c r="D63" s="419"/>
      <c r="E63" s="419"/>
      <c r="F63" s="419"/>
      <c r="G63" s="419"/>
      <c r="H63" s="419"/>
      <c r="I63" s="419"/>
      <c r="J63" s="419"/>
      <c r="M63" s="12"/>
      <c r="N63" s="12"/>
      <c r="O63" s="12"/>
      <c r="P63" s="12"/>
      <c r="Q63" s="12"/>
      <c r="R63" s="12"/>
      <c r="U63" s="12"/>
      <c r="V63" s="12"/>
      <c r="W63" s="12"/>
      <c r="X63" s="12"/>
      <c r="Y63" s="12"/>
      <c r="AB63" s="12"/>
      <c r="AC63" s="12"/>
      <c r="AD63" s="12"/>
      <c r="AE63" s="1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</row>
    <row r="64" spans="1:51" ht="17.399999999999999" x14ac:dyDescent="0.3">
      <c r="B64" s="419" t="s">
        <v>1</v>
      </c>
      <c r="C64" s="419"/>
      <c r="D64" s="419"/>
      <c r="E64" s="419"/>
      <c r="F64" s="419"/>
      <c r="G64" s="419"/>
      <c r="H64" s="419"/>
      <c r="I64" s="419"/>
      <c r="J64" s="419"/>
      <c r="K64" s="24"/>
      <c r="L64" s="25"/>
      <c r="M64" s="26"/>
      <c r="N64" s="26"/>
      <c r="Q64" s="21"/>
      <c r="R64" s="21"/>
      <c r="S64" s="24"/>
      <c r="T64" s="25"/>
      <c r="U64" s="26"/>
      <c r="V64" s="26"/>
      <c r="Y64" s="21"/>
      <c r="Z64" s="24"/>
      <c r="AA64" s="25"/>
      <c r="AB64" s="26"/>
      <c r="AC64" s="26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</row>
    <row r="65" spans="2:51" x14ac:dyDescent="0.3">
      <c r="K65" s="24"/>
      <c r="L65" s="25"/>
      <c r="M65" s="26"/>
      <c r="N65" s="26"/>
      <c r="S65" s="24"/>
      <c r="T65" s="25"/>
      <c r="U65" s="26"/>
      <c r="V65" s="26"/>
      <c r="Z65" s="24"/>
      <c r="AA65" s="25"/>
      <c r="AB65" s="26"/>
      <c r="AC65" s="26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</row>
    <row r="66" spans="2:51" x14ac:dyDescent="0.3">
      <c r="K66" s="24"/>
      <c r="L66" s="25"/>
      <c r="M66" s="26"/>
      <c r="N66" s="26"/>
      <c r="S66" s="24"/>
      <c r="T66" s="25"/>
      <c r="U66" s="26"/>
      <c r="V66" s="26"/>
      <c r="Z66" s="24"/>
      <c r="AA66" s="25"/>
      <c r="AB66" s="26"/>
      <c r="AC66" s="26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</row>
    <row r="67" spans="2:51" ht="15.6" x14ac:dyDescent="0.3">
      <c r="B67" s="28" t="s">
        <v>2</v>
      </c>
      <c r="D67" s="420" t="s">
        <v>48</v>
      </c>
      <c r="E67" s="420"/>
      <c r="F67" s="420"/>
      <c r="G67" s="420"/>
      <c r="H67" s="420"/>
      <c r="I67" s="420"/>
      <c r="J67" s="420"/>
      <c r="K67" s="24"/>
      <c r="L67" s="29"/>
      <c r="M67" s="12"/>
      <c r="N67" s="12"/>
      <c r="O67" s="12"/>
      <c r="P67" s="12"/>
      <c r="Q67" s="12"/>
      <c r="R67" s="12"/>
      <c r="S67" s="24"/>
      <c r="T67" s="29"/>
      <c r="U67" s="12"/>
      <c r="V67" s="12"/>
      <c r="W67" s="12"/>
      <c r="X67" s="12"/>
      <c r="Y67" s="12"/>
      <c r="Z67" s="24"/>
      <c r="AA67" s="29"/>
      <c r="AB67" s="12"/>
      <c r="AC67" s="12"/>
      <c r="AD67" s="12"/>
      <c r="AE67" s="1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</row>
    <row r="68" spans="2:51" ht="15.6" x14ac:dyDescent="0.3">
      <c r="B68" s="30"/>
      <c r="D68" s="31"/>
      <c r="E68" s="32"/>
      <c r="F68" s="32"/>
      <c r="G68" s="31"/>
      <c r="H68" s="31"/>
      <c r="I68" s="31"/>
      <c r="J68" s="31"/>
      <c r="K68" s="24"/>
      <c r="M68" s="33"/>
      <c r="N68" s="12"/>
      <c r="O68" s="12"/>
      <c r="P68" s="12"/>
      <c r="Q68" s="31"/>
      <c r="R68" s="31"/>
      <c r="S68" s="24"/>
      <c r="U68" s="33"/>
      <c r="V68" s="12"/>
      <c r="W68" s="12"/>
      <c r="X68" s="12"/>
      <c r="Y68" s="31"/>
      <c r="Z68" s="24"/>
      <c r="AB68" s="33"/>
      <c r="AC68" s="12"/>
      <c r="AD68" s="12"/>
      <c r="AE68" s="1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</row>
    <row r="69" spans="2:51" ht="15.6" x14ac:dyDescent="0.3">
      <c r="B69" s="28" t="s">
        <v>4</v>
      </c>
      <c r="D69" s="34" t="s">
        <v>49</v>
      </c>
      <c r="E69" s="32"/>
      <c r="F69" s="32"/>
      <c r="H69" s="31"/>
      <c r="I69" s="35"/>
      <c r="J69" s="31"/>
      <c r="K69" s="24"/>
      <c r="M69" s="35"/>
      <c r="O69" s="37"/>
      <c r="P69" s="39"/>
      <c r="Q69" s="31"/>
      <c r="R69" s="31"/>
      <c r="S69" s="24"/>
      <c r="U69" s="35"/>
      <c r="W69" s="37"/>
      <c r="X69" s="39"/>
      <c r="Y69" s="31"/>
      <c r="Z69" s="24"/>
      <c r="AB69" s="35"/>
      <c r="AD69" s="37"/>
      <c r="AE69" s="39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</row>
    <row r="70" spans="2:51" ht="15.6" x14ac:dyDescent="0.3">
      <c r="B70" s="30"/>
      <c r="D70" s="31"/>
      <c r="E70" s="32"/>
      <c r="F70" s="32"/>
      <c r="G70" s="31"/>
      <c r="H70" s="31"/>
      <c r="I70" s="31"/>
      <c r="J70" s="31"/>
      <c r="Q70" s="31"/>
      <c r="R70" s="31"/>
      <c r="Y70" s="31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</row>
    <row r="71" spans="2:51" x14ac:dyDescent="0.3">
      <c r="B71" s="40"/>
      <c r="D71" s="41" t="s">
        <v>6</v>
      </c>
      <c r="E71" s="42"/>
      <c r="G71" s="43">
        <v>750</v>
      </c>
      <c r="H71" s="44" t="s">
        <v>7</v>
      </c>
      <c r="O71" s="37"/>
      <c r="P71" s="37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</row>
    <row r="72" spans="2:51" x14ac:dyDescent="0.3">
      <c r="B72" s="40"/>
      <c r="I72" s="37"/>
      <c r="O72" s="37"/>
      <c r="P72" s="37"/>
      <c r="W72" s="37"/>
      <c r="X72" s="37"/>
      <c r="AD72" s="37"/>
      <c r="AE72" s="37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</row>
    <row r="73" spans="2:51" x14ac:dyDescent="0.3">
      <c r="B73" s="40"/>
      <c r="D73" s="41"/>
      <c r="E73" s="42"/>
      <c r="G73" s="410" t="str">
        <f>G20</f>
        <v>2025 OEB-Approved</v>
      </c>
      <c r="H73" s="421"/>
      <c r="I73" s="411"/>
      <c r="K73" s="410" t="s">
        <v>9</v>
      </c>
      <c r="L73" s="421"/>
      <c r="M73" s="411"/>
      <c r="O73" s="410" t="s">
        <v>10</v>
      </c>
      <c r="P73" s="411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</row>
    <row r="74" spans="2:51" ht="15" customHeight="1" x14ac:dyDescent="0.3">
      <c r="B74" s="40"/>
      <c r="D74" s="412" t="s">
        <v>11</v>
      </c>
      <c r="E74" s="45"/>
      <c r="G74" s="46" t="s">
        <v>12</v>
      </c>
      <c r="H74" s="47" t="s">
        <v>13</v>
      </c>
      <c r="I74" s="48" t="s">
        <v>14</v>
      </c>
      <c r="K74" s="46" t="s">
        <v>12</v>
      </c>
      <c r="L74" s="47" t="s">
        <v>13</v>
      </c>
      <c r="M74" s="48" t="s">
        <v>14</v>
      </c>
      <c r="O74" s="414" t="s">
        <v>15</v>
      </c>
      <c r="P74" s="416" t="s">
        <v>16</v>
      </c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</row>
    <row r="75" spans="2:51" x14ac:dyDescent="0.3">
      <c r="B75" s="40"/>
      <c r="D75" s="413"/>
      <c r="E75" s="45"/>
      <c r="G75" s="49" t="s">
        <v>17</v>
      </c>
      <c r="H75" s="50"/>
      <c r="I75" s="50" t="s">
        <v>17</v>
      </c>
      <c r="K75" s="49" t="s">
        <v>17</v>
      </c>
      <c r="L75" s="50"/>
      <c r="M75" s="50" t="s">
        <v>17</v>
      </c>
      <c r="O75" s="415"/>
      <c r="P75" s="417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</row>
    <row r="76" spans="2:51" x14ac:dyDescent="0.3">
      <c r="B76" s="51" t="s">
        <v>18</v>
      </c>
      <c r="C76" s="52"/>
      <c r="D76" s="53" t="s">
        <v>19</v>
      </c>
      <c r="E76" s="52"/>
      <c r="F76" s="23"/>
      <c r="G76" s="54">
        <v>49.24</v>
      </c>
      <c r="H76" s="55">
        <v>1</v>
      </c>
      <c r="I76" s="56">
        <f t="shared" ref="I76:I85" si="6">H76*G76</f>
        <v>49.24</v>
      </c>
      <c r="J76" s="57"/>
      <c r="K76" s="54">
        <v>51.18</v>
      </c>
      <c r="L76" s="55">
        <v>1</v>
      </c>
      <c r="M76" s="56">
        <f t="shared" ref="M76:M85" si="7">L76*K76</f>
        <v>51.18</v>
      </c>
      <c r="N76" s="57"/>
      <c r="O76" s="58">
        <f t="shared" ref="O76:O111" si="8">M76-I76</f>
        <v>1.9399999999999977</v>
      </c>
      <c r="P76" s="59">
        <f t="shared" ref="P76:P111" si="9">IF(OR(I76=0,M76=0),"",(O76/I76))</f>
        <v>3.9398862713241223E-2</v>
      </c>
      <c r="Q76" s="57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</row>
    <row r="77" spans="2:51" x14ac:dyDescent="0.3">
      <c r="B77" s="61" t="s">
        <v>93</v>
      </c>
      <c r="C77" s="52"/>
      <c r="D77" s="53" t="s">
        <v>19</v>
      </c>
      <c r="E77" s="52"/>
      <c r="F77" s="23"/>
      <c r="G77" s="54">
        <v>0.04</v>
      </c>
      <c r="H77" s="55">
        <v>1</v>
      </c>
      <c r="I77" s="62">
        <f t="shared" si="6"/>
        <v>0.04</v>
      </c>
      <c r="J77" s="57"/>
      <c r="K77" s="54">
        <v>0.04</v>
      </c>
      <c r="L77" s="55">
        <v>1</v>
      </c>
      <c r="M77" s="62">
        <f t="shared" si="7"/>
        <v>0.04</v>
      </c>
      <c r="N77" s="57"/>
      <c r="O77" s="58">
        <f t="shared" si="8"/>
        <v>0</v>
      </c>
      <c r="P77" s="59">
        <f t="shared" si="9"/>
        <v>0</v>
      </c>
      <c r="Q77" s="57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</row>
    <row r="78" spans="2:51" x14ac:dyDescent="0.3">
      <c r="B78" s="61" t="s">
        <v>94</v>
      </c>
      <c r="C78" s="52"/>
      <c r="D78" s="53" t="s">
        <v>19</v>
      </c>
      <c r="E78" s="52"/>
      <c r="F78" s="23"/>
      <c r="G78" s="54">
        <v>-0.09</v>
      </c>
      <c r="H78" s="63">
        <v>1</v>
      </c>
      <c r="I78" s="62">
        <f t="shared" si="6"/>
        <v>-0.09</v>
      </c>
      <c r="J78" s="57"/>
      <c r="K78" s="54">
        <v>0</v>
      </c>
      <c r="L78" s="63">
        <v>1</v>
      </c>
      <c r="M78" s="62">
        <f t="shared" si="7"/>
        <v>0</v>
      </c>
      <c r="N78" s="57"/>
      <c r="O78" s="58">
        <f t="shared" si="8"/>
        <v>0.09</v>
      </c>
      <c r="P78" s="59" t="str">
        <f t="shared" si="9"/>
        <v/>
      </c>
      <c r="Q78" s="57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</row>
    <row r="79" spans="2:51" x14ac:dyDescent="0.3">
      <c r="B79" s="61" t="s">
        <v>95</v>
      </c>
      <c r="C79" s="52"/>
      <c r="D79" s="53" t="s">
        <v>19</v>
      </c>
      <c r="E79" s="52"/>
      <c r="F79" s="23"/>
      <c r="G79" s="54">
        <v>-0.65</v>
      </c>
      <c r="H79" s="63">
        <v>1</v>
      </c>
      <c r="I79" s="62">
        <f t="shared" si="6"/>
        <v>-0.65</v>
      </c>
      <c r="J79" s="57"/>
      <c r="K79" s="54">
        <v>0</v>
      </c>
      <c r="L79" s="63">
        <v>1</v>
      </c>
      <c r="M79" s="62">
        <f t="shared" si="7"/>
        <v>0</v>
      </c>
      <c r="N79" s="57"/>
      <c r="O79" s="58">
        <f t="shared" si="8"/>
        <v>0.65</v>
      </c>
      <c r="P79" s="59" t="str">
        <f t="shared" si="9"/>
        <v/>
      </c>
      <c r="Q79" s="57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</row>
    <row r="80" spans="2:51" x14ac:dyDescent="0.3">
      <c r="B80" s="61" t="s">
        <v>96</v>
      </c>
      <c r="C80" s="52"/>
      <c r="D80" s="53" t="s">
        <v>19</v>
      </c>
      <c r="E80" s="52"/>
      <c r="F80" s="23"/>
      <c r="G80" s="54">
        <v>-1.79</v>
      </c>
      <c r="H80" s="63">
        <v>1</v>
      </c>
      <c r="I80" s="62">
        <f t="shared" si="6"/>
        <v>-1.79</v>
      </c>
      <c r="J80" s="57"/>
      <c r="K80" s="54">
        <v>0</v>
      </c>
      <c r="L80" s="63">
        <v>1</v>
      </c>
      <c r="M80" s="62">
        <f t="shared" si="7"/>
        <v>0</v>
      </c>
      <c r="N80" s="57"/>
      <c r="O80" s="58">
        <f t="shared" si="8"/>
        <v>1.79</v>
      </c>
      <c r="P80" s="59" t="str">
        <f t="shared" si="9"/>
        <v/>
      </c>
      <c r="Q80" s="57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2"/>
      <c r="AY80" s="22"/>
    </row>
    <row r="81" spans="2:51" x14ac:dyDescent="0.3">
      <c r="B81" s="61" t="s">
        <v>97</v>
      </c>
      <c r="C81" s="52"/>
      <c r="D81" s="53" t="s">
        <v>19</v>
      </c>
      <c r="E81" s="52"/>
      <c r="F81" s="23"/>
      <c r="G81" s="54">
        <v>-0.03</v>
      </c>
      <c r="H81" s="63">
        <v>1</v>
      </c>
      <c r="I81" s="62">
        <f t="shared" si="6"/>
        <v>-0.03</v>
      </c>
      <c r="J81" s="57"/>
      <c r="K81" s="54">
        <v>-0.03</v>
      </c>
      <c r="L81" s="63">
        <v>1</v>
      </c>
      <c r="M81" s="62">
        <f>L81*K81</f>
        <v>-0.03</v>
      </c>
      <c r="N81" s="57"/>
      <c r="O81" s="58">
        <f t="shared" si="8"/>
        <v>0</v>
      </c>
      <c r="P81" s="59">
        <f t="shared" si="9"/>
        <v>0</v>
      </c>
      <c r="Q81" s="57"/>
      <c r="R81" s="60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  <c r="AR81" s="22"/>
      <c r="AS81" s="22"/>
      <c r="AT81" s="22"/>
      <c r="AU81" s="22"/>
      <c r="AV81" s="22"/>
      <c r="AW81" s="22"/>
      <c r="AX81" s="22"/>
      <c r="AY81" s="22"/>
    </row>
    <row r="82" spans="2:51" x14ac:dyDescent="0.3">
      <c r="B82" s="64" t="s">
        <v>98</v>
      </c>
      <c r="C82" s="52"/>
      <c r="D82" s="53" t="s">
        <v>19</v>
      </c>
      <c r="E82" s="52"/>
      <c r="F82" s="23"/>
      <c r="G82" s="54">
        <v>-1.41</v>
      </c>
      <c r="H82" s="63">
        <v>1</v>
      </c>
      <c r="I82" s="62">
        <f>H82*G82</f>
        <v>-1.41</v>
      </c>
      <c r="J82" s="57"/>
      <c r="K82" s="54">
        <v>-1.41</v>
      </c>
      <c r="L82" s="63">
        <v>1</v>
      </c>
      <c r="M82" s="62">
        <f>L82*K82</f>
        <v>-1.41</v>
      </c>
      <c r="N82" s="57"/>
      <c r="O82" s="58">
        <f t="shared" si="8"/>
        <v>0</v>
      </c>
      <c r="P82" s="59">
        <f t="shared" si="9"/>
        <v>0</v>
      </c>
      <c r="Q82" s="57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</row>
    <row r="83" spans="2:51" x14ac:dyDescent="0.3">
      <c r="B83" s="64" t="s">
        <v>99</v>
      </c>
      <c r="C83" s="52"/>
      <c r="D83" s="53" t="s">
        <v>19</v>
      </c>
      <c r="E83" s="52"/>
      <c r="F83" s="23"/>
      <c r="G83" s="54">
        <v>-0.34</v>
      </c>
      <c r="H83" s="63">
        <v>1</v>
      </c>
      <c r="I83" s="62">
        <f>H83*G83</f>
        <v>-0.34</v>
      </c>
      <c r="J83" s="57"/>
      <c r="K83" s="54">
        <v>-0.34</v>
      </c>
      <c r="L83" s="63">
        <v>1</v>
      </c>
      <c r="M83" s="62">
        <f>L83*K83</f>
        <v>-0.34</v>
      </c>
      <c r="N83" s="57"/>
      <c r="O83" s="58">
        <f t="shared" si="8"/>
        <v>0</v>
      </c>
      <c r="P83" s="59">
        <f t="shared" si="9"/>
        <v>0</v>
      </c>
      <c r="Q83" s="57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</row>
    <row r="84" spans="2:51" x14ac:dyDescent="0.3">
      <c r="B84" s="65" t="s">
        <v>100</v>
      </c>
      <c r="C84" s="52"/>
      <c r="D84" s="53" t="s">
        <v>19</v>
      </c>
      <c r="E84" s="52"/>
      <c r="F84" s="23"/>
      <c r="G84" s="54">
        <v>0</v>
      </c>
      <c r="H84" s="63">
        <v>1</v>
      </c>
      <c r="I84" s="62">
        <f t="shared" si="6"/>
        <v>0</v>
      </c>
      <c r="J84" s="57"/>
      <c r="K84" s="54">
        <v>-0.99</v>
      </c>
      <c r="L84" s="63">
        <v>1</v>
      </c>
      <c r="M84" s="62">
        <f t="shared" si="7"/>
        <v>-0.99</v>
      </c>
      <c r="N84" s="57"/>
      <c r="O84" s="58">
        <f t="shared" si="8"/>
        <v>-0.99</v>
      </c>
      <c r="P84" s="59" t="str">
        <f t="shared" si="9"/>
        <v/>
      </c>
      <c r="Q84" s="57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</row>
    <row r="85" spans="2:51" x14ac:dyDescent="0.3">
      <c r="B85" s="66" t="s">
        <v>101</v>
      </c>
      <c r="C85" s="52"/>
      <c r="D85" s="53" t="s">
        <v>19</v>
      </c>
      <c r="E85" s="52"/>
      <c r="F85" s="23"/>
      <c r="G85" s="54">
        <v>0.2</v>
      </c>
      <c r="H85" s="55">
        <v>1</v>
      </c>
      <c r="I85" s="62">
        <f t="shared" si="6"/>
        <v>0.2</v>
      </c>
      <c r="J85" s="57"/>
      <c r="K85" s="54">
        <v>0</v>
      </c>
      <c r="L85" s="63">
        <v>1</v>
      </c>
      <c r="M85" s="62">
        <f t="shared" si="7"/>
        <v>0</v>
      </c>
      <c r="N85" s="57"/>
      <c r="O85" s="58">
        <f t="shared" si="8"/>
        <v>-0.2</v>
      </c>
      <c r="P85" s="59" t="str">
        <f t="shared" si="9"/>
        <v/>
      </c>
      <c r="Q85" s="57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</row>
    <row r="86" spans="2:51" s="67" customFormat="1" x14ac:dyDescent="0.3">
      <c r="B86" s="68" t="s">
        <v>20</v>
      </c>
      <c r="C86" s="69"/>
      <c r="D86" s="70"/>
      <c r="E86" s="69"/>
      <c r="F86" s="71"/>
      <c r="G86" s="72"/>
      <c r="H86" s="73"/>
      <c r="I86" s="74">
        <f>SUM(I76:I85)</f>
        <v>45.17</v>
      </c>
      <c r="J86" s="75"/>
      <c r="K86" s="72"/>
      <c r="L86" s="73"/>
      <c r="M86" s="74">
        <f>SUM(M76:M85)</f>
        <v>48.449999999999996</v>
      </c>
      <c r="N86" s="75"/>
      <c r="O86" s="76">
        <f t="shared" si="8"/>
        <v>3.279999999999994</v>
      </c>
      <c r="P86" s="77">
        <f t="shared" si="9"/>
        <v>7.26145671906131E-2</v>
      </c>
      <c r="Q86" s="75"/>
    </row>
    <row r="87" spans="2:51" x14ac:dyDescent="0.3">
      <c r="B87" s="78" t="s">
        <v>21</v>
      </c>
      <c r="C87" s="52"/>
      <c r="D87" s="53" t="s">
        <v>22</v>
      </c>
      <c r="E87" s="52"/>
      <c r="F87" s="23"/>
      <c r="G87" s="79">
        <f>IF(ISBLANK($D69)=TRUE, 0, IF($D69="TOU", $D$280*G100+$D$281*G101+$D$282*G102, IF(AND($D69="non-TOU", H104&gt;0), G104,G103)))</f>
        <v>0.11</v>
      </c>
      <c r="H87" s="80">
        <f>$G$71*(1+G114)-$G$71</f>
        <v>22.125000000000114</v>
      </c>
      <c r="I87" s="62">
        <f>H87*G87</f>
        <v>2.4337500000000127</v>
      </c>
      <c r="J87" s="57"/>
      <c r="K87" s="79">
        <f>IF(ISBLANK($D69)=TRUE, 0, IF($D69="TOU", $D$280*K100+$D$281*K101+$D$282*K102, IF(AND($D69="non-TOU", L104&gt;0), K104,K103)))</f>
        <v>0.11</v>
      </c>
      <c r="L87" s="80">
        <f>$G$71*(1+K114)-$G$71</f>
        <v>22.125000000000114</v>
      </c>
      <c r="M87" s="62">
        <f>L87*K87</f>
        <v>2.4337500000000127</v>
      </c>
      <c r="N87" s="57"/>
      <c r="O87" s="58">
        <f t="shared" si="8"/>
        <v>0</v>
      </c>
      <c r="P87" s="59">
        <f t="shared" si="9"/>
        <v>0</v>
      </c>
      <c r="Q87" s="57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</row>
    <row r="88" spans="2:51" x14ac:dyDescent="0.3">
      <c r="B88" s="78" t="str">
        <f>B35</f>
        <v>Rate Rider for Disposition of Deferral/Variance Accounts - effective until December 31, 2026</v>
      </c>
      <c r="C88" s="52"/>
      <c r="D88" s="53" t="s">
        <v>22</v>
      </c>
      <c r="E88" s="52"/>
      <c r="F88" s="23"/>
      <c r="G88" s="81">
        <v>2.3E-3</v>
      </c>
      <c r="H88" s="80">
        <f>+$G$18</f>
        <v>750</v>
      </c>
      <c r="I88" s="62">
        <f>H88*G88</f>
        <v>1.7249999999999999</v>
      </c>
      <c r="J88" s="57"/>
      <c r="K88" s="81">
        <v>1.1199999999999999E-3</v>
      </c>
      <c r="L88" s="80">
        <f>+$G$18</f>
        <v>750</v>
      </c>
      <c r="M88" s="62">
        <f>L88*K88</f>
        <v>0.84</v>
      </c>
      <c r="N88" s="57"/>
      <c r="O88" s="58">
        <f t="shared" si="8"/>
        <v>-0.8849999999999999</v>
      </c>
      <c r="P88" s="59">
        <f t="shared" si="9"/>
        <v>-0.5130434782608696</v>
      </c>
      <c r="Q88" s="57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</row>
    <row r="89" spans="2:51" x14ac:dyDescent="0.3">
      <c r="B89" s="78" t="str">
        <f>B36</f>
        <v>Rate Rider for Disposition of Capacity Based Recovery Account - Applicable only for Class B Customers - effective until December 31, 2026</v>
      </c>
      <c r="C89" s="52"/>
      <c r="D89" s="53" t="s">
        <v>22</v>
      </c>
      <c r="E89" s="52"/>
      <c r="F89" s="23"/>
      <c r="G89" s="81">
        <v>1.8000000000000001E-4</v>
      </c>
      <c r="H89" s="80">
        <f>+$G$18</f>
        <v>750</v>
      </c>
      <c r="I89" s="62">
        <f>H89*G89</f>
        <v>0.13500000000000001</v>
      </c>
      <c r="J89" s="57"/>
      <c r="K89" s="81">
        <v>4.8000000000000001E-4</v>
      </c>
      <c r="L89" s="80">
        <f>+$G$18</f>
        <v>750</v>
      </c>
      <c r="M89" s="62">
        <f>L89*K89</f>
        <v>0.36</v>
      </c>
      <c r="N89" s="57"/>
      <c r="O89" s="58">
        <f t="shared" si="8"/>
        <v>0.22499999999999998</v>
      </c>
      <c r="P89" s="59">
        <f t="shared" si="9"/>
        <v>1.6666666666666663</v>
      </c>
      <c r="Q89" s="57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</row>
    <row r="90" spans="2:51" x14ac:dyDescent="0.3">
      <c r="B90" s="78" t="str">
        <f>B37</f>
        <v>Rate Rider for Disposition of Global Adjustment Account - Applicable only for Non-RPP Customers - effective until December 31, 2026</v>
      </c>
      <c r="C90" s="52"/>
      <c r="D90" s="53" t="s">
        <v>22</v>
      </c>
      <c r="E90" s="52"/>
      <c r="F90" s="23"/>
      <c r="G90" s="81">
        <v>1.24E-3</v>
      </c>
      <c r="H90" s="82"/>
      <c r="I90" s="62">
        <f>H90*G90</f>
        <v>0</v>
      </c>
      <c r="J90" s="57"/>
      <c r="K90" s="81">
        <v>5.0800000000000003E-3</v>
      </c>
      <c r="L90" s="82"/>
      <c r="M90" s="62">
        <f>L90*K90</f>
        <v>0</v>
      </c>
      <c r="N90" s="57"/>
      <c r="O90" s="58">
        <f t="shared" si="8"/>
        <v>0</v>
      </c>
      <c r="P90" s="59" t="str">
        <f t="shared" si="9"/>
        <v/>
      </c>
      <c r="Q90" s="57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</row>
    <row r="91" spans="2:51" x14ac:dyDescent="0.3">
      <c r="B91" s="78" t="str">
        <f>B38</f>
        <v>Rate Rider for Smart Metering Entity Charge - effective until December 31, 2029</v>
      </c>
      <c r="C91" s="52"/>
      <c r="D91" s="53" t="s">
        <v>19</v>
      </c>
      <c r="E91" s="52"/>
      <c r="F91" s="23"/>
      <c r="G91" s="84">
        <v>0.41</v>
      </c>
      <c r="H91" s="55">
        <v>1</v>
      </c>
      <c r="I91" s="62">
        <f>H91*G91</f>
        <v>0.41</v>
      </c>
      <c r="J91" s="57"/>
      <c r="K91" s="84">
        <v>0.41</v>
      </c>
      <c r="L91" s="55">
        <v>1</v>
      </c>
      <c r="M91" s="62">
        <f>L91*K91</f>
        <v>0.41</v>
      </c>
      <c r="N91" s="57"/>
      <c r="O91" s="58">
        <f t="shared" si="8"/>
        <v>0</v>
      </c>
      <c r="P91" s="59">
        <f t="shared" si="9"/>
        <v>0</v>
      </c>
      <c r="Q91" s="57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</row>
    <row r="92" spans="2:51" s="67" customFormat="1" x14ac:dyDescent="0.3">
      <c r="B92" s="85" t="s">
        <v>27</v>
      </c>
      <c r="C92" s="86"/>
      <c r="D92" s="87"/>
      <c r="E92" s="86"/>
      <c r="F92" s="71"/>
      <c r="G92" s="88"/>
      <c r="H92" s="89"/>
      <c r="I92" s="90">
        <f>SUM(I87:I91)+I86</f>
        <v>49.873750000000015</v>
      </c>
      <c r="J92" s="75"/>
      <c r="K92" s="88"/>
      <c r="L92" s="89"/>
      <c r="M92" s="90">
        <f>SUM(M87:M91)+M86</f>
        <v>52.493750000000006</v>
      </c>
      <c r="N92" s="75"/>
      <c r="O92" s="76">
        <f t="shared" si="8"/>
        <v>2.6199999999999903</v>
      </c>
      <c r="P92" s="77">
        <f t="shared" si="9"/>
        <v>5.253264492844411E-2</v>
      </c>
      <c r="Q92" s="75"/>
    </row>
    <row r="93" spans="2:51" x14ac:dyDescent="0.3">
      <c r="B93" s="91" t="s">
        <v>28</v>
      </c>
      <c r="C93" s="23"/>
      <c r="D93" s="53" t="s">
        <v>22</v>
      </c>
      <c r="E93" s="23"/>
      <c r="F93" s="23"/>
      <c r="G93" s="92">
        <v>1.4E-2</v>
      </c>
      <c r="H93" s="93">
        <f>$G$18*(1+G114)</f>
        <v>772.12500000000011</v>
      </c>
      <c r="I93" s="56">
        <f>H93*G93</f>
        <v>10.809750000000001</v>
      </c>
      <c r="J93" s="57"/>
      <c r="K93" s="92">
        <v>1.35E-2</v>
      </c>
      <c r="L93" s="93">
        <f>$G$18*(1+K114)</f>
        <v>772.12500000000011</v>
      </c>
      <c r="M93" s="56">
        <f>L93*K93</f>
        <v>10.423687500000002</v>
      </c>
      <c r="N93" s="57"/>
      <c r="O93" s="58">
        <f t="shared" si="8"/>
        <v>-0.38606249999999953</v>
      </c>
      <c r="P93" s="59">
        <f t="shared" si="9"/>
        <v>-3.5714285714285671E-2</v>
      </c>
      <c r="Q93" s="57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</row>
    <row r="94" spans="2:51" x14ac:dyDescent="0.3">
      <c r="B94" s="91" t="s">
        <v>29</v>
      </c>
      <c r="C94" s="23"/>
      <c r="D94" s="53" t="s">
        <v>22</v>
      </c>
      <c r="E94" s="23"/>
      <c r="F94" s="23"/>
      <c r="G94" s="92">
        <v>9.5899999999999996E-3</v>
      </c>
      <c r="H94" s="94">
        <f>+H93</f>
        <v>772.12500000000011</v>
      </c>
      <c r="I94" s="56">
        <f>H94*G94</f>
        <v>7.4046787500000004</v>
      </c>
      <c r="J94" s="57"/>
      <c r="K94" s="92">
        <v>8.8299999999999993E-3</v>
      </c>
      <c r="L94" s="94">
        <f>+L93</f>
        <v>772.12500000000011</v>
      </c>
      <c r="M94" s="56">
        <f>L94*K94</f>
        <v>6.8178637500000008</v>
      </c>
      <c r="N94" s="57"/>
      <c r="O94" s="58">
        <f t="shared" si="8"/>
        <v>-0.58681499999999964</v>
      </c>
      <c r="P94" s="59">
        <f t="shared" si="9"/>
        <v>-7.9249217935349267E-2</v>
      </c>
      <c r="Q94" s="57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</row>
    <row r="95" spans="2:51" s="67" customFormat="1" x14ac:dyDescent="0.3">
      <c r="B95" s="85" t="s">
        <v>30</v>
      </c>
      <c r="C95" s="69"/>
      <c r="D95" s="87"/>
      <c r="E95" s="69"/>
      <c r="F95" s="95"/>
      <c r="G95" s="96"/>
      <c r="H95" s="97"/>
      <c r="I95" s="90">
        <f>SUM(I92:I94)</f>
        <v>68.088178750000012</v>
      </c>
      <c r="J95" s="98"/>
      <c r="K95" s="96"/>
      <c r="L95" s="97"/>
      <c r="M95" s="90">
        <f>SUM(M92:M94)</f>
        <v>69.735301250000006</v>
      </c>
      <c r="N95" s="98"/>
      <c r="O95" s="76">
        <f t="shared" si="8"/>
        <v>1.6471224999999947</v>
      </c>
      <c r="P95" s="77">
        <f t="shared" si="9"/>
        <v>2.4191020089518761E-2</v>
      </c>
      <c r="Q95" s="75"/>
    </row>
    <row r="96" spans="2:51" x14ac:dyDescent="0.3">
      <c r="B96" s="64" t="s">
        <v>31</v>
      </c>
      <c r="C96" s="52"/>
      <c r="D96" s="53" t="s">
        <v>22</v>
      </c>
      <c r="E96" s="52"/>
      <c r="F96" s="23"/>
      <c r="G96" s="99">
        <v>4.1000000000000003E-3</v>
      </c>
      <c r="H96" s="82">
        <f>+H93</f>
        <v>772.12500000000011</v>
      </c>
      <c r="I96" s="62">
        <f t="shared" ref="I96:I106" si="10">H96*G96</f>
        <v>3.1657125000000006</v>
      </c>
      <c r="J96" s="57"/>
      <c r="K96" s="99">
        <v>4.1000000000000003E-3</v>
      </c>
      <c r="L96" s="82">
        <f>+L93</f>
        <v>772.12500000000011</v>
      </c>
      <c r="M96" s="62">
        <f t="shared" ref="M96:M106" si="11">L96*K96</f>
        <v>3.1657125000000006</v>
      </c>
      <c r="N96" s="57"/>
      <c r="O96" s="58">
        <f t="shared" si="8"/>
        <v>0</v>
      </c>
      <c r="P96" s="59">
        <f t="shared" si="9"/>
        <v>0</v>
      </c>
      <c r="Q96" s="57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</row>
    <row r="97" spans="1:51" x14ac:dyDescent="0.3">
      <c r="B97" s="64" t="s">
        <v>32</v>
      </c>
      <c r="C97" s="52"/>
      <c r="D97" s="53" t="s">
        <v>22</v>
      </c>
      <c r="E97" s="52"/>
      <c r="F97" s="23"/>
      <c r="G97" s="99">
        <v>1.5E-3</v>
      </c>
      <c r="H97" s="82">
        <f>+H93</f>
        <v>772.12500000000011</v>
      </c>
      <c r="I97" s="62">
        <f t="shared" si="10"/>
        <v>1.1581875000000001</v>
      </c>
      <c r="J97" s="57"/>
      <c r="K97" s="99">
        <v>1.5E-3</v>
      </c>
      <c r="L97" s="82">
        <f>+L93</f>
        <v>772.12500000000011</v>
      </c>
      <c r="M97" s="62">
        <f t="shared" si="11"/>
        <v>1.1581875000000001</v>
      </c>
      <c r="N97" s="57"/>
      <c r="O97" s="58">
        <f t="shared" si="8"/>
        <v>0</v>
      </c>
      <c r="P97" s="59">
        <f t="shared" si="9"/>
        <v>0</v>
      </c>
      <c r="Q97" s="57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</row>
    <row r="98" spans="1:51" x14ac:dyDescent="0.3">
      <c r="B98" s="64" t="s">
        <v>33</v>
      </c>
      <c r="C98" s="52"/>
      <c r="D98" s="53" t="s">
        <v>22</v>
      </c>
      <c r="E98" s="52"/>
      <c r="F98" s="23"/>
      <c r="G98" s="99">
        <v>4.0000000000000002E-4</v>
      </c>
      <c r="H98" s="82">
        <f>+H93</f>
        <v>772.12500000000011</v>
      </c>
      <c r="I98" s="62">
        <f t="shared" si="10"/>
        <v>0.30885000000000007</v>
      </c>
      <c r="J98" s="57"/>
      <c r="K98" s="99">
        <v>4.0000000000000002E-4</v>
      </c>
      <c r="L98" s="82">
        <f>+L93</f>
        <v>772.12500000000011</v>
      </c>
      <c r="M98" s="62">
        <f t="shared" si="11"/>
        <v>0.30885000000000007</v>
      </c>
      <c r="N98" s="57"/>
      <c r="O98" s="58">
        <f t="shared" si="8"/>
        <v>0</v>
      </c>
      <c r="P98" s="59">
        <f t="shared" si="9"/>
        <v>0</v>
      </c>
      <c r="Q98" s="57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</row>
    <row r="99" spans="1:51" x14ac:dyDescent="0.3">
      <c r="B99" s="64" t="s">
        <v>34</v>
      </c>
      <c r="C99" s="52"/>
      <c r="D99" s="53" t="s">
        <v>19</v>
      </c>
      <c r="E99" s="52"/>
      <c r="F99" s="23"/>
      <c r="G99" s="100">
        <v>0.25</v>
      </c>
      <c r="H99" s="55">
        <v>1</v>
      </c>
      <c r="I99" s="56">
        <f t="shared" si="10"/>
        <v>0.25</v>
      </c>
      <c r="J99" s="57"/>
      <c r="K99" s="100">
        <v>0.25</v>
      </c>
      <c r="L99" s="55">
        <v>1</v>
      </c>
      <c r="M99" s="56">
        <f t="shared" si="11"/>
        <v>0.25</v>
      </c>
      <c r="N99" s="57"/>
      <c r="O99" s="58">
        <f t="shared" si="8"/>
        <v>0</v>
      </c>
      <c r="P99" s="59">
        <f t="shared" si="9"/>
        <v>0</v>
      </c>
      <c r="Q99" s="57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</row>
    <row r="100" spans="1:51" x14ac:dyDescent="0.3">
      <c r="B100" s="64" t="s">
        <v>35</v>
      </c>
      <c r="C100" s="52"/>
      <c r="D100" s="53" t="s">
        <v>22</v>
      </c>
      <c r="E100" s="52"/>
      <c r="F100" s="23"/>
      <c r="G100" s="99">
        <v>7.5999999999999998E-2</v>
      </c>
      <c r="H100" s="101">
        <f>$D$280*$G$18</f>
        <v>480</v>
      </c>
      <c r="I100" s="62">
        <f t="shared" si="10"/>
        <v>36.479999999999997</v>
      </c>
      <c r="J100" s="57"/>
      <c r="K100" s="99">
        <v>7.5999999999999998E-2</v>
      </c>
      <c r="L100" s="101">
        <f>$D$280*$G$18</f>
        <v>480</v>
      </c>
      <c r="M100" s="62">
        <f t="shared" si="11"/>
        <v>36.479999999999997</v>
      </c>
      <c r="N100" s="57"/>
      <c r="O100" s="58">
        <f t="shared" si="8"/>
        <v>0</v>
      </c>
      <c r="P100" s="59">
        <f t="shared" si="9"/>
        <v>0</v>
      </c>
      <c r="Q100" s="57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</row>
    <row r="101" spans="1:51" x14ac:dyDescent="0.3">
      <c r="B101" s="64" t="s">
        <v>36</v>
      </c>
      <c r="C101" s="52"/>
      <c r="D101" s="53" t="s">
        <v>22</v>
      </c>
      <c r="E101" s="52"/>
      <c r="F101" s="23"/>
      <c r="G101" s="99">
        <v>0.122</v>
      </c>
      <c r="H101" s="102">
        <f>$D$281*$G$18</f>
        <v>135</v>
      </c>
      <c r="I101" s="62">
        <f t="shared" si="10"/>
        <v>16.47</v>
      </c>
      <c r="J101" s="57"/>
      <c r="K101" s="99">
        <v>0.122</v>
      </c>
      <c r="L101" s="102">
        <f>$D$281*$G$18</f>
        <v>135</v>
      </c>
      <c r="M101" s="62">
        <f t="shared" si="11"/>
        <v>16.47</v>
      </c>
      <c r="N101" s="57"/>
      <c r="O101" s="58">
        <f t="shared" si="8"/>
        <v>0</v>
      </c>
      <c r="P101" s="59">
        <f t="shared" si="9"/>
        <v>0</v>
      </c>
      <c r="Q101" s="57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</row>
    <row r="102" spans="1:51" x14ac:dyDescent="0.3">
      <c r="B102" s="64" t="s">
        <v>37</v>
      </c>
      <c r="C102" s="52"/>
      <c r="D102" s="53" t="s">
        <v>22</v>
      </c>
      <c r="E102" s="52"/>
      <c r="F102" s="23"/>
      <c r="G102" s="99">
        <v>0.158</v>
      </c>
      <c r="H102" s="101">
        <f>$D$282*$G$18</f>
        <v>135</v>
      </c>
      <c r="I102" s="62">
        <f t="shared" si="10"/>
        <v>21.330000000000002</v>
      </c>
      <c r="J102" s="57"/>
      <c r="K102" s="99">
        <v>0.158</v>
      </c>
      <c r="L102" s="101">
        <f>$D$282*$G$18</f>
        <v>135</v>
      </c>
      <c r="M102" s="62">
        <f t="shared" si="11"/>
        <v>21.330000000000002</v>
      </c>
      <c r="N102" s="57"/>
      <c r="O102" s="58">
        <f t="shared" si="8"/>
        <v>0</v>
      </c>
      <c r="P102" s="59">
        <f t="shared" si="9"/>
        <v>0</v>
      </c>
      <c r="Q102" s="57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  <c r="AR102" s="22"/>
      <c r="AS102" s="22"/>
      <c r="AT102" s="22"/>
      <c r="AU102" s="22"/>
      <c r="AV102" s="22"/>
      <c r="AW102" s="22"/>
      <c r="AX102" s="22"/>
      <c r="AY102" s="22"/>
    </row>
    <row r="103" spans="1:51" x14ac:dyDescent="0.3">
      <c r="B103" s="64" t="s">
        <v>38</v>
      </c>
      <c r="C103" s="52"/>
      <c r="D103" s="53" t="s">
        <v>22</v>
      </c>
      <c r="E103" s="52"/>
      <c r="F103" s="23"/>
      <c r="G103" s="99">
        <v>9.2999999999999999E-2</v>
      </c>
      <c r="H103" s="82">
        <v>600</v>
      </c>
      <c r="I103" s="62">
        <f t="shared" si="10"/>
        <v>55.8</v>
      </c>
      <c r="J103" s="57"/>
      <c r="K103" s="99">
        <v>9.2999999999999999E-2</v>
      </c>
      <c r="L103" s="82">
        <v>600</v>
      </c>
      <c r="M103" s="62">
        <f t="shared" si="11"/>
        <v>55.8</v>
      </c>
      <c r="N103" s="57"/>
      <c r="O103" s="58">
        <f t="shared" si="8"/>
        <v>0</v>
      </c>
      <c r="P103" s="59">
        <f t="shared" si="9"/>
        <v>0</v>
      </c>
      <c r="Q103" s="57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</row>
    <row r="104" spans="1:51" x14ac:dyDescent="0.3">
      <c r="B104" s="64" t="s">
        <v>39</v>
      </c>
      <c r="C104" s="52"/>
      <c r="D104" s="53" t="s">
        <v>22</v>
      </c>
      <c r="E104" s="52"/>
      <c r="F104" s="23"/>
      <c r="G104" s="99">
        <v>0.11</v>
      </c>
      <c r="H104" s="82">
        <v>150</v>
      </c>
      <c r="I104" s="62">
        <f t="shared" si="10"/>
        <v>16.5</v>
      </c>
      <c r="J104" s="57"/>
      <c r="K104" s="99">
        <v>0.11</v>
      </c>
      <c r="L104" s="82">
        <v>150</v>
      </c>
      <c r="M104" s="62">
        <f t="shared" si="11"/>
        <v>16.5</v>
      </c>
      <c r="N104" s="57"/>
      <c r="O104" s="58">
        <f t="shared" si="8"/>
        <v>0</v>
      </c>
      <c r="P104" s="59">
        <f t="shared" si="9"/>
        <v>0</v>
      </c>
      <c r="Q104" s="57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</row>
    <row r="105" spans="1:51" x14ac:dyDescent="0.3">
      <c r="B105" s="64" t="s">
        <v>40</v>
      </c>
      <c r="C105" s="52"/>
      <c r="D105" s="53" t="s">
        <v>22</v>
      </c>
      <c r="E105" s="52"/>
      <c r="F105" s="23"/>
      <c r="G105" s="99">
        <v>0.15959999999999999</v>
      </c>
      <c r="H105" s="82">
        <v>0</v>
      </c>
      <c r="I105" s="62">
        <f t="shared" si="10"/>
        <v>0</v>
      </c>
      <c r="J105" s="57"/>
      <c r="K105" s="99">
        <v>0.15959999999999999</v>
      </c>
      <c r="L105" s="82">
        <v>0</v>
      </c>
      <c r="M105" s="62">
        <f t="shared" si="11"/>
        <v>0</v>
      </c>
      <c r="N105" s="57"/>
      <c r="O105" s="58">
        <f t="shared" si="8"/>
        <v>0</v>
      </c>
      <c r="P105" s="59" t="str">
        <f t="shared" si="9"/>
        <v/>
      </c>
      <c r="Q105" s="57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</row>
    <row r="106" spans="1:51" ht="15" thickBot="1" x14ac:dyDescent="0.35">
      <c r="B106" s="65" t="s">
        <v>41</v>
      </c>
      <c r="C106" s="52"/>
      <c r="D106" s="53" t="s">
        <v>22</v>
      </c>
      <c r="E106" s="52"/>
      <c r="F106" s="23"/>
      <c r="G106" s="99">
        <f>G105</f>
        <v>0.15959999999999999</v>
      </c>
      <c r="H106" s="82">
        <v>0</v>
      </c>
      <c r="I106" s="62">
        <f t="shared" si="10"/>
        <v>0</v>
      </c>
      <c r="J106" s="57"/>
      <c r="K106" s="99">
        <f>K105</f>
        <v>0.15959999999999999</v>
      </c>
      <c r="L106" s="82">
        <v>0</v>
      </c>
      <c r="M106" s="62">
        <f t="shared" si="11"/>
        <v>0</v>
      </c>
      <c r="N106" s="57"/>
      <c r="O106" s="58">
        <f t="shared" si="8"/>
        <v>0</v>
      </c>
      <c r="P106" s="59" t="str">
        <f t="shared" si="9"/>
        <v/>
      </c>
      <c r="Q106" s="57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</row>
    <row r="107" spans="1:51" ht="15" thickBot="1" x14ac:dyDescent="0.35">
      <c r="B107" s="103"/>
      <c r="C107" s="104"/>
      <c r="D107" s="105"/>
      <c r="E107" s="104"/>
      <c r="F107" s="106"/>
      <c r="G107" s="111"/>
      <c r="H107" s="108"/>
      <c r="I107" s="109"/>
      <c r="J107" s="110"/>
      <c r="K107" s="111"/>
      <c r="L107" s="108"/>
      <c r="M107" s="109"/>
      <c r="N107" s="110"/>
      <c r="O107" s="112">
        <f t="shared" si="8"/>
        <v>0</v>
      </c>
      <c r="P107" s="113" t="str">
        <f t="shared" si="9"/>
        <v/>
      </c>
      <c r="Q107" s="57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/>
      <c r="AS107" s="22"/>
      <c r="AT107" s="22"/>
      <c r="AU107" s="22"/>
      <c r="AV107" s="22"/>
      <c r="AW107" s="22"/>
      <c r="AX107" s="22"/>
      <c r="AY107" s="22"/>
    </row>
    <row r="108" spans="1:51" x14ac:dyDescent="0.3">
      <c r="B108" s="114" t="s">
        <v>42</v>
      </c>
      <c r="C108" s="52"/>
      <c r="E108" s="52"/>
      <c r="F108" s="115"/>
      <c r="G108" s="116"/>
      <c r="H108" s="116"/>
      <c r="I108" s="117">
        <f>SUM(I96:I99,I95,I103:I104)</f>
        <v>145.27092875</v>
      </c>
      <c r="J108" s="118"/>
      <c r="K108" s="116"/>
      <c r="L108" s="116"/>
      <c r="M108" s="117">
        <f>SUM(M96:M99,M95,M103:M104)</f>
        <v>146.91805125000002</v>
      </c>
      <c r="N108" s="118"/>
      <c r="O108" s="119">
        <f t="shared" si="8"/>
        <v>1.6471225000000231</v>
      </c>
      <c r="P108" s="120">
        <f t="shared" si="9"/>
        <v>1.1338280233855965E-2</v>
      </c>
      <c r="Q108" s="57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</row>
    <row r="109" spans="1:51" x14ac:dyDescent="0.3">
      <c r="B109" s="121" t="s">
        <v>43</v>
      </c>
      <c r="C109" s="52"/>
      <c r="E109" s="52"/>
      <c r="F109" s="115"/>
      <c r="G109" s="122">
        <v>-0.13100000000000001</v>
      </c>
      <c r="H109" s="123"/>
      <c r="I109" s="58">
        <f>+I108*G109</f>
        <v>-19.030491666250001</v>
      </c>
      <c r="J109" s="118"/>
      <c r="K109" s="122">
        <v>-0.13100000000000001</v>
      </c>
      <c r="L109" s="123"/>
      <c r="M109" s="58">
        <f>+M108*K109</f>
        <v>-19.246264713750005</v>
      </c>
      <c r="N109" s="118"/>
      <c r="O109" s="58">
        <f t="shared" si="8"/>
        <v>-0.21577304750000437</v>
      </c>
      <c r="P109" s="59">
        <f t="shared" si="9"/>
        <v>1.1338280233856034E-2</v>
      </c>
      <c r="Q109" s="57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</row>
    <row r="110" spans="1:51" x14ac:dyDescent="0.3">
      <c r="B110" s="124" t="s">
        <v>44</v>
      </c>
      <c r="C110" s="52"/>
      <c r="E110" s="52"/>
      <c r="F110" s="125"/>
      <c r="G110" s="126">
        <v>0.13</v>
      </c>
      <c r="H110" s="63"/>
      <c r="I110" s="58">
        <f>I108*G110</f>
        <v>18.885220737499999</v>
      </c>
      <c r="J110" s="57"/>
      <c r="K110" s="126">
        <v>0.13</v>
      </c>
      <c r="L110" s="63"/>
      <c r="M110" s="58">
        <f>M108*K110</f>
        <v>19.099346662500004</v>
      </c>
      <c r="N110" s="57"/>
      <c r="O110" s="58">
        <f t="shared" si="8"/>
        <v>0.21412592500000471</v>
      </c>
      <c r="P110" s="59">
        <f t="shared" si="9"/>
        <v>1.1338280233856055E-2</v>
      </c>
      <c r="Q110" s="57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  <c r="AR110" s="22"/>
      <c r="AS110" s="22"/>
      <c r="AT110" s="22"/>
      <c r="AU110" s="22"/>
      <c r="AV110" s="22"/>
      <c r="AW110" s="22"/>
      <c r="AX110" s="22"/>
      <c r="AY110" s="22"/>
    </row>
    <row r="111" spans="1:51" s="127" customFormat="1" ht="15" thickBot="1" x14ac:dyDescent="0.35">
      <c r="B111" s="418" t="s">
        <v>45</v>
      </c>
      <c r="C111" s="418"/>
      <c r="D111" s="418"/>
      <c r="E111" s="128"/>
      <c r="F111" s="129"/>
      <c r="G111" s="130"/>
      <c r="H111" s="130"/>
      <c r="I111" s="131">
        <f>SUM(I108:I110)</f>
        <v>145.12565782125</v>
      </c>
      <c r="J111" s="132"/>
      <c r="K111" s="130"/>
      <c r="L111" s="130"/>
      <c r="M111" s="131">
        <f>SUM(M108:M110)</f>
        <v>146.77113319875002</v>
      </c>
      <c r="N111" s="132"/>
      <c r="O111" s="133">
        <f t="shared" si="8"/>
        <v>1.6454753775000199</v>
      </c>
      <c r="P111" s="134">
        <f t="shared" si="9"/>
        <v>1.1338280233855942E-2</v>
      </c>
      <c r="Q111" s="118"/>
    </row>
    <row r="112" spans="1:51" ht="15" thickBot="1" x14ac:dyDescent="0.35">
      <c r="A112" s="135"/>
      <c r="B112" s="103" t="s">
        <v>46</v>
      </c>
      <c r="C112" s="136"/>
      <c r="D112" s="137"/>
      <c r="E112" s="136"/>
      <c r="F112" s="138"/>
      <c r="G112" s="142"/>
      <c r="H112" s="140"/>
      <c r="I112" s="141"/>
      <c r="J112" s="138"/>
      <c r="K112" s="142"/>
      <c r="L112" s="140"/>
      <c r="M112" s="141"/>
      <c r="N112" s="138"/>
      <c r="O112" s="143"/>
      <c r="P112" s="144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</row>
    <row r="113" spans="2:51" x14ac:dyDescent="0.3">
      <c r="I113" s="37"/>
      <c r="M113" s="37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</row>
    <row r="114" spans="2:51" x14ac:dyDescent="0.3">
      <c r="B114" s="145" t="s">
        <v>47</v>
      </c>
      <c r="G114" s="146">
        <v>2.9499999999999998E-2</v>
      </c>
      <c r="K114" s="146">
        <v>2.9499999999999998E-2</v>
      </c>
      <c r="Q114" s="118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</row>
    <row r="115" spans="2:51" s="147" customFormat="1" x14ac:dyDescent="0.3">
      <c r="B115" s="148"/>
      <c r="D115" s="149"/>
      <c r="G115" s="150"/>
      <c r="H115" s="91"/>
      <c r="I115" s="91"/>
      <c r="J115" s="150"/>
      <c r="K115" s="91"/>
      <c r="L115" s="91"/>
      <c r="M115" s="91"/>
      <c r="N115" s="91"/>
      <c r="O115" s="91"/>
      <c r="P115" s="151"/>
      <c r="Q115" s="150"/>
      <c r="R115" s="150"/>
      <c r="S115" s="91"/>
      <c r="T115" s="91"/>
      <c r="U115" s="91"/>
      <c r="V115" s="91"/>
      <c r="W115" s="91"/>
    </row>
    <row r="116" spans="2:51" x14ac:dyDescent="0.3"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</row>
    <row r="117" spans="2:51" ht="17.399999999999999" x14ac:dyDescent="0.3">
      <c r="B117" s="419" t="s">
        <v>0</v>
      </c>
      <c r="C117" s="419"/>
      <c r="D117" s="419"/>
      <c r="E117" s="419"/>
      <c r="F117" s="419"/>
      <c r="G117" s="419"/>
      <c r="H117" s="419"/>
      <c r="I117" s="419"/>
      <c r="J117" s="419"/>
      <c r="M117" s="12"/>
      <c r="N117" s="12"/>
      <c r="O117" s="12"/>
      <c r="P117" s="12"/>
      <c r="Q117" s="12"/>
      <c r="R117" s="12"/>
      <c r="U117" s="12"/>
      <c r="V117" s="12"/>
      <c r="W117" s="12"/>
      <c r="X117" s="12"/>
      <c r="Y117" s="12"/>
      <c r="AB117" s="12"/>
      <c r="AC117" s="12"/>
      <c r="AD117" s="12"/>
      <c r="AE117" s="1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</row>
    <row r="118" spans="2:51" ht="17.399999999999999" x14ac:dyDescent="0.3">
      <c r="B118" s="419" t="s">
        <v>1</v>
      </c>
      <c r="C118" s="419"/>
      <c r="D118" s="419"/>
      <c r="E118" s="419"/>
      <c r="F118" s="419"/>
      <c r="G118" s="419"/>
      <c r="H118" s="419"/>
      <c r="I118" s="419"/>
      <c r="J118" s="419"/>
      <c r="K118" s="24"/>
      <c r="L118" s="25"/>
      <c r="M118" s="26"/>
      <c r="N118" s="26"/>
      <c r="Q118" s="21"/>
      <c r="R118" s="21"/>
      <c r="S118" s="24"/>
      <c r="T118" s="25"/>
      <c r="U118" s="26"/>
      <c r="V118" s="26"/>
      <c r="Y118" s="21"/>
      <c r="Z118" s="24"/>
      <c r="AA118" s="25"/>
      <c r="AB118" s="26"/>
      <c r="AC118" s="26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/>
      <c r="AU118" s="22"/>
      <c r="AV118" s="22"/>
      <c r="AW118" s="22"/>
      <c r="AX118" s="22"/>
      <c r="AY118" s="22"/>
    </row>
    <row r="119" spans="2:51" x14ac:dyDescent="0.3">
      <c r="D119" s="23"/>
      <c r="E119" s="23"/>
      <c r="F119" s="23"/>
      <c r="K119" s="24"/>
      <c r="L119" s="25"/>
      <c r="M119" s="26"/>
      <c r="N119" s="26"/>
      <c r="S119" s="24"/>
      <c r="T119" s="25"/>
      <c r="U119" s="26"/>
      <c r="V119" s="26"/>
      <c r="Z119" s="24"/>
      <c r="AA119" s="25"/>
      <c r="AB119" s="26"/>
      <c r="AC119" s="26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  <c r="AR119" s="22"/>
      <c r="AS119" s="22"/>
      <c r="AT119" s="22"/>
      <c r="AU119" s="22"/>
      <c r="AV119" s="22"/>
      <c r="AW119" s="22"/>
      <c r="AX119" s="22"/>
      <c r="AY119" s="22"/>
    </row>
    <row r="120" spans="2:51" x14ac:dyDescent="0.3">
      <c r="K120" s="24"/>
      <c r="L120" s="25"/>
      <c r="M120" s="26"/>
      <c r="N120" s="26"/>
      <c r="S120" s="24"/>
      <c r="T120" s="25"/>
      <c r="U120" s="26"/>
      <c r="V120" s="26"/>
      <c r="Z120" s="24"/>
      <c r="AA120" s="25"/>
      <c r="AB120" s="26"/>
      <c r="AC120" s="26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</row>
    <row r="121" spans="2:51" ht="15.6" x14ac:dyDescent="0.3">
      <c r="B121" s="28" t="s">
        <v>2</v>
      </c>
      <c r="D121" s="420" t="s">
        <v>3</v>
      </c>
      <c r="E121" s="420"/>
      <c r="F121" s="420"/>
      <c r="G121" s="420"/>
      <c r="H121" s="420"/>
      <c r="I121" s="420"/>
      <c r="J121" s="420"/>
      <c r="K121" s="24"/>
      <c r="L121" s="29"/>
      <c r="M121" s="152"/>
      <c r="N121" s="12"/>
      <c r="O121" s="12"/>
      <c r="P121" s="12"/>
      <c r="Q121" s="12"/>
      <c r="R121" s="12"/>
      <c r="S121" s="24"/>
      <c r="T121" s="29"/>
      <c r="U121" s="12"/>
      <c r="V121" s="12"/>
      <c r="W121" s="12"/>
      <c r="X121" s="12"/>
      <c r="Y121" s="12"/>
      <c r="Z121" s="24"/>
      <c r="AA121" s="29"/>
      <c r="AB121" s="12"/>
      <c r="AC121" s="12"/>
      <c r="AD121" s="12"/>
      <c r="AE121" s="1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</row>
    <row r="122" spans="2:51" ht="15.6" x14ac:dyDescent="0.3">
      <c r="B122" s="30"/>
      <c r="D122" s="31"/>
      <c r="E122" s="32"/>
      <c r="F122" s="32"/>
      <c r="G122" s="31"/>
      <c r="H122" s="31"/>
      <c r="I122" s="31"/>
      <c r="J122" s="31"/>
      <c r="K122" s="24"/>
      <c r="M122" s="33"/>
      <c r="N122" s="12"/>
      <c r="O122" s="12"/>
      <c r="P122" s="12"/>
      <c r="Q122" s="31"/>
      <c r="R122" s="31"/>
      <c r="S122" s="24"/>
      <c r="U122" s="33"/>
      <c r="V122" s="12"/>
      <c r="W122" s="12"/>
      <c r="X122" s="12"/>
      <c r="Y122" s="31"/>
      <c r="Z122" s="24"/>
      <c r="AB122" s="33"/>
      <c r="AC122" s="12"/>
      <c r="AD122" s="12"/>
      <c r="AE122" s="1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</row>
    <row r="123" spans="2:51" ht="15.6" x14ac:dyDescent="0.3">
      <c r="B123" s="28" t="s">
        <v>50</v>
      </c>
      <c r="D123" s="34" t="s">
        <v>51</v>
      </c>
      <c r="E123" s="32"/>
      <c r="F123" s="32"/>
      <c r="H123" s="31"/>
      <c r="I123" s="35"/>
      <c r="J123" s="31"/>
      <c r="K123" s="24"/>
      <c r="M123" s="35"/>
      <c r="O123" s="37"/>
      <c r="P123" s="39"/>
      <c r="Q123" s="31"/>
      <c r="R123" s="31"/>
      <c r="S123" s="24"/>
      <c r="U123" s="35"/>
      <c r="W123" s="37"/>
      <c r="X123" s="39"/>
      <c r="Y123" s="31"/>
      <c r="Z123" s="24"/>
      <c r="AB123" s="35"/>
      <c r="AD123" s="37"/>
      <c r="AE123" s="39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</row>
    <row r="124" spans="2:51" ht="15.6" x14ac:dyDescent="0.3">
      <c r="B124" s="30"/>
      <c r="D124" s="31"/>
      <c r="E124" s="32"/>
      <c r="F124" s="32"/>
      <c r="G124" s="31"/>
      <c r="H124" s="31"/>
      <c r="I124" s="31"/>
      <c r="J124" s="31"/>
      <c r="Q124" s="31"/>
      <c r="R124" s="31"/>
      <c r="Y124" s="31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</row>
    <row r="125" spans="2:51" x14ac:dyDescent="0.3">
      <c r="B125" s="40"/>
      <c r="D125" s="41" t="s">
        <v>6</v>
      </c>
      <c r="E125" s="42"/>
      <c r="G125" s="43">
        <v>750</v>
      </c>
      <c r="H125" s="44" t="s">
        <v>7</v>
      </c>
      <c r="O125" s="37"/>
      <c r="P125" s="37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</row>
    <row r="126" spans="2:51" x14ac:dyDescent="0.3">
      <c r="B126" s="40"/>
      <c r="I126" s="37"/>
      <c r="O126" s="37"/>
      <c r="P126" s="37"/>
      <c r="W126" s="37"/>
      <c r="X126" s="37"/>
      <c r="AD126" s="37"/>
      <c r="AE126" s="37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</row>
    <row r="127" spans="2:51" x14ac:dyDescent="0.3">
      <c r="B127" s="40"/>
      <c r="D127" s="41"/>
      <c r="E127" s="42"/>
      <c r="G127" s="410" t="str">
        <f>G73</f>
        <v>2025 OEB-Approved</v>
      </c>
      <c r="H127" s="421"/>
      <c r="I127" s="411"/>
      <c r="K127" s="410" t="s">
        <v>9</v>
      </c>
      <c r="L127" s="421"/>
      <c r="M127" s="411"/>
      <c r="O127" s="410" t="s">
        <v>10</v>
      </c>
      <c r="P127" s="411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</row>
    <row r="128" spans="2:51" ht="15" customHeight="1" x14ac:dyDescent="0.3">
      <c r="B128" s="40"/>
      <c r="D128" s="412" t="s">
        <v>11</v>
      </c>
      <c r="E128" s="45"/>
      <c r="G128" s="46" t="s">
        <v>12</v>
      </c>
      <c r="H128" s="47" t="s">
        <v>13</v>
      </c>
      <c r="I128" s="48" t="s">
        <v>14</v>
      </c>
      <c r="K128" s="46" t="s">
        <v>12</v>
      </c>
      <c r="L128" s="47" t="s">
        <v>13</v>
      </c>
      <c r="M128" s="48" t="s">
        <v>14</v>
      </c>
      <c r="O128" s="414" t="s">
        <v>15</v>
      </c>
      <c r="P128" s="416" t="s">
        <v>16</v>
      </c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</row>
    <row r="129" spans="2:51" x14ac:dyDescent="0.3">
      <c r="B129" s="40"/>
      <c r="D129" s="413"/>
      <c r="E129" s="45"/>
      <c r="G129" s="49" t="s">
        <v>17</v>
      </c>
      <c r="H129" s="50"/>
      <c r="I129" s="50" t="s">
        <v>17</v>
      </c>
      <c r="K129" s="49" t="s">
        <v>17</v>
      </c>
      <c r="L129" s="50"/>
      <c r="M129" s="50" t="s">
        <v>17</v>
      </c>
      <c r="O129" s="415"/>
      <c r="P129" s="417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</row>
    <row r="130" spans="2:51" x14ac:dyDescent="0.3">
      <c r="B130" s="51" t="s">
        <v>18</v>
      </c>
      <c r="C130" s="52"/>
      <c r="D130" s="53" t="s">
        <v>19</v>
      </c>
      <c r="E130" s="52"/>
      <c r="F130" s="23"/>
      <c r="G130" s="54">
        <v>49.24</v>
      </c>
      <c r="H130" s="55">
        <v>1</v>
      </c>
      <c r="I130" s="56">
        <f>H130*G130</f>
        <v>49.24</v>
      </c>
      <c r="J130" s="57"/>
      <c r="K130" s="54">
        <v>51.18</v>
      </c>
      <c r="L130" s="55">
        <v>1</v>
      </c>
      <c r="M130" s="56">
        <f t="shared" ref="M130:M139" si="12">L130*K130</f>
        <v>51.18</v>
      </c>
      <c r="N130" s="57"/>
      <c r="O130" s="58">
        <f t="shared" ref="O130:O166" si="13">M130-I130</f>
        <v>1.9399999999999977</v>
      </c>
      <c r="P130" s="59">
        <f t="shared" ref="P130:P166" si="14">IF(OR(I130=0,M130=0),"",(O130/I130))</f>
        <v>3.9398862713241223E-2</v>
      </c>
      <c r="Q130" s="57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</row>
    <row r="131" spans="2:51" x14ac:dyDescent="0.3">
      <c r="B131" s="61" t="s">
        <v>93</v>
      </c>
      <c r="C131" s="52"/>
      <c r="D131" s="53" t="s">
        <v>19</v>
      </c>
      <c r="E131" s="52"/>
      <c r="F131" s="23"/>
      <c r="G131" s="54">
        <v>0.04</v>
      </c>
      <c r="H131" s="55">
        <v>1</v>
      </c>
      <c r="I131" s="56">
        <f t="shared" ref="I131:I139" si="15">H131*G131</f>
        <v>0.04</v>
      </c>
      <c r="J131" s="57"/>
      <c r="K131" s="54">
        <v>0.04</v>
      </c>
      <c r="L131" s="55">
        <v>1</v>
      </c>
      <c r="M131" s="62">
        <f t="shared" si="12"/>
        <v>0.04</v>
      </c>
      <c r="N131" s="57"/>
      <c r="O131" s="58">
        <f t="shared" si="13"/>
        <v>0</v>
      </c>
      <c r="P131" s="59">
        <f t="shared" si="14"/>
        <v>0</v>
      </c>
      <c r="Q131" s="57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</row>
    <row r="132" spans="2:51" x14ac:dyDescent="0.3">
      <c r="B132" s="61" t="s">
        <v>94</v>
      </c>
      <c r="C132" s="52"/>
      <c r="D132" s="53" t="s">
        <v>19</v>
      </c>
      <c r="E132" s="52"/>
      <c r="F132" s="23"/>
      <c r="G132" s="54">
        <v>-0.09</v>
      </c>
      <c r="H132" s="63">
        <v>1</v>
      </c>
      <c r="I132" s="56">
        <f t="shared" si="15"/>
        <v>-0.09</v>
      </c>
      <c r="J132" s="57"/>
      <c r="K132" s="54">
        <v>0</v>
      </c>
      <c r="L132" s="63">
        <v>1</v>
      </c>
      <c r="M132" s="62">
        <f t="shared" si="12"/>
        <v>0</v>
      </c>
      <c r="N132" s="57"/>
      <c r="O132" s="58">
        <f t="shared" si="13"/>
        <v>0.09</v>
      </c>
      <c r="P132" s="59" t="str">
        <f t="shared" si="14"/>
        <v/>
      </c>
      <c r="Q132" s="57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</row>
    <row r="133" spans="2:51" x14ac:dyDescent="0.3">
      <c r="B133" s="61" t="s">
        <v>95</v>
      </c>
      <c r="C133" s="52"/>
      <c r="D133" s="53" t="s">
        <v>19</v>
      </c>
      <c r="E133" s="52"/>
      <c r="F133" s="23"/>
      <c r="G133" s="54">
        <v>-0.65</v>
      </c>
      <c r="H133" s="63">
        <v>1</v>
      </c>
      <c r="I133" s="56">
        <f t="shared" si="15"/>
        <v>-0.65</v>
      </c>
      <c r="J133" s="57"/>
      <c r="K133" s="54">
        <v>0</v>
      </c>
      <c r="L133" s="63">
        <v>1</v>
      </c>
      <c r="M133" s="62">
        <f t="shared" si="12"/>
        <v>0</v>
      </c>
      <c r="N133" s="57"/>
      <c r="O133" s="58">
        <f t="shared" si="13"/>
        <v>0.65</v>
      </c>
      <c r="P133" s="59" t="str">
        <f t="shared" si="14"/>
        <v/>
      </c>
      <c r="Q133" s="57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</row>
    <row r="134" spans="2:51" x14ac:dyDescent="0.3">
      <c r="B134" s="61" t="s">
        <v>96</v>
      </c>
      <c r="C134" s="52"/>
      <c r="D134" s="53" t="s">
        <v>19</v>
      </c>
      <c r="E134" s="52"/>
      <c r="F134" s="23"/>
      <c r="G134" s="54">
        <v>-1.79</v>
      </c>
      <c r="H134" s="63">
        <v>1</v>
      </c>
      <c r="I134" s="56">
        <f t="shared" si="15"/>
        <v>-1.79</v>
      </c>
      <c r="J134" s="57"/>
      <c r="K134" s="54">
        <v>0</v>
      </c>
      <c r="L134" s="63">
        <v>1</v>
      </c>
      <c r="M134" s="62">
        <f t="shared" si="12"/>
        <v>0</v>
      </c>
      <c r="N134" s="57"/>
      <c r="O134" s="58">
        <f t="shared" si="13"/>
        <v>1.79</v>
      </c>
      <c r="P134" s="59" t="str">
        <f t="shared" si="14"/>
        <v/>
      </c>
      <c r="Q134" s="57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</row>
    <row r="135" spans="2:51" x14ac:dyDescent="0.3">
      <c r="B135" s="61" t="s">
        <v>97</v>
      </c>
      <c r="C135" s="52"/>
      <c r="D135" s="53" t="s">
        <v>19</v>
      </c>
      <c r="E135" s="52"/>
      <c r="F135" s="23"/>
      <c r="G135" s="54">
        <v>-0.03</v>
      </c>
      <c r="H135" s="63">
        <v>1</v>
      </c>
      <c r="I135" s="62">
        <f t="shared" si="15"/>
        <v>-0.03</v>
      </c>
      <c r="J135" s="57"/>
      <c r="K135" s="54">
        <v>-0.03</v>
      </c>
      <c r="L135" s="63">
        <v>1</v>
      </c>
      <c r="M135" s="62">
        <f t="shared" si="12"/>
        <v>-0.03</v>
      </c>
      <c r="N135" s="57"/>
      <c r="O135" s="58">
        <f t="shared" si="13"/>
        <v>0</v>
      </c>
      <c r="P135" s="59">
        <f t="shared" si="14"/>
        <v>0</v>
      </c>
      <c r="Q135" s="57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</row>
    <row r="136" spans="2:51" x14ac:dyDescent="0.3">
      <c r="B136" s="64" t="s">
        <v>98</v>
      </c>
      <c r="C136" s="52"/>
      <c r="D136" s="53" t="s">
        <v>19</v>
      </c>
      <c r="E136" s="52"/>
      <c r="F136" s="23"/>
      <c r="G136" s="54">
        <v>-1.41</v>
      </c>
      <c r="H136" s="63">
        <v>1</v>
      </c>
      <c r="I136" s="56">
        <f>H136*G136</f>
        <v>-1.41</v>
      </c>
      <c r="J136" s="57"/>
      <c r="K136" s="54">
        <v>-1.41</v>
      </c>
      <c r="L136" s="63">
        <v>1</v>
      </c>
      <c r="M136" s="62">
        <f>L136*K136</f>
        <v>-1.41</v>
      </c>
      <c r="N136" s="57"/>
      <c r="O136" s="58">
        <f t="shared" si="13"/>
        <v>0</v>
      </c>
      <c r="P136" s="59">
        <f t="shared" si="14"/>
        <v>0</v>
      </c>
      <c r="Q136" s="57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</row>
    <row r="137" spans="2:51" x14ac:dyDescent="0.3">
      <c r="B137" s="64" t="s">
        <v>99</v>
      </c>
      <c r="C137" s="52"/>
      <c r="D137" s="53" t="s">
        <v>19</v>
      </c>
      <c r="E137" s="52"/>
      <c r="F137" s="23"/>
      <c r="G137" s="54">
        <v>-0.34</v>
      </c>
      <c r="H137" s="63">
        <v>1</v>
      </c>
      <c r="I137" s="62">
        <f>H137*G137</f>
        <v>-0.34</v>
      </c>
      <c r="J137" s="57"/>
      <c r="K137" s="54">
        <v>-0.34</v>
      </c>
      <c r="L137" s="63">
        <v>1</v>
      </c>
      <c r="M137" s="62">
        <f>L137*K137</f>
        <v>-0.34</v>
      </c>
      <c r="N137" s="57"/>
      <c r="O137" s="58">
        <f t="shared" si="13"/>
        <v>0</v>
      </c>
      <c r="P137" s="59">
        <f t="shared" si="14"/>
        <v>0</v>
      </c>
      <c r="Q137" s="57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</row>
    <row r="138" spans="2:51" x14ac:dyDescent="0.3">
      <c r="B138" s="65" t="s">
        <v>100</v>
      </c>
      <c r="C138" s="52"/>
      <c r="D138" s="53" t="s">
        <v>19</v>
      </c>
      <c r="E138" s="52"/>
      <c r="F138" s="23"/>
      <c r="G138" s="54">
        <v>0</v>
      </c>
      <c r="H138" s="63">
        <v>1</v>
      </c>
      <c r="I138" s="62">
        <f t="shared" si="15"/>
        <v>0</v>
      </c>
      <c r="J138" s="57"/>
      <c r="K138" s="54">
        <v>-0.99</v>
      </c>
      <c r="L138" s="63">
        <v>1</v>
      </c>
      <c r="M138" s="62">
        <f t="shared" si="12"/>
        <v>-0.99</v>
      </c>
      <c r="N138" s="57"/>
      <c r="O138" s="58">
        <f t="shared" si="13"/>
        <v>-0.99</v>
      </c>
      <c r="P138" s="59" t="str">
        <f t="shared" si="14"/>
        <v/>
      </c>
      <c r="Q138" s="57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</row>
    <row r="139" spans="2:51" x14ac:dyDescent="0.3">
      <c r="B139" s="66" t="s">
        <v>101</v>
      </c>
      <c r="C139" s="52"/>
      <c r="D139" s="53" t="s">
        <v>19</v>
      </c>
      <c r="E139" s="52"/>
      <c r="F139" s="23"/>
      <c r="G139" s="54">
        <v>0.2</v>
      </c>
      <c r="H139" s="55">
        <v>1</v>
      </c>
      <c r="I139" s="62">
        <f t="shared" si="15"/>
        <v>0.2</v>
      </c>
      <c r="J139" s="57"/>
      <c r="K139" s="54">
        <v>0</v>
      </c>
      <c r="L139" s="63">
        <v>1</v>
      </c>
      <c r="M139" s="62">
        <f t="shared" si="12"/>
        <v>0</v>
      </c>
      <c r="N139" s="57"/>
      <c r="O139" s="58">
        <f t="shared" si="13"/>
        <v>-0.2</v>
      </c>
      <c r="P139" s="59" t="str">
        <f t="shared" si="14"/>
        <v/>
      </c>
      <c r="Q139" s="57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</row>
    <row r="140" spans="2:51" s="67" customFormat="1" x14ac:dyDescent="0.3">
      <c r="B140" s="68" t="s">
        <v>20</v>
      </c>
      <c r="C140" s="69"/>
      <c r="D140" s="70"/>
      <c r="E140" s="69"/>
      <c r="F140" s="71"/>
      <c r="G140" s="72"/>
      <c r="H140" s="73"/>
      <c r="I140" s="74">
        <f>SUM(I130:I139)</f>
        <v>45.17</v>
      </c>
      <c r="J140" s="75"/>
      <c r="K140" s="72"/>
      <c r="L140" s="73"/>
      <c r="M140" s="74">
        <f>SUM(M130:M139)</f>
        <v>48.449999999999996</v>
      </c>
      <c r="N140" s="75"/>
      <c r="O140" s="76">
        <f t="shared" si="13"/>
        <v>3.279999999999994</v>
      </c>
      <c r="P140" s="77">
        <f t="shared" si="14"/>
        <v>7.26145671906131E-2</v>
      </c>
      <c r="Q140" s="75"/>
    </row>
    <row r="141" spans="2:51" ht="15.75" customHeight="1" x14ac:dyDescent="0.3">
      <c r="B141" s="78" t="s">
        <v>21</v>
      </c>
      <c r="C141" s="52"/>
      <c r="D141" s="53" t="s">
        <v>22</v>
      </c>
      <c r="E141" s="52"/>
      <c r="F141" s="23"/>
      <c r="G141" s="79">
        <f>IF(ISBLANK($D123)=TRUE, 0, IF($D123="ULO", $I$280*G154+$I$281*G155+$I$282*G156+$I$283*$G$157, IF(AND($D123="non-ULO", H159&gt;0), G159,G158)))</f>
        <v>9.9780000000000008E-2</v>
      </c>
      <c r="H141" s="80">
        <f>$G$125*(1+G169)-$G$125</f>
        <v>22.125000000000114</v>
      </c>
      <c r="I141" s="62">
        <f>H141*G141</f>
        <v>2.2076325000000114</v>
      </c>
      <c r="J141" s="57"/>
      <c r="K141" s="79">
        <f>IF(ISBLANK($D123)=TRUE, 0, IF($D123="ULO", $I$280*K154+$I$281*K155+$I$282*K156+$I$283*K157, IF(AND($D123="non-ULO", L159&gt;0), K159,K158)))</f>
        <v>9.9780000000000008E-2</v>
      </c>
      <c r="L141" s="80">
        <f>$G$125*(1+K169)-$G$125</f>
        <v>22.125000000000114</v>
      </c>
      <c r="M141" s="62">
        <f>L141*K141</f>
        <v>2.2076325000000114</v>
      </c>
      <c r="N141" s="57"/>
      <c r="O141" s="58">
        <f t="shared" si="13"/>
        <v>0</v>
      </c>
      <c r="P141" s="59">
        <f t="shared" si="14"/>
        <v>0</v>
      </c>
      <c r="Q141" s="57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</row>
    <row r="142" spans="2:51" x14ac:dyDescent="0.3">
      <c r="B142" s="78" t="str">
        <f>B88</f>
        <v>Rate Rider for Disposition of Deferral/Variance Accounts - effective until December 31, 2026</v>
      </c>
      <c r="C142" s="52"/>
      <c r="D142" s="53" t="s">
        <v>22</v>
      </c>
      <c r="E142" s="52"/>
      <c r="F142" s="23"/>
      <c r="G142" s="81">
        <v>2.3E-3</v>
      </c>
      <c r="H142" s="80">
        <f>+$G$18</f>
        <v>750</v>
      </c>
      <c r="I142" s="62">
        <f>H142*G142</f>
        <v>1.7249999999999999</v>
      </c>
      <c r="J142" s="57"/>
      <c r="K142" s="81">
        <v>1.1199999999999999E-3</v>
      </c>
      <c r="L142" s="80">
        <f>+$G$18</f>
        <v>750</v>
      </c>
      <c r="M142" s="62">
        <f>L142*K142</f>
        <v>0.84</v>
      </c>
      <c r="N142" s="57"/>
      <c r="O142" s="58">
        <f t="shared" si="13"/>
        <v>-0.8849999999999999</v>
      </c>
      <c r="P142" s="59">
        <f t="shared" si="14"/>
        <v>-0.5130434782608696</v>
      </c>
      <c r="Q142" s="57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</row>
    <row r="143" spans="2:51" ht="17.25" customHeight="1" x14ac:dyDescent="0.3">
      <c r="B143" s="78" t="str">
        <f>B89</f>
        <v>Rate Rider for Disposition of Capacity Based Recovery Account - Applicable only for Class B Customers - effective until December 31, 2026</v>
      </c>
      <c r="C143" s="52"/>
      <c r="D143" s="53" t="s">
        <v>22</v>
      </c>
      <c r="E143" s="52"/>
      <c r="F143" s="23"/>
      <c r="G143" s="81">
        <v>1.8000000000000001E-4</v>
      </c>
      <c r="H143" s="80">
        <f>+$G$18</f>
        <v>750</v>
      </c>
      <c r="I143" s="62">
        <f>H143*G143</f>
        <v>0.13500000000000001</v>
      </c>
      <c r="J143" s="57"/>
      <c r="K143" s="81">
        <v>4.8000000000000001E-4</v>
      </c>
      <c r="L143" s="80">
        <f>+$G$18</f>
        <v>750</v>
      </c>
      <c r="M143" s="62">
        <f>L143*K143</f>
        <v>0.36</v>
      </c>
      <c r="N143" s="57"/>
      <c r="O143" s="58">
        <f t="shared" si="13"/>
        <v>0.22499999999999998</v>
      </c>
      <c r="P143" s="59">
        <f t="shared" si="14"/>
        <v>1.6666666666666663</v>
      </c>
      <c r="Q143" s="57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</row>
    <row r="144" spans="2:51" ht="15.75" customHeight="1" x14ac:dyDescent="0.3">
      <c r="B144" s="78" t="str">
        <f>B90</f>
        <v>Rate Rider for Disposition of Global Adjustment Account - Applicable only for Non-RPP Customers - effective until December 31, 2026</v>
      </c>
      <c r="C144" s="52"/>
      <c r="D144" s="53" t="s">
        <v>22</v>
      </c>
      <c r="E144" s="52"/>
      <c r="F144" s="23"/>
      <c r="G144" s="81">
        <v>1.24E-3</v>
      </c>
      <c r="H144" s="82"/>
      <c r="I144" s="62">
        <f>H144*G144</f>
        <v>0</v>
      </c>
      <c r="J144" s="57"/>
      <c r="K144" s="81">
        <v>5.0800000000000003E-3</v>
      </c>
      <c r="L144" s="82"/>
      <c r="M144" s="62">
        <f>L144*K144</f>
        <v>0</v>
      </c>
      <c r="N144" s="57"/>
      <c r="O144" s="58">
        <f t="shared" si="13"/>
        <v>0</v>
      </c>
      <c r="P144" s="59" t="str">
        <f t="shared" si="14"/>
        <v/>
      </c>
      <c r="Q144" s="57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</row>
    <row r="145" spans="2:51" x14ac:dyDescent="0.3">
      <c r="B145" s="78" t="str">
        <f>B91</f>
        <v>Rate Rider for Smart Metering Entity Charge - effective until December 31, 2029</v>
      </c>
      <c r="C145" s="52"/>
      <c r="D145" s="53" t="s">
        <v>19</v>
      </c>
      <c r="E145" s="52"/>
      <c r="F145" s="23"/>
      <c r="G145" s="84">
        <v>0.41</v>
      </c>
      <c r="H145" s="55">
        <v>1</v>
      </c>
      <c r="I145" s="62">
        <f>H145*G145</f>
        <v>0.41</v>
      </c>
      <c r="J145" s="57"/>
      <c r="K145" s="84">
        <v>0.41</v>
      </c>
      <c r="L145" s="55">
        <v>1</v>
      </c>
      <c r="M145" s="62">
        <f>L145*K145</f>
        <v>0.41</v>
      </c>
      <c r="N145" s="57"/>
      <c r="O145" s="58">
        <f t="shared" si="13"/>
        <v>0</v>
      </c>
      <c r="P145" s="59">
        <f t="shared" si="14"/>
        <v>0</v>
      </c>
      <c r="Q145" s="57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/>
      <c r="AW145" s="22"/>
      <c r="AX145" s="22"/>
      <c r="AY145" s="22"/>
    </row>
    <row r="146" spans="2:51" s="67" customFormat="1" x14ac:dyDescent="0.3">
      <c r="B146" s="85" t="s">
        <v>27</v>
      </c>
      <c r="C146" s="86"/>
      <c r="D146" s="87"/>
      <c r="E146" s="86"/>
      <c r="F146" s="71"/>
      <c r="G146" s="88"/>
      <c r="H146" s="89"/>
      <c r="I146" s="90">
        <f>SUM(I141:I145)+I140</f>
        <v>49.647632500000014</v>
      </c>
      <c r="J146" s="75"/>
      <c r="K146" s="88"/>
      <c r="L146" s="89"/>
      <c r="M146" s="90">
        <f>SUM(M141:M145)+M140</f>
        <v>52.267632500000005</v>
      </c>
      <c r="N146" s="75"/>
      <c r="O146" s="76">
        <f t="shared" si="13"/>
        <v>2.6199999999999903</v>
      </c>
      <c r="P146" s="77">
        <f t="shared" si="14"/>
        <v>5.2771902064010598E-2</v>
      </c>
      <c r="Q146" s="75"/>
    </row>
    <row r="147" spans="2:51" x14ac:dyDescent="0.3">
      <c r="B147" s="91" t="s">
        <v>28</v>
      </c>
      <c r="C147" s="23"/>
      <c r="D147" s="53" t="s">
        <v>22</v>
      </c>
      <c r="E147" s="23"/>
      <c r="F147" s="23"/>
      <c r="G147" s="92">
        <v>1.4E-2</v>
      </c>
      <c r="H147" s="93">
        <f>$G$18*(1+G169)</f>
        <v>772.12500000000011</v>
      </c>
      <c r="I147" s="56">
        <f>H147*G147</f>
        <v>10.809750000000001</v>
      </c>
      <c r="J147" s="57"/>
      <c r="K147" s="92">
        <v>1.35E-2</v>
      </c>
      <c r="L147" s="93">
        <f>$G$18*(1+K169)</f>
        <v>772.12500000000011</v>
      </c>
      <c r="M147" s="56">
        <f>L147*K147</f>
        <v>10.423687500000002</v>
      </c>
      <c r="N147" s="57"/>
      <c r="O147" s="58">
        <f t="shared" si="13"/>
        <v>-0.38606249999999953</v>
      </c>
      <c r="P147" s="59">
        <f t="shared" si="14"/>
        <v>-3.5714285714285671E-2</v>
      </c>
      <c r="Q147" s="57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</row>
    <row r="148" spans="2:51" x14ac:dyDescent="0.3">
      <c r="B148" s="91" t="s">
        <v>29</v>
      </c>
      <c r="C148" s="23"/>
      <c r="D148" s="53" t="s">
        <v>22</v>
      </c>
      <c r="E148" s="23"/>
      <c r="F148" s="23"/>
      <c r="G148" s="92">
        <v>9.5899999999999996E-3</v>
      </c>
      <c r="H148" s="94">
        <f>+H147</f>
        <v>772.12500000000011</v>
      </c>
      <c r="I148" s="56">
        <f>H148*G148</f>
        <v>7.4046787500000004</v>
      </c>
      <c r="J148" s="57"/>
      <c r="K148" s="92">
        <v>8.8299999999999993E-3</v>
      </c>
      <c r="L148" s="94">
        <f>+L147</f>
        <v>772.12500000000011</v>
      </c>
      <c r="M148" s="56">
        <f>L148*K148</f>
        <v>6.8178637500000008</v>
      </c>
      <c r="N148" s="57"/>
      <c r="O148" s="58">
        <f t="shared" si="13"/>
        <v>-0.58681499999999964</v>
      </c>
      <c r="P148" s="59">
        <f t="shared" si="14"/>
        <v>-7.9249217935349267E-2</v>
      </c>
      <c r="Q148" s="57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</row>
    <row r="149" spans="2:51" s="67" customFormat="1" x14ac:dyDescent="0.3">
      <c r="B149" s="85" t="s">
        <v>30</v>
      </c>
      <c r="C149" s="69"/>
      <c r="D149" s="87"/>
      <c r="E149" s="69"/>
      <c r="F149" s="95"/>
      <c r="G149" s="96"/>
      <c r="H149" s="97"/>
      <c r="I149" s="90">
        <f>SUM(I146:I148)</f>
        <v>67.862061250000011</v>
      </c>
      <c r="J149" s="98"/>
      <c r="K149" s="96"/>
      <c r="L149" s="97"/>
      <c r="M149" s="90">
        <f>SUM(M146:M148)</f>
        <v>69.509183750000005</v>
      </c>
      <c r="N149" s="98"/>
      <c r="O149" s="76">
        <f t="shared" si="13"/>
        <v>1.6471224999999947</v>
      </c>
      <c r="P149" s="77">
        <f t="shared" si="14"/>
        <v>2.4271624964825166E-2</v>
      </c>
      <c r="Q149" s="75"/>
    </row>
    <row r="150" spans="2:51" x14ac:dyDescent="0.3">
      <c r="B150" s="64" t="s">
        <v>31</v>
      </c>
      <c r="C150" s="52"/>
      <c r="D150" s="53" t="s">
        <v>22</v>
      </c>
      <c r="E150" s="52"/>
      <c r="F150" s="23"/>
      <c r="G150" s="99">
        <v>4.1000000000000003E-3</v>
      </c>
      <c r="H150" s="82">
        <f>+H147</f>
        <v>772.12500000000011</v>
      </c>
      <c r="I150" s="62">
        <f t="shared" ref="I150:I161" si="16">H150*G150</f>
        <v>3.1657125000000006</v>
      </c>
      <c r="J150" s="57"/>
      <c r="K150" s="99">
        <v>4.1000000000000003E-3</v>
      </c>
      <c r="L150" s="82">
        <f>+L147</f>
        <v>772.12500000000011</v>
      </c>
      <c r="M150" s="62">
        <f t="shared" ref="M150:M161" si="17">L150*K150</f>
        <v>3.1657125000000006</v>
      </c>
      <c r="N150" s="57"/>
      <c r="O150" s="58">
        <f t="shared" si="13"/>
        <v>0</v>
      </c>
      <c r="P150" s="59">
        <f t="shared" si="14"/>
        <v>0</v>
      </c>
      <c r="Q150" s="57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</row>
    <row r="151" spans="2:51" x14ac:dyDescent="0.3">
      <c r="B151" s="64" t="s">
        <v>32</v>
      </c>
      <c r="C151" s="52"/>
      <c r="D151" s="53" t="s">
        <v>22</v>
      </c>
      <c r="E151" s="52"/>
      <c r="F151" s="23"/>
      <c r="G151" s="99">
        <v>1.5E-3</v>
      </c>
      <c r="H151" s="82">
        <f>+H147</f>
        <v>772.12500000000011</v>
      </c>
      <c r="I151" s="62">
        <f t="shared" si="16"/>
        <v>1.1581875000000001</v>
      </c>
      <c r="J151" s="57"/>
      <c r="K151" s="99">
        <v>1.5E-3</v>
      </c>
      <c r="L151" s="82">
        <f>+L147</f>
        <v>772.12500000000011</v>
      </c>
      <c r="M151" s="62">
        <f t="shared" si="17"/>
        <v>1.1581875000000001</v>
      </c>
      <c r="N151" s="57"/>
      <c r="O151" s="58">
        <f t="shared" si="13"/>
        <v>0</v>
      </c>
      <c r="P151" s="59">
        <f t="shared" si="14"/>
        <v>0</v>
      </c>
      <c r="Q151" s="57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/>
      <c r="AY151" s="22"/>
    </row>
    <row r="152" spans="2:51" x14ac:dyDescent="0.3">
      <c r="B152" s="64" t="s">
        <v>33</v>
      </c>
      <c r="C152" s="52"/>
      <c r="D152" s="53" t="s">
        <v>22</v>
      </c>
      <c r="E152" s="52"/>
      <c r="F152" s="23"/>
      <c r="G152" s="99">
        <v>4.0000000000000002E-4</v>
      </c>
      <c r="H152" s="82">
        <f>+H147</f>
        <v>772.12500000000011</v>
      </c>
      <c r="I152" s="62">
        <f t="shared" si="16"/>
        <v>0.30885000000000007</v>
      </c>
      <c r="J152" s="57"/>
      <c r="K152" s="99">
        <v>4.0000000000000002E-4</v>
      </c>
      <c r="L152" s="82">
        <f>+L147</f>
        <v>772.12500000000011</v>
      </c>
      <c r="M152" s="62">
        <f t="shared" si="17"/>
        <v>0.30885000000000007</v>
      </c>
      <c r="N152" s="57"/>
      <c r="O152" s="58">
        <f t="shared" si="13"/>
        <v>0</v>
      </c>
      <c r="P152" s="59">
        <f t="shared" si="14"/>
        <v>0</v>
      </c>
      <c r="Q152" s="57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</row>
    <row r="153" spans="2:51" x14ac:dyDescent="0.3">
      <c r="B153" s="64" t="s">
        <v>34</v>
      </c>
      <c r="C153" s="52"/>
      <c r="D153" s="53" t="s">
        <v>19</v>
      </c>
      <c r="E153" s="52"/>
      <c r="F153" s="23"/>
      <c r="G153" s="100">
        <v>0.25</v>
      </c>
      <c r="H153" s="153">
        <v>1</v>
      </c>
      <c r="I153" s="56">
        <f t="shared" si="16"/>
        <v>0.25</v>
      </c>
      <c r="J153" s="57"/>
      <c r="K153" s="100">
        <v>0.25</v>
      </c>
      <c r="L153" s="153">
        <v>1</v>
      </c>
      <c r="M153" s="56">
        <f t="shared" si="17"/>
        <v>0.25</v>
      </c>
      <c r="N153" s="57"/>
      <c r="O153" s="58">
        <f t="shared" si="13"/>
        <v>0</v>
      </c>
      <c r="P153" s="59">
        <f t="shared" si="14"/>
        <v>0</v>
      </c>
      <c r="Q153" s="57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</row>
    <row r="154" spans="2:51" x14ac:dyDescent="0.3">
      <c r="B154" s="64" t="s">
        <v>52</v>
      </c>
      <c r="C154" s="52"/>
      <c r="D154" s="53" t="s">
        <v>22</v>
      </c>
      <c r="E154" s="52"/>
      <c r="F154" s="23"/>
      <c r="G154" s="99">
        <v>2.8000000000000001E-2</v>
      </c>
      <c r="H154" s="154">
        <f>$I$280*$G$125</f>
        <v>277.5</v>
      </c>
      <c r="I154" s="62">
        <f t="shared" si="16"/>
        <v>7.7700000000000005</v>
      </c>
      <c r="J154" s="57"/>
      <c r="K154" s="99">
        <v>2.8000000000000001E-2</v>
      </c>
      <c r="L154" s="154">
        <f>$I$280*$G$125</f>
        <v>277.5</v>
      </c>
      <c r="M154" s="62">
        <f t="shared" si="17"/>
        <v>7.7700000000000005</v>
      </c>
      <c r="N154" s="57"/>
      <c r="O154" s="58">
        <f t="shared" si="13"/>
        <v>0</v>
      </c>
      <c r="P154" s="59">
        <f t="shared" si="14"/>
        <v>0</v>
      </c>
      <c r="Q154" s="57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</row>
    <row r="155" spans="2:51" x14ac:dyDescent="0.3">
      <c r="B155" s="64" t="s">
        <v>53</v>
      </c>
      <c r="C155" s="52"/>
      <c r="D155" s="53" t="s">
        <v>22</v>
      </c>
      <c r="E155" s="52"/>
      <c r="F155" s="23"/>
      <c r="G155" s="99">
        <v>7.5999999999999998E-2</v>
      </c>
      <c r="H155" s="102">
        <f>$I$281*$G$125</f>
        <v>165</v>
      </c>
      <c r="I155" s="62">
        <f t="shared" si="16"/>
        <v>12.54</v>
      </c>
      <c r="J155" s="57"/>
      <c r="K155" s="99">
        <v>7.5999999999999998E-2</v>
      </c>
      <c r="L155" s="102">
        <f>$I$281*$G$125</f>
        <v>165</v>
      </c>
      <c r="M155" s="62">
        <f t="shared" si="17"/>
        <v>12.54</v>
      </c>
      <c r="N155" s="57"/>
      <c r="O155" s="58">
        <f t="shared" si="13"/>
        <v>0</v>
      </c>
      <c r="P155" s="59">
        <f t="shared" si="14"/>
        <v>0</v>
      </c>
      <c r="Q155" s="57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</row>
    <row r="156" spans="2:51" x14ac:dyDescent="0.3">
      <c r="B156" s="64" t="s">
        <v>54</v>
      </c>
      <c r="C156" s="52"/>
      <c r="D156" s="53" t="s">
        <v>22</v>
      </c>
      <c r="E156" s="52"/>
      <c r="F156" s="23"/>
      <c r="G156" s="99">
        <v>0.122</v>
      </c>
      <c r="H156" s="154">
        <f>$I$282*$G$125</f>
        <v>202.5</v>
      </c>
      <c r="I156" s="62">
        <f t="shared" si="16"/>
        <v>24.704999999999998</v>
      </c>
      <c r="J156" s="57"/>
      <c r="K156" s="99">
        <v>0.122</v>
      </c>
      <c r="L156" s="154">
        <f>$I$282*$G$125</f>
        <v>202.5</v>
      </c>
      <c r="M156" s="62">
        <f t="shared" si="17"/>
        <v>24.704999999999998</v>
      </c>
      <c r="N156" s="57"/>
      <c r="O156" s="58">
        <f t="shared" si="13"/>
        <v>0</v>
      </c>
      <c r="P156" s="59">
        <f t="shared" si="14"/>
        <v>0</v>
      </c>
      <c r="Q156" s="57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</row>
    <row r="157" spans="2:51" x14ac:dyDescent="0.3">
      <c r="B157" s="64" t="s">
        <v>55</v>
      </c>
      <c r="C157" s="52"/>
      <c r="D157" s="53" t="s">
        <v>22</v>
      </c>
      <c r="E157" s="52"/>
      <c r="F157" s="23"/>
      <c r="G157" s="99">
        <v>0.28399999999999997</v>
      </c>
      <c r="H157" s="154">
        <f>$I$283*$G$125</f>
        <v>105.00000000000001</v>
      </c>
      <c r="I157" s="62">
        <f>H157*G157</f>
        <v>29.82</v>
      </c>
      <c r="J157" s="57"/>
      <c r="K157" s="99">
        <v>0.28399999999999997</v>
      </c>
      <c r="L157" s="154">
        <f>$I$283*$G$125</f>
        <v>105.00000000000001</v>
      </c>
      <c r="M157" s="62">
        <f>L157*K157</f>
        <v>29.82</v>
      </c>
      <c r="N157" s="57"/>
      <c r="O157" s="58">
        <f t="shared" si="13"/>
        <v>0</v>
      </c>
      <c r="P157" s="59">
        <f t="shared" si="14"/>
        <v>0</v>
      </c>
      <c r="Q157" s="57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</row>
    <row r="158" spans="2:51" x14ac:dyDescent="0.3">
      <c r="B158" s="64" t="s">
        <v>38</v>
      </c>
      <c r="C158" s="52"/>
      <c r="D158" s="53" t="s">
        <v>22</v>
      </c>
      <c r="E158" s="52"/>
      <c r="F158" s="23"/>
      <c r="G158" s="99">
        <v>9.2999999999999999E-2</v>
      </c>
      <c r="H158" s="82">
        <v>600</v>
      </c>
      <c r="I158" s="62">
        <f t="shared" si="16"/>
        <v>55.8</v>
      </c>
      <c r="J158" s="57"/>
      <c r="K158" s="99">
        <v>9.2999999999999999E-2</v>
      </c>
      <c r="L158" s="155">
        <v>600</v>
      </c>
      <c r="M158" s="62">
        <f t="shared" si="17"/>
        <v>55.8</v>
      </c>
      <c r="N158" s="57"/>
      <c r="O158" s="58">
        <f t="shared" si="13"/>
        <v>0</v>
      </c>
      <c r="P158" s="59">
        <f t="shared" si="14"/>
        <v>0</v>
      </c>
      <c r="Q158" s="57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</row>
    <row r="159" spans="2:51" x14ac:dyDescent="0.3">
      <c r="B159" s="64" t="s">
        <v>39</v>
      </c>
      <c r="C159" s="52"/>
      <c r="D159" s="53" t="s">
        <v>22</v>
      </c>
      <c r="E159" s="52"/>
      <c r="F159" s="23"/>
      <c r="G159" s="99">
        <v>0.11</v>
      </c>
      <c r="H159" s="82">
        <v>150</v>
      </c>
      <c r="I159" s="62">
        <f t="shared" si="16"/>
        <v>16.5</v>
      </c>
      <c r="J159" s="57"/>
      <c r="K159" s="99">
        <v>0.11</v>
      </c>
      <c r="L159" s="82">
        <v>150</v>
      </c>
      <c r="M159" s="62">
        <f t="shared" si="17"/>
        <v>16.5</v>
      </c>
      <c r="N159" s="57"/>
      <c r="O159" s="58">
        <f t="shared" si="13"/>
        <v>0</v>
      </c>
      <c r="P159" s="59">
        <f t="shared" si="14"/>
        <v>0</v>
      </c>
      <c r="Q159" s="57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  <c r="AR159" s="22"/>
      <c r="AS159" s="22"/>
      <c r="AT159" s="22"/>
      <c r="AU159" s="22"/>
      <c r="AV159" s="22"/>
      <c r="AW159" s="22"/>
      <c r="AX159" s="22"/>
      <c r="AY159" s="22"/>
    </row>
    <row r="160" spans="2:51" x14ac:dyDescent="0.3">
      <c r="B160" s="64" t="s">
        <v>40</v>
      </c>
      <c r="C160" s="52"/>
      <c r="D160" s="53" t="s">
        <v>22</v>
      </c>
      <c r="E160" s="52"/>
      <c r="F160" s="23"/>
      <c r="G160" s="99">
        <v>0.15959999999999999</v>
      </c>
      <c r="H160" s="82">
        <v>0</v>
      </c>
      <c r="I160" s="62">
        <f t="shared" si="16"/>
        <v>0</v>
      </c>
      <c r="J160" s="57"/>
      <c r="K160" s="99">
        <v>0.15959999999999999</v>
      </c>
      <c r="L160" s="82">
        <v>0</v>
      </c>
      <c r="M160" s="62">
        <f t="shared" si="17"/>
        <v>0</v>
      </c>
      <c r="N160" s="57"/>
      <c r="O160" s="58">
        <f t="shared" si="13"/>
        <v>0</v>
      </c>
      <c r="P160" s="59" t="str">
        <f t="shared" si="14"/>
        <v/>
      </c>
      <c r="Q160" s="57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</row>
    <row r="161" spans="1:51" ht="15" thickBot="1" x14ac:dyDescent="0.35">
      <c r="B161" s="65" t="s">
        <v>41</v>
      </c>
      <c r="C161" s="52"/>
      <c r="D161" s="53" t="s">
        <v>22</v>
      </c>
      <c r="E161" s="52"/>
      <c r="F161" s="23"/>
      <c r="G161" s="99">
        <f>G160</f>
        <v>0.15959999999999999</v>
      </c>
      <c r="H161" s="82">
        <v>0</v>
      </c>
      <c r="I161" s="62">
        <f t="shared" si="16"/>
        <v>0</v>
      </c>
      <c r="J161" s="57"/>
      <c r="K161" s="99">
        <f>K160</f>
        <v>0.15959999999999999</v>
      </c>
      <c r="L161" s="82">
        <v>0</v>
      </c>
      <c r="M161" s="62">
        <f t="shared" si="17"/>
        <v>0</v>
      </c>
      <c r="N161" s="57"/>
      <c r="O161" s="58">
        <f t="shared" si="13"/>
        <v>0</v>
      </c>
      <c r="P161" s="59" t="str">
        <f t="shared" si="14"/>
        <v/>
      </c>
      <c r="Q161" s="57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/>
      <c r="AU161" s="22"/>
      <c r="AV161" s="22"/>
      <c r="AW161" s="22"/>
      <c r="AX161" s="22"/>
      <c r="AY161" s="22"/>
    </row>
    <row r="162" spans="1:51" ht="15" thickBot="1" x14ac:dyDescent="0.35">
      <c r="B162" s="103"/>
      <c r="C162" s="104"/>
      <c r="D162" s="105"/>
      <c r="E162" s="104"/>
      <c r="F162" s="106"/>
      <c r="G162" s="111"/>
      <c r="H162" s="108"/>
      <c r="I162" s="109"/>
      <c r="J162" s="110"/>
      <c r="K162" s="111"/>
      <c r="L162" s="108"/>
      <c r="M162" s="109"/>
      <c r="N162" s="110"/>
      <c r="O162" s="112">
        <f t="shared" si="13"/>
        <v>0</v>
      </c>
      <c r="P162" s="113" t="str">
        <f t="shared" si="14"/>
        <v/>
      </c>
      <c r="Q162" s="57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</row>
    <row r="163" spans="1:51" x14ac:dyDescent="0.3">
      <c r="B163" s="114" t="s">
        <v>42</v>
      </c>
      <c r="C163" s="52"/>
      <c r="E163" s="52"/>
      <c r="F163" s="115"/>
      <c r="G163" s="116"/>
      <c r="H163" s="116"/>
      <c r="I163" s="117">
        <f>SUM(I150:I157,I149)</f>
        <v>147.57981125000001</v>
      </c>
      <c r="J163" s="118"/>
      <c r="K163" s="116"/>
      <c r="L163" s="116"/>
      <c r="M163" s="117">
        <f>SUM(M150:M157,M149)</f>
        <v>149.22693375</v>
      </c>
      <c r="N163" s="118"/>
      <c r="O163" s="119">
        <f t="shared" si="13"/>
        <v>1.6471224999999947</v>
      </c>
      <c r="P163" s="120">
        <f t="shared" si="14"/>
        <v>1.1160893119789747E-2</v>
      </c>
      <c r="Q163" s="57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</row>
    <row r="164" spans="1:51" x14ac:dyDescent="0.3">
      <c r="B164" s="121" t="s">
        <v>43</v>
      </c>
      <c r="C164" s="52"/>
      <c r="E164" s="52"/>
      <c r="F164" s="115"/>
      <c r="G164" s="122">
        <v>-0.13100000000000001</v>
      </c>
      <c r="H164" s="123"/>
      <c r="I164" s="58">
        <f>+I163*G164</f>
        <v>-19.332955273750002</v>
      </c>
      <c r="J164" s="118"/>
      <c r="K164" s="122">
        <v>-0.13100000000000001</v>
      </c>
      <c r="L164" s="123"/>
      <c r="M164" s="58">
        <f>+M163*K164</f>
        <v>-19.54872832125</v>
      </c>
      <c r="N164" s="118"/>
      <c r="O164" s="58">
        <f t="shared" si="13"/>
        <v>-0.21577304749999726</v>
      </c>
      <c r="P164" s="59">
        <f t="shared" si="14"/>
        <v>1.1160893119789642E-2</v>
      </c>
      <c r="Q164" s="57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/>
      <c r="AU164" s="22"/>
      <c r="AV164" s="22"/>
      <c r="AW164" s="22"/>
      <c r="AX164" s="22"/>
      <c r="AY164" s="22"/>
    </row>
    <row r="165" spans="1:51" x14ac:dyDescent="0.3">
      <c r="B165" s="124" t="s">
        <v>44</v>
      </c>
      <c r="C165" s="52"/>
      <c r="E165" s="52"/>
      <c r="F165" s="125"/>
      <c r="G165" s="126">
        <v>0.13</v>
      </c>
      <c r="H165" s="63"/>
      <c r="I165" s="58">
        <f>I163*G165</f>
        <v>19.185375462500001</v>
      </c>
      <c r="J165" s="57"/>
      <c r="K165" s="126">
        <v>0.13</v>
      </c>
      <c r="L165" s="63"/>
      <c r="M165" s="58">
        <f>M163*K165</f>
        <v>19.399501387499999</v>
      </c>
      <c r="N165" s="57"/>
      <c r="O165" s="58">
        <f t="shared" si="13"/>
        <v>0.21412592499999761</v>
      </c>
      <c r="P165" s="59">
        <f t="shared" si="14"/>
        <v>1.1160893119789659E-2</v>
      </c>
      <c r="Q165" s="57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/>
      <c r="AU165" s="22"/>
      <c r="AV165" s="22"/>
      <c r="AW165" s="22"/>
      <c r="AX165" s="22"/>
      <c r="AY165" s="22"/>
    </row>
    <row r="166" spans="1:51" s="127" customFormat="1" ht="15" thickBot="1" x14ac:dyDescent="0.35">
      <c r="B166" s="418" t="s">
        <v>45</v>
      </c>
      <c r="C166" s="418"/>
      <c r="D166" s="418"/>
      <c r="E166" s="128"/>
      <c r="F166" s="129"/>
      <c r="G166" s="130"/>
      <c r="H166" s="130"/>
      <c r="I166" s="131">
        <f>SUM(I163:I165)</f>
        <v>147.43223143874999</v>
      </c>
      <c r="J166" s="132"/>
      <c r="K166" s="130"/>
      <c r="L166" s="130"/>
      <c r="M166" s="131">
        <f>SUM(M163:M165)</f>
        <v>149.07770681625001</v>
      </c>
      <c r="N166" s="132"/>
      <c r="O166" s="133">
        <f t="shared" si="13"/>
        <v>1.6454753775000199</v>
      </c>
      <c r="P166" s="134">
        <f t="shared" si="14"/>
        <v>1.1160893119789919E-2</v>
      </c>
      <c r="Q166" s="118"/>
    </row>
    <row r="167" spans="1:51" ht="15" thickBot="1" x14ac:dyDescent="0.35">
      <c r="A167" s="135"/>
      <c r="B167" s="103" t="s">
        <v>46</v>
      </c>
      <c r="C167" s="136"/>
      <c r="D167" s="137"/>
      <c r="E167" s="136"/>
      <c r="F167" s="138"/>
      <c r="G167" s="142"/>
      <c r="H167" s="140"/>
      <c r="I167" s="141"/>
      <c r="J167" s="138"/>
      <c r="K167" s="142"/>
      <c r="L167" s="140"/>
      <c r="M167" s="141"/>
      <c r="N167" s="138"/>
      <c r="O167" s="143"/>
      <c r="P167" s="144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  <c r="AR167" s="22"/>
      <c r="AS167" s="22"/>
      <c r="AT167" s="22"/>
      <c r="AU167" s="22"/>
      <c r="AV167" s="22"/>
      <c r="AW167" s="22"/>
      <c r="AX167" s="22"/>
      <c r="AY167" s="22"/>
    </row>
    <row r="168" spans="1:51" x14ac:dyDescent="0.3">
      <c r="I168" s="37"/>
      <c r="M168" s="37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</row>
    <row r="169" spans="1:51" x14ac:dyDescent="0.3">
      <c r="B169" s="145" t="s">
        <v>47</v>
      </c>
      <c r="G169" s="146">
        <v>2.9499999999999998E-2</v>
      </c>
      <c r="K169" s="146">
        <v>2.9499999999999998E-2</v>
      </c>
      <c r="Q169" s="118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</row>
    <row r="170" spans="1:51" x14ac:dyDescent="0.3"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</row>
    <row r="171" spans="1:51" x14ac:dyDescent="0.3"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</row>
    <row r="172" spans="1:51" x14ac:dyDescent="0.3"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/>
      <c r="AU172" s="22"/>
      <c r="AV172" s="22"/>
      <c r="AW172" s="22"/>
      <c r="AX172" s="22"/>
      <c r="AY172" s="22"/>
    </row>
    <row r="173" spans="1:51" x14ac:dyDescent="0.3"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</row>
    <row r="174" spans="1:51" ht="17.399999999999999" x14ac:dyDescent="0.3">
      <c r="B174" s="419" t="s">
        <v>0</v>
      </c>
      <c r="C174" s="419"/>
      <c r="D174" s="419"/>
      <c r="E174" s="419"/>
      <c r="F174" s="419"/>
      <c r="G174" s="419"/>
      <c r="H174" s="419"/>
      <c r="I174" s="419"/>
      <c r="J174" s="419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</row>
    <row r="175" spans="1:51" ht="17.399999999999999" x14ac:dyDescent="0.3">
      <c r="B175" s="419" t="s">
        <v>1</v>
      </c>
      <c r="C175" s="419"/>
      <c r="D175" s="419"/>
      <c r="E175" s="419"/>
      <c r="F175" s="419"/>
      <c r="G175" s="419"/>
      <c r="H175" s="419"/>
      <c r="I175" s="419"/>
      <c r="J175" s="419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  <c r="AR175" s="22"/>
      <c r="AS175" s="22"/>
      <c r="AT175" s="22"/>
      <c r="AU175" s="22"/>
      <c r="AV175" s="22"/>
      <c r="AW175" s="22"/>
      <c r="AX175" s="22"/>
      <c r="AY175" s="22"/>
    </row>
    <row r="176" spans="1:51" x14ac:dyDescent="0.3"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</row>
    <row r="177" spans="2:51" x14ac:dyDescent="0.3">
      <c r="M177" s="6"/>
      <c r="N177" s="156">
        <v>2</v>
      </c>
      <c r="U177" s="6"/>
      <c r="V177" s="156">
        <v>2</v>
      </c>
      <c r="AB177" s="6"/>
      <c r="AC177" s="156">
        <v>2</v>
      </c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</row>
    <row r="178" spans="2:51" ht="15.6" x14ac:dyDescent="0.3">
      <c r="B178" s="28" t="s">
        <v>2</v>
      </c>
      <c r="D178" s="420" t="s">
        <v>3</v>
      </c>
      <c r="E178" s="420"/>
      <c r="F178" s="420"/>
      <c r="G178" s="420"/>
      <c r="H178" s="420"/>
      <c r="I178" s="420"/>
      <c r="J178" s="420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</row>
    <row r="179" spans="2:51" ht="15.6" x14ac:dyDescent="0.3">
      <c r="B179" s="30"/>
      <c r="D179" s="31"/>
      <c r="E179" s="32"/>
      <c r="F179" s="32"/>
      <c r="G179" s="31"/>
      <c r="H179" s="31"/>
      <c r="I179" s="31"/>
      <c r="J179" s="31"/>
      <c r="M179" s="31"/>
      <c r="Q179" s="31"/>
      <c r="R179" s="31"/>
      <c r="U179" s="31"/>
      <c r="Y179" s="31"/>
      <c r="AB179" s="31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</row>
    <row r="180" spans="2:51" ht="15.6" x14ac:dyDescent="0.3">
      <c r="B180" s="28" t="s">
        <v>4</v>
      </c>
      <c r="D180" s="34" t="s">
        <v>5</v>
      </c>
      <c r="E180" s="32"/>
      <c r="F180" s="32"/>
      <c r="H180" s="31"/>
      <c r="I180" s="35"/>
      <c r="J180" s="31"/>
      <c r="K180" s="157"/>
      <c r="M180" s="35"/>
      <c r="O180" s="37"/>
      <c r="P180" s="39"/>
      <c r="Q180" s="31"/>
      <c r="R180" s="31"/>
      <c r="S180" s="157"/>
      <c r="U180" s="35"/>
      <c r="W180" s="37"/>
      <c r="X180" s="39"/>
      <c r="Y180" s="31"/>
      <c r="Z180" s="157"/>
      <c r="AB180" s="35"/>
      <c r="AD180" s="37"/>
      <c r="AE180" s="39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/>
      <c r="AS180" s="22"/>
      <c r="AT180" s="22"/>
      <c r="AU180" s="22"/>
      <c r="AV180" s="22"/>
      <c r="AW180" s="22"/>
      <c r="AX180" s="22"/>
      <c r="AY180" s="22"/>
    </row>
    <row r="181" spans="2:51" ht="15.6" x14ac:dyDescent="0.3">
      <c r="B181" s="30"/>
      <c r="D181" s="31"/>
      <c r="E181" s="32"/>
      <c r="F181" s="32"/>
      <c r="G181" s="31"/>
      <c r="H181" s="31"/>
      <c r="I181" s="31"/>
      <c r="J181" s="31"/>
      <c r="Q181" s="31"/>
      <c r="R181" s="31"/>
      <c r="Y181" s="31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</row>
    <row r="182" spans="2:51" x14ac:dyDescent="0.3">
      <c r="B182" s="40"/>
      <c r="D182" s="41" t="s">
        <v>6</v>
      </c>
      <c r="E182" s="42"/>
      <c r="G182" s="43">
        <v>212</v>
      </c>
      <c r="H182" s="44" t="s">
        <v>7</v>
      </c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  <c r="AR182" s="22"/>
      <c r="AS182" s="22"/>
      <c r="AT182" s="22"/>
      <c r="AU182" s="22"/>
      <c r="AV182" s="22"/>
      <c r="AW182" s="22"/>
      <c r="AX182" s="22"/>
      <c r="AY182" s="22"/>
    </row>
    <row r="183" spans="2:51" x14ac:dyDescent="0.3">
      <c r="B183" s="40"/>
      <c r="I183" s="37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</row>
    <row r="184" spans="2:51" x14ac:dyDescent="0.3">
      <c r="B184" s="40"/>
      <c r="D184" s="41"/>
      <c r="E184" s="42"/>
      <c r="G184" s="410" t="str">
        <f>G127</f>
        <v>2025 OEB-Approved</v>
      </c>
      <c r="H184" s="421"/>
      <c r="I184" s="411"/>
      <c r="K184" s="410" t="s">
        <v>9</v>
      </c>
      <c r="L184" s="421"/>
      <c r="M184" s="411"/>
      <c r="O184" s="410" t="s">
        <v>10</v>
      </c>
      <c r="P184" s="411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</row>
    <row r="185" spans="2:51" ht="15" customHeight="1" x14ac:dyDescent="0.3">
      <c r="B185" s="40"/>
      <c r="D185" s="412" t="s">
        <v>11</v>
      </c>
      <c r="E185" s="45"/>
      <c r="G185" s="46" t="s">
        <v>12</v>
      </c>
      <c r="H185" s="47" t="s">
        <v>13</v>
      </c>
      <c r="I185" s="48" t="s">
        <v>14</v>
      </c>
      <c r="K185" s="46" t="s">
        <v>12</v>
      </c>
      <c r="L185" s="47" t="s">
        <v>13</v>
      </c>
      <c r="M185" s="48" t="s">
        <v>14</v>
      </c>
      <c r="O185" s="414" t="s">
        <v>15</v>
      </c>
      <c r="P185" s="416" t="s">
        <v>16</v>
      </c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</row>
    <row r="186" spans="2:51" x14ac:dyDescent="0.3">
      <c r="B186" s="158"/>
      <c r="D186" s="413"/>
      <c r="E186" s="45"/>
      <c r="G186" s="49" t="s">
        <v>17</v>
      </c>
      <c r="H186" s="50"/>
      <c r="I186" s="50" t="s">
        <v>17</v>
      </c>
      <c r="K186" s="49" t="s">
        <v>17</v>
      </c>
      <c r="L186" s="50"/>
      <c r="M186" s="50" t="s">
        <v>17</v>
      </c>
      <c r="O186" s="415"/>
      <c r="P186" s="417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</row>
    <row r="187" spans="2:51" x14ac:dyDescent="0.3">
      <c r="B187" s="64" t="s">
        <v>18</v>
      </c>
      <c r="C187" s="52"/>
      <c r="D187" s="53" t="s">
        <v>19</v>
      </c>
      <c r="E187" s="52"/>
      <c r="F187" s="23"/>
      <c r="G187" s="54">
        <v>49.24</v>
      </c>
      <c r="H187" s="55">
        <v>1</v>
      </c>
      <c r="I187" s="56">
        <f t="shared" ref="I187:I196" si="18">H187*G187</f>
        <v>49.24</v>
      </c>
      <c r="J187" s="57"/>
      <c r="K187" s="54">
        <v>51.18</v>
      </c>
      <c r="L187" s="55">
        <v>1</v>
      </c>
      <c r="M187" s="56">
        <f t="shared" ref="M187:M196" si="19">L187*K187</f>
        <v>51.18</v>
      </c>
      <c r="N187" s="57"/>
      <c r="O187" s="58">
        <f t="shared" ref="O187:O222" si="20">M187-I187</f>
        <v>1.9399999999999977</v>
      </c>
      <c r="P187" s="59">
        <f t="shared" ref="P187:P222" si="21">IF(OR(I187=0,M187=0),"",(O187/I187))</f>
        <v>3.9398862713241223E-2</v>
      </c>
      <c r="Q187" s="57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</row>
    <row r="188" spans="2:51" x14ac:dyDescent="0.3">
      <c r="B188" s="61" t="s">
        <v>93</v>
      </c>
      <c r="C188" s="52"/>
      <c r="D188" s="53" t="s">
        <v>19</v>
      </c>
      <c r="E188" s="52"/>
      <c r="F188" s="23"/>
      <c r="G188" s="54">
        <v>0.04</v>
      </c>
      <c r="H188" s="55">
        <v>1</v>
      </c>
      <c r="I188" s="62">
        <f t="shared" si="18"/>
        <v>0.04</v>
      </c>
      <c r="J188" s="57"/>
      <c r="K188" s="54">
        <v>0.04</v>
      </c>
      <c r="L188" s="55">
        <v>1</v>
      </c>
      <c r="M188" s="62">
        <f t="shared" si="19"/>
        <v>0.04</v>
      </c>
      <c r="N188" s="57"/>
      <c r="O188" s="58">
        <f t="shared" si="20"/>
        <v>0</v>
      </c>
      <c r="P188" s="59">
        <f t="shared" si="21"/>
        <v>0</v>
      </c>
      <c r="Q188" s="57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/>
      <c r="AT188" s="22"/>
      <c r="AU188" s="22"/>
      <c r="AV188" s="22"/>
      <c r="AW188" s="22"/>
      <c r="AX188" s="22"/>
      <c r="AY188" s="22"/>
    </row>
    <row r="189" spans="2:51" x14ac:dyDescent="0.3">
      <c r="B189" s="61" t="s">
        <v>94</v>
      </c>
      <c r="C189" s="52"/>
      <c r="D189" s="53" t="s">
        <v>19</v>
      </c>
      <c r="E189" s="52"/>
      <c r="F189" s="23"/>
      <c r="G189" s="54">
        <v>-0.09</v>
      </c>
      <c r="H189" s="63">
        <v>1</v>
      </c>
      <c r="I189" s="62">
        <f t="shared" si="18"/>
        <v>-0.09</v>
      </c>
      <c r="J189" s="57"/>
      <c r="K189" s="54">
        <v>0</v>
      </c>
      <c r="L189" s="63">
        <v>1</v>
      </c>
      <c r="M189" s="62">
        <f t="shared" si="19"/>
        <v>0</v>
      </c>
      <c r="N189" s="57"/>
      <c r="O189" s="58">
        <f t="shared" si="20"/>
        <v>0.09</v>
      </c>
      <c r="P189" s="59" t="str">
        <f t="shared" si="21"/>
        <v/>
      </c>
      <c r="Q189" s="57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</row>
    <row r="190" spans="2:51" x14ac:dyDescent="0.3">
      <c r="B190" s="61" t="s">
        <v>95</v>
      </c>
      <c r="C190" s="52"/>
      <c r="D190" s="53" t="s">
        <v>19</v>
      </c>
      <c r="E190" s="52"/>
      <c r="F190" s="23"/>
      <c r="G190" s="54">
        <v>-0.65</v>
      </c>
      <c r="H190" s="63">
        <v>1</v>
      </c>
      <c r="I190" s="62">
        <f t="shared" si="18"/>
        <v>-0.65</v>
      </c>
      <c r="J190" s="57"/>
      <c r="K190" s="54">
        <v>0</v>
      </c>
      <c r="L190" s="63">
        <v>1</v>
      </c>
      <c r="M190" s="62">
        <f t="shared" si="19"/>
        <v>0</v>
      </c>
      <c r="N190" s="57"/>
      <c r="O190" s="58">
        <f t="shared" si="20"/>
        <v>0.65</v>
      </c>
      <c r="P190" s="59" t="str">
        <f t="shared" si="21"/>
        <v/>
      </c>
      <c r="Q190" s="57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</row>
    <row r="191" spans="2:51" x14ac:dyDescent="0.3">
      <c r="B191" s="61" t="s">
        <v>96</v>
      </c>
      <c r="C191" s="52"/>
      <c r="D191" s="53" t="s">
        <v>19</v>
      </c>
      <c r="E191" s="52"/>
      <c r="F191" s="23"/>
      <c r="G191" s="54">
        <v>-1.79</v>
      </c>
      <c r="H191" s="63">
        <v>1</v>
      </c>
      <c r="I191" s="62">
        <f t="shared" si="18"/>
        <v>-1.79</v>
      </c>
      <c r="J191" s="57"/>
      <c r="K191" s="54">
        <v>0</v>
      </c>
      <c r="L191" s="63">
        <v>1</v>
      </c>
      <c r="M191" s="62">
        <f t="shared" si="19"/>
        <v>0</v>
      </c>
      <c r="N191" s="57"/>
      <c r="O191" s="58">
        <f t="shared" si="20"/>
        <v>1.79</v>
      </c>
      <c r="P191" s="59" t="str">
        <f t="shared" si="21"/>
        <v/>
      </c>
      <c r="Q191" s="57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/>
      <c r="AY191" s="22"/>
    </row>
    <row r="192" spans="2:51" x14ac:dyDescent="0.3">
      <c r="B192" s="61" t="s">
        <v>97</v>
      </c>
      <c r="C192" s="52"/>
      <c r="D192" s="53" t="s">
        <v>19</v>
      </c>
      <c r="E192" s="52"/>
      <c r="F192" s="23"/>
      <c r="G192" s="54">
        <v>-0.03</v>
      </c>
      <c r="H192" s="63">
        <v>1</v>
      </c>
      <c r="I192" s="62">
        <f t="shared" si="18"/>
        <v>-0.03</v>
      </c>
      <c r="J192" s="57"/>
      <c r="K192" s="54">
        <v>-0.03</v>
      </c>
      <c r="L192" s="63">
        <v>1</v>
      </c>
      <c r="M192" s="62">
        <f t="shared" si="19"/>
        <v>-0.03</v>
      </c>
      <c r="N192" s="57"/>
      <c r="O192" s="58">
        <f t="shared" si="20"/>
        <v>0</v>
      </c>
      <c r="P192" s="59">
        <f t="shared" si="21"/>
        <v>0</v>
      </c>
      <c r="Q192" s="57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</row>
    <row r="193" spans="2:51" x14ac:dyDescent="0.3">
      <c r="B193" s="64" t="s">
        <v>98</v>
      </c>
      <c r="C193" s="52"/>
      <c r="D193" s="53" t="s">
        <v>19</v>
      </c>
      <c r="E193" s="52"/>
      <c r="F193" s="23"/>
      <c r="G193" s="54">
        <v>-1.41</v>
      </c>
      <c r="H193" s="63">
        <v>1</v>
      </c>
      <c r="I193" s="62">
        <f>H193*G193</f>
        <v>-1.41</v>
      </c>
      <c r="J193" s="57"/>
      <c r="K193" s="54">
        <v>-1.41</v>
      </c>
      <c r="L193" s="63">
        <v>1</v>
      </c>
      <c r="M193" s="62">
        <f>L193*K193</f>
        <v>-1.41</v>
      </c>
      <c r="N193" s="57"/>
      <c r="O193" s="58">
        <f t="shared" si="20"/>
        <v>0</v>
      </c>
      <c r="P193" s="59">
        <f t="shared" si="21"/>
        <v>0</v>
      </c>
      <c r="Q193" s="57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</row>
    <row r="194" spans="2:51" x14ac:dyDescent="0.3">
      <c r="B194" s="64" t="s">
        <v>99</v>
      </c>
      <c r="C194" s="52"/>
      <c r="D194" s="53" t="s">
        <v>19</v>
      </c>
      <c r="E194" s="52"/>
      <c r="F194" s="23"/>
      <c r="G194" s="54">
        <v>-0.34</v>
      </c>
      <c r="H194" s="63">
        <v>1</v>
      </c>
      <c r="I194" s="62">
        <f>H194*G194</f>
        <v>-0.34</v>
      </c>
      <c r="J194" s="57"/>
      <c r="K194" s="54">
        <v>-0.34</v>
      </c>
      <c r="L194" s="63">
        <v>1</v>
      </c>
      <c r="M194" s="62">
        <f>L194*K194</f>
        <v>-0.34</v>
      </c>
      <c r="N194" s="57"/>
      <c r="O194" s="58">
        <f t="shared" si="20"/>
        <v>0</v>
      </c>
      <c r="P194" s="59">
        <f t="shared" si="21"/>
        <v>0</v>
      </c>
      <c r="Q194" s="57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</row>
    <row r="195" spans="2:51" x14ac:dyDescent="0.3">
      <c r="B195" s="65" t="s">
        <v>100</v>
      </c>
      <c r="C195" s="52"/>
      <c r="D195" s="53" t="s">
        <v>19</v>
      </c>
      <c r="E195" s="52"/>
      <c r="F195" s="23"/>
      <c r="G195" s="54">
        <v>0</v>
      </c>
      <c r="H195" s="63">
        <v>1</v>
      </c>
      <c r="I195" s="62">
        <f t="shared" si="18"/>
        <v>0</v>
      </c>
      <c r="J195" s="57"/>
      <c r="K195" s="54">
        <v>-0.99</v>
      </c>
      <c r="L195" s="63">
        <v>1</v>
      </c>
      <c r="M195" s="62">
        <f t="shared" si="19"/>
        <v>-0.99</v>
      </c>
      <c r="N195" s="57"/>
      <c r="O195" s="58">
        <f t="shared" si="20"/>
        <v>-0.99</v>
      </c>
      <c r="P195" s="59" t="str">
        <f t="shared" si="21"/>
        <v/>
      </c>
      <c r="Q195" s="57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</row>
    <row r="196" spans="2:51" x14ac:dyDescent="0.3">
      <c r="B196" s="66" t="s">
        <v>101</v>
      </c>
      <c r="C196" s="52"/>
      <c r="D196" s="53" t="s">
        <v>19</v>
      </c>
      <c r="E196" s="52"/>
      <c r="F196" s="23"/>
      <c r="G196" s="54">
        <v>0.2</v>
      </c>
      <c r="H196" s="55">
        <v>1</v>
      </c>
      <c r="I196" s="62">
        <f t="shared" si="18"/>
        <v>0.2</v>
      </c>
      <c r="J196" s="57"/>
      <c r="K196" s="54">
        <v>0</v>
      </c>
      <c r="L196" s="63">
        <v>1</v>
      </c>
      <c r="M196" s="62">
        <f t="shared" si="19"/>
        <v>0</v>
      </c>
      <c r="N196" s="57"/>
      <c r="O196" s="58">
        <f t="shared" si="20"/>
        <v>-0.2</v>
      </c>
      <c r="P196" s="59" t="str">
        <f t="shared" si="21"/>
        <v/>
      </c>
      <c r="Q196" s="57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</row>
    <row r="197" spans="2:51" s="67" customFormat="1" x14ac:dyDescent="0.3">
      <c r="B197" s="159" t="s">
        <v>20</v>
      </c>
      <c r="C197" s="69"/>
      <c r="D197" s="70"/>
      <c r="E197" s="69"/>
      <c r="F197" s="71"/>
      <c r="G197" s="72"/>
      <c r="H197" s="73"/>
      <c r="I197" s="74">
        <f>SUM(I187:I196)</f>
        <v>45.17</v>
      </c>
      <c r="J197" s="75"/>
      <c r="K197" s="72"/>
      <c r="L197" s="73"/>
      <c r="M197" s="74">
        <f>SUM(M187:M196)</f>
        <v>48.449999999999996</v>
      </c>
      <c r="N197" s="75"/>
      <c r="O197" s="76">
        <f t="shared" si="20"/>
        <v>3.279999999999994</v>
      </c>
      <c r="P197" s="77">
        <f t="shared" si="21"/>
        <v>7.26145671906131E-2</v>
      </c>
      <c r="Q197" s="75"/>
    </row>
    <row r="198" spans="2:51" x14ac:dyDescent="0.3">
      <c r="B198" s="64" t="s">
        <v>21</v>
      </c>
      <c r="C198" s="52"/>
      <c r="D198" s="53" t="s">
        <v>22</v>
      </c>
      <c r="E198" s="52"/>
      <c r="F198" s="23"/>
      <c r="G198" s="79">
        <f>IF(ISBLANK($D180)=TRUE, 0, IF($D180="TOU", $D$280*G211+$D$281*G212+$D$282*G213, IF(AND($D180="non-TOU", H215&gt;0), G215,G214)))</f>
        <v>9.9039999999999989E-2</v>
      </c>
      <c r="H198" s="80">
        <f>$G$182*(1+G225)-$G$182</f>
        <v>6.2540000000000191</v>
      </c>
      <c r="I198" s="62">
        <f>H198*G198</f>
        <v>0.61939616000000186</v>
      </c>
      <c r="J198" s="57"/>
      <c r="K198" s="79">
        <f>IF(ISBLANK($D180)=TRUE, 0, IF($D180="TOU", $D$280*K211+$D$281*K212+$D$282*K213, IF(AND($D180="non-TOU", L215&gt;0), K215,K214)))</f>
        <v>9.9039999999999989E-2</v>
      </c>
      <c r="L198" s="80">
        <f>$G$182*(1+K225)-$G$182</f>
        <v>6.2540000000000191</v>
      </c>
      <c r="M198" s="62">
        <f>L198*K198</f>
        <v>0.61939616000000186</v>
      </c>
      <c r="N198" s="57"/>
      <c r="O198" s="58">
        <f t="shared" si="20"/>
        <v>0</v>
      </c>
      <c r="P198" s="59">
        <f t="shared" si="21"/>
        <v>0</v>
      </c>
      <c r="Q198" s="57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</row>
    <row r="199" spans="2:51" x14ac:dyDescent="0.3">
      <c r="B199" s="64" t="str">
        <f>B35</f>
        <v>Rate Rider for Disposition of Deferral/Variance Accounts - effective until December 31, 2026</v>
      </c>
      <c r="C199" s="52"/>
      <c r="D199" s="53" t="s">
        <v>22</v>
      </c>
      <c r="E199" s="52"/>
      <c r="F199" s="23"/>
      <c r="G199" s="81">
        <v>2.3E-3</v>
      </c>
      <c r="H199" s="82">
        <f>$G$182</f>
        <v>212</v>
      </c>
      <c r="I199" s="62">
        <f>H199*G199</f>
        <v>0.48759999999999998</v>
      </c>
      <c r="J199" s="57"/>
      <c r="K199" s="81">
        <v>1.1199999999999999E-3</v>
      </c>
      <c r="L199" s="82">
        <f>$G$182</f>
        <v>212</v>
      </c>
      <c r="M199" s="62">
        <f>L199*K199</f>
        <v>0.23743999999999998</v>
      </c>
      <c r="N199" s="57"/>
      <c r="O199" s="58">
        <f t="shared" si="20"/>
        <v>-0.25015999999999999</v>
      </c>
      <c r="P199" s="59">
        <f t="shared" si="21"/>
        <v>-0.5130434782608696</v>
      </c>
      <c r="Q199" s="57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</row>
    <row r="200" spans="2:51" x14ac:dyDescent="0.3">
      <c r="B200" s="64" t="str">
        <f>B36</f>
        <v>Rate Rider for Disposition of Capacity Based Recovery Account - Applicable only for Class B Customers - effective until December 31, 2026</v>
      </c>
      <c r="C200" s="52"/>
      <c r="D200" s="53" t="s">
        <v>22</v>
      </c>
      <c r="E200" s="52"/>
      <c r="F200" s="23"/>
      <c r="G200" s="81">
        <v>1.8000000000000001E-4</v>
      </c>
      <c r="H200" s="82">
        <f>$G$182</f>
        <v>212</v>
      </c>
      <c r="I200" s="62">
        <f>H200*G200</f>
        <v>3.8159999999999999E-2</v>
      </c>
      <c r="J200" s="57"/>
      <c r="K200" s="81">
        <v>4.8000000000000001E-4</v>
      </c>
      <c r="L200" s="82">
        <f>$G$182</f>
        <v>212</v>
      </c>
      <c r="M200" s="62">
        <f>L200*K200</f>
        <v>0.10176</v>
      </c>
      <c r="N200" s="57"/>
      <c r="O200" s="58">
        <f t="shared" si="20"/>
        <v>6.3600000000000004E-2</v>
      </c>
      <c r="P200" s="59">
        <f t="shared" si="21"/>
        <v>1.6666666666666667</v>
      </c>
      <c r="Q200" s="57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</row>
    <row r="201" spans="2:51" x14ac:dyDescent="0.3">
      <c r="B201" s="64" t="str">
        <f>B37</f>
        <v>Rate Rider for Disposition of Global Adjustment Account - Applicable only for Non-RPP Customers - effective until December 31, 2026</v>
      </c>
      <c r="C201" s="52"/>
      <c r="D201" s="53" t="s">
        <v>22</v>
      </c>
      <c r="E201" s="52"/>
      <c r="F201" s="23"/>
      <c r="G201" s="81">
        <v>1.24E-3</v>
      </c>
      <c r="H201" s="82"/>
      <c r="I201" s="62">
        <f>H201*G201</f>
        <v>0</v>
      </c>
      <c r="J201" s="57"/>
      <c r="K201" s="81">
        <v>5.0800000000000003E-3</v>
      </c>
      <c r="L201" s="82"/>
      <c r="M201" s="62">
        <f>L201*K201</f>
        <v>0</v>
      </c>
      <c r="N201" s="57"/>
      <c r="O201" s="58">
        <f t="shared" si="20"/>
        <v>0</v>
      </c>
      <c r="P201" s="59" t="str">
        <f t="shared" si="21"/>
        <v/>
      </c>
      <c r="Q201" s="57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</row>
    <row r="202" spans="2:51" x14ac:dyDescent="0.3">
      <c r="B202" s="64" t="str">
        <f>B38</f>
        <v>Rate Rider for Smart Metering Entity Charge - effective until December 31, 2029</v>
      </c>
      <c r="C202" s="52"/>
      <c r="D202" s="53" t="s">
        <v>19</v>
      </c>
      <c r="E202" s="52"/>
      <c r="F202" s="23"/>
      <c r="G202" s="84">
        <f>G38</f>
        <v>0.41</v>
      </c>
      <c r="H202" s="55">
        <v>1</v>
      </c>
      <c r="I202" s="62">
        <f>H202*G202</f>
        <v>0.41</v>
      </c>
      <c r="J202" s="57"/>
      <c r="K202" s="84">
        <f>K38</f>
        <v>0.41</v>
      </c>
      <c r="L202" s="55">
        <v>1</v>
      </c>
      <c r="M202" s="62">
        <f>L202*K202</f>
        <v>0.41</v>
      </c>
      <c r="N202" s="57"/>
      <c r="O202" s="58">
        <f t="shared" si="20"/>
        <v>0</v>
      </c>
      <c r="P202" s="59">
        <f t="shared" si="21"/>
        <v>0</v>
      </c>
      <c r="Q202" s="57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</row>
    <row r="203" spans="2:51" s="67" customFormat="1" x14ac:dyDescent="0.3">
      <c r="B203" s="85" t="s">
        <v>27</v>
      </c>
      <c r="C203" s="86"/>
      <c r="D203" s="87"/>
      <c r="E203" s="86"/>
      <c r="F203" s="71"/>
      <c r="G203" s="88"/>
      <c r="H203" s="89"/>
      <c r="I203" s="90">
        <f>SUM(I198:I202)+I197</f>
        <v>46.725156160000004</v>
      </c>
      <c r="J203" s="75"/>
      <c r="K203" s="88"/>
      <c r="L203" s="89"/>
      <c r="M203" s="90">
        <f>SUM(M198:M202)+M197</f>
        <v>49.818596159999998</v>
      </c>
      <c r="N203" s="75"/>
      <c r="O203" s="76">
        <f t="shared" si="20"/>
        <v>3.093439999999994</v>
      </c>
      <c r="P203" s="77">
        <f t="shared" si="21"/>
        <v>6.620502218135324E-2</v>
      </c>
      <c r="Q203" s="75"/>
    </row>
    <row r="204" spans="2:51" x14ac:dyDescent="0.3">
      <c r="B204" s="91" t="s">
        <v>28</v>
      </c>
      <c r="C204" s="23"/>
      <c r="D204" s="53" t="s">
        <v>22</v>
      </c>
      <c r="E204" s="23"/>
      <c r="F204" s="23"/>
      <c r="G204" s="92">
        <f>G40</f>
        <v>1.4E-2</v>
      </c>
      <c r="H204" s="93">
        <f>$G$182*(1+G225)</f>
        <v>218.25400000000002</v>
      </c>
      <c r="I204" s="56">
        <f>H204*G204</f>
        <v>3.0555560000000002</v>
      </c>
      <c r="J204" s="57"/>
      <c r="K204" s="92">
        <f>K40</f>
        <v>1.35E-2</v>
      </c>
      <c r="L204" s="93">
        <f>$G$182*(1+K225)</f>
        <v>218.25400000000002</v>
      </c>
      <c r="M204" s="56">
        <f>L204*K204</f>
        <v>2.9464290000000002</v>
      </c>
      <c r="N204" s="57"/>
      <c r="O204" s="58">
        <f t="shared" si="20"/>
        <v>-0.10912699999999997</v>
      </c>
      <c r="P204" s="59">
        <f t="shared" si="21"/>
        <v>-3.5714285714285705E-2</v>
      </c>
      <c r="Q204" s="57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</row>
    <row r="205" spans="2:51" x14ac:dyDescent="0.3">
      <c r="B205" s="91" t="s">
        <v>29</v>
      </c>
      <c r="C205" s="23"/>
      <c r="D205" s="53" t="s">
        <v>22</v>
      </c>
      <c r="E205" s="23"/>
      <c r="F205" s="23"/>
      <c r="G205" s="92">
        <f>G41</f>
        <v>9.5899999999999996E-3</v>
      </c>
      <c r="H205" s="94">
        <f>+H204</f>
        <v>218.25400000000002</v>
      </c>
      <c r="I205" s="56">
        <f>H205*G205</f>
        <v>2.0930558600000002</v>
      </c>
      <c r="J205" s="57"/>
      <c r="K205" s="92">
        <f>K41</f>
        <v>8.8299999999999993E-3</v>
      </c>
      <c r="L205" s="94">
        <f>+L204</f>
        <v>218.25400000000002</v>
      </c>
      <c r="M205" s="56">
        <f>L205*K205</f>
        <v>1.9271828200000001</v>
      </c>
      <c r="N205" s="57"/>
      <c r="O205" s="58">
        <f t="shared" si="20"/>
        <v>-0.16587304000000014</v>
      </c>
      <c r="P205" s="59">
        <f t="shared" si="21"/>
        <v>-7.9249217935349378E-2</v>
      </c>
      <c r="Q205" s="57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</row>
    <row r="206" spans="2:51" s="67" customFormat="1" x14ac:dyDescent="0.3">
      <c r="B206" s="85" t="s">
        <v>30</v>
      </c>
      <c r="C206" s="69"/>
      <c r="D206" s="87"/>
      <c r="E206" s="69"/>
      <c r="F206" s="95"/>
      <c r="G206" s="96"/>
      <c r="H206" s="97"/>
      <c r="I206" s="90">
        <f>SUM(I203:I205)</f>
        <v>51.873768020000007</v>
      </c>
      <c r="J206" s="98"/>
      <c r="K206" s="96"/>
      <c r="L206" s="97"/>
      <c r="M206" s="90">
        <f>SUM(M203:M205)</f>
        <v>54.692207979999999</v>
      </c>
      <c r="N206" s="98"/>
      <c r="O206" s="76">
        <f t="shared" si="20"/>
        <v>2.8184399599999921</v>
      </c>
      <c r="P206" s="77">
        <f t="shared" si="21"/>
        <v>5.4332663069961262E-2</v>
      </c>
      <c r="Q206" s="75"/>
    </row>
    <row r="207" spans="2:51" x14ac:dyDescent="0.3">
      <c r="B207" s="52" t="s">
        <v>31</v>
      </c>
      <c r="C207" s="52"/>
      <c r="D207" s="53" t="s">
        <v>22</v>
      </c>
      <c r="E207" s="52"/>
      <c r="F207" s="23"/>
      <c r="G207" s="99">
        <v>4.1000000000000003E-3</v>
      </c>
      <c r="H207" s="82">
        <f>+H204</f>
        <v>218.25400000000002</v>
      </c>
      <c r="I207" s="62">
        <f t="shared" ref="I207:I217" si="22">H207*G207</f>
        <v>0.89484140000000012</v>
      </c>
      <c r="J207" s="57"/>
      <c r="K207" s="99">
        <v>4.1000000000000003E-3</v>
      </c>
      <c r="L207" s="82">
        <f>+L204</f>
        <v>218.25400000000002</v>
      </c>
      <c r="M207" s="62">
        <f t="shared" ref="M207:M217" si="23">L207*K207</f>
        <v>0.89484140000000012</v>
      </c>
      <c r="N207" s="57"/>
      <c r="O207" s="58">
        <f t="shared" si="20"/>
        <v>0</v>
      </c>
      <c r="P207" s="59">
        <f t="shared" si="21"/>
        <v>0</v>
      </c>
      <c r="Q207" s="57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</row>
    <row r="208" spans="2:51" x14ac:dyDescent="0.3">
      <c r="B208" s="52" t="s">
        <v>32</v>
      </c>
      <c r="C208" s="52"/>
      <c r="D208" s="53" t="s">
        <v>22</v>
      </c>
      <c r="E208" s="52"/>
      <c r="F208" s="23"/>
      <c r="G208" s="99">
        <v>1.5E-3</v>
      </c>
      <c r="H208" s="82">
        <f>+H204</f>
        <v>218.25400000000002</v>
      </c>
      <c r="I208" s="62">
        <f t="shared" si="22"/>
        <v>0.32738100000000003</v>
      </c>
      <c r="J208" s="57"/>
      <c r="K208" s="99">
        <v>1.5E-3</v>
      </c>
      <c r="L208" s="82">
        <f>+L204</f>
        <v>218.25400000000002</v>
      </c>
      <c r="M208" s="62">
        <f t="shared" si="23"/>
        <v>0.32738100000000003</v>
      </c>
      <c r="N208" s="57"/>
      <c r="O208" s="58">
        <f t="shared" si="20"/>
        <v>0</v>
      </c>
      <c r="P208" s="59">
        <f t="shared" si="21"/>
        <v>0</v>
      </c>
      <c r="Q208" s="57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/>
      <c r="AY208" s="22"/>
    </row>
    <row r="209" spans="1:51" x14ac:dyDescent="0.3">
      <c r="B209" s="52" t="s">
        <v>33</v>
      </c>
      <c r="C209" s="52"/>
      <c r="D209" s="53" t="s">
        <v>22</v>
      </c>
      <c r="E209" s="52"/>
      <c r="F209" s="23"/>
      <c r="G209" s="99">
        <v>4.0000000000000002E-4</v>
      </c>
      <c r="H209" s="82">
        <f>+H204</f>
        <v>218.25400000000002</v>
      </c>
      <c r="I209" s="62">
        <f t="shared" si="22"/>
        <v>8.7301600000000007E-2</v>
      </c>
      <c r="J209" s="57"/>
      <c r="K209" s="99">
        <v>4.0000000000000002E-4</v>
      </c>
      <c r="L209" s="82">
        <f>+L204</f>
        <v>218.25400000000002</v>
      </c>
      <c r="M209" s="62">
        <f t="shared" si="23"/>
        <v>8.7301600000000007E-2</v>
      </c>
      <c r="N209" s="57"/>
      <c r="O209" s="58">
        <f t="shared" si="20"/>
        <v>0</v>
      </c>
      <c r="P209" s="59">
        <f t="shared" si="21"/>
        <v>0</v>
      </c>
      <c r="Q209" s="57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</row>
    <row r="210" spans="1:51" x14ac:dyDescent="0.3">
      <c r="B210" s="52" t="s">
        <v>34</v>
      </c>
      <c r="C210" s="52"/>
      <c r="D210" s="53" t="s">
        <v>19</v>
      </c>
      <c r="E210" s="52"/>
      <c r="F210" s="23"/>
      <c r="G210" s="100">
        <v>0.25</v>
      </c>
      <c r="H210" s="55">
        <v>1</v>
      </c>
      <c r="I210" s="56">
        <f t="shared" si="22"/>
        <v>0.25</v>
      </c>
      <c r="J210" s="57"/>
      <c r="K210" s="100">
        <v>0.25</v>
      </c>
      <c r="L210" s="55">
        <v>1</v>
      </c>
      <c r="M210" s="56">
        <f t="shared" si="23"/>
        <v>0.25</v>
      </c>
      <c r="N210" s="57"/>
      <c r="O210" s="58">
        <f t="shared" si="20"/>
        <v>0</v>
      </c>
      <c r="P210" s="59">
        <f t="shared" si="21"/>
        <v>0</v>
      </c>
      <c r="Q210" s="57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</row>
    <row r="211" spans="1:51" x14ac:dyDescent="0.3">
      <c r="B211" s="52" t="s">
        <v>35</v>
      </c>
      <c r="C211" s="52"/>
      <c r="D211" s="53" t="s">
        <v>22</v>
      </c>
      <c r="E211" s="52"/>
      <c r="F211" s="23"/>
      <c r="G211" s="99">
        <v>7.5999999999999998E-2</v>
      </c>
      <c r="H211" s="82">
        <f>$D$280*$G$182</f>
        <v>135.68</v>
      </c>
      <c r="I211" s="62">
        <f t="shared" si="22"/>
        <v>10.311680000000001</v>
      </c>
      <c r="J211" s="57"/>
      <c r="K211" s="99">
        <v>7.5999999999999998E-2</v>
      </c>
      <c r="L211" s="82">
        <f>$D$280*$G$182</f>
        <v>135.68</v>
      </c>
      <c r="M211" s="62">
        <f t="shared" si="23"/>
        <v>10.311680000000001</v>
      </c>
      <c r="N211" s="57"/>
      <c r="O211" s="58">
        <f t="shared" si="20"/>
        <v>0</v>
      </c>
      <c r="P211" s="59">
        <f t="shared" si="21"/>
        <v>0</v>
      </c>
      <c r="Q211" s="57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</row>
    <row r="212" spans="1:51" x14ac:dyDescent="0.3">
      <c r="B212" s="52" t="s">
        <v>36</v>
      </c>
      <c r="C212" s="52"/>
      <c r="D212" s="53" t="s">
        <v>22</v>
      </c>
      <c r="E212" s="52"/>
      <c r="F212" s="23"/>
      <c r="G212" s="99">
        <v>0.122</v>
      </c>
      <c r="H212" s="82">
        <f>$D$281*$G$182</f>
        <v>38.159999999999997</v>
      </c>
      <c r="I212" s="62">
        <f t="shared" si="22"/>
        <v>4.6555199999999992</v>
      </c>
      <c r="J212" s="57"/>
      <c r="K212" s="99">
        <v>0.122</v>
      </c>
      <c r="L212" s="82">
        <f>$D$281*$G$182</f>
        <v>38.159999999999997</v>
      </c>
      <c r="M212" s="62">
        <f t="shared" si="23"/>
        <v>4.6555199999999992</v>
      </c>
      <c r="N212" s="57"/>
      <c r="O212" s="58">
        <f t="shared" si="20"/>
        <v>0</v>
      </c>
      <c r="P212" s="59">
        <f t="shared" si="21"/>
        <v>0</v>
      </c>
      <c r="Q212" s="57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</row>
    <row r="213" spans="1:51" x14ac:dyDescent="0.3">
      <c r="B213" s="52" t="s">
        <v>37</v>
      </c>
      <c r="C213" s="52"/>
      <c r="D213" s="53" t="s">
        <v>22</v>
      </c>
      <c r="E213" s="52"/>
      <c r="F213" s="23"/>
      <c r="G213" s="99">
        <v>0.158</v>
      </c>
      <c r="H213" s="82">
        <f>$D$282*$G$182</f>
        <v>38.159999999999997</v>
      </c>
      <c r="I213" s="62">
        <f t="shared" si="22"/>
        <v>6.0292799999999991</v>
      </c>
      <c r="J213" s="57"/>
      <c r="K213" s="99">
        <v>0.158</v>
      </c>
      <c r="L213" s="82">
        <f>$D$282*$G$182</f>
        <v>38.159999999999997</v>
      </c>
      <c r="M213" s="62">
        <f t="shared" si="23"/>
        <v>6.0292799999999991</v>
      </c>
      <c r="N213" s="57"/>
      <c r="O213" s="58">
        <f t="shared" si="20"/>
        <v>0</v>
      </c>
      <c r="P213" s="59">
        <f t="shared" si="21"/>
        <v>0</v>
      </c>
      <c r="Q213" s="57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</row>
    <row r="214" spans="1:51" x14ac:dyDescent="0.3">
      <c r="B214" s="52" t="s">
        <v>38</v>
      </c>
      <c r="C214" s="52"/>
      <c r="D214" s="53" t="s">
        <v>22</v>
      </c>
      <c r="E214" s="52"/>
      <c r="F214" s="23"/>
      <c r="G214" s="99">
        <v>9.2999999999999999E-2</v>
      </c>
      <c r="H214" s="82">
        <f>H50</f>
        <v>600</v>
      </c>
      <c r="I214" s="62">
        <f t="shared" si="22"/>
        <v>55.8</v>
      </c>
      <c r="J214" s="57"/>
      <c r="K214" s="99">
        <v>9.2999999999999999E-2</v>
      </c>
      <c r="L214" s="82">
        <f>L50</f>
        <v>600</v>
      </c>
      <c r="M214" s="62">
        <f t="shared" si="23"/>
        <v>55.8</v>
      </c>
      <c r="N214" s="57"/>
      <c r="O214" s="58">
        <f t="shared" si="20"/>
        <v>0</v>
      </c>
      <c r="P214" s="59">
        <f t="shared" si="21"/>
        <v>0</v>
      </c>
      <c r="Q214" s="57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</row>
    <row r="215" spans="1:51" x14ac:dyDescent="0.3">
      <c r="B215" s="52" t="s">
        <v>39</v>
      </c>
      <c r="C215" s="52"/>
      <c r="D215" s="53" t="s">
        <v>22</v>
      </c>
      <c r="E215" s="52"/>
      <c r="F215" s="23"/>
      <c r="G215" s="99">
        <v>0.11</v>
      </c>
      <c r="H215" s="82">
        <f>H51</f>
        <v>150</v>
      </c>
      <c r="I215" s="62">
        <f t="shared" si="22"/>
        <v>16.5</v>
      </c>
      <c r="J215" s="57"/>
      <c r="K215" s="99">
        <v>0.11</v>
      </c>
      <c r="L215" s="82">
        <f>L51</f>
        <v>150</v>
      </c>
      <c r="M215" s="62">
        <f t="shared" si="23"/>
        <v>16.5</v>
      </c>
      <c r="N215" s="57"/>
      <c r="O215" s="58">
        <f t="shared" si="20"/>
        <v>0</v>
      </c>
      <c r="P215" s="59">
        <f t="shared" si="21"/>
        <v>0</v>
      </c>
      <c r="Q215" s="57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</row>
    <row r="216" spans="1:51" x14ac:dyDescent="0.3">
      <c r="B216" s="52" t="s">
        <v>40</v>
      </c>
      <c r="C216" s="52"/>
      <c r="D216" s="53" t="s">
        <v>22</v>
      </c>
      <c r="E216" s="52"/>
      <c r="F216" s="23"/>
      <c r="G216" s="99">
        <v>0.15959999999999999</v>
      </c>
      <c r="H216" s="82">
        <f>H52</f>
        <v>0</v>
      </c>
      <c r="I216" s="62">
        <f t="shared" si="22"/>
        <v>0</v>
      </c>
      <c r="J216" s="57"/>
      <c r="K216" s="99">
        <v>0.15959999999999999</v>
      </c>
      <c r="L216" s="82">
        <f>L52</f>
        <v>0</v>
      </c>
      <c r="M216" s="62">
        <f t="shared" si="23"/>
        <v>0</v>
      </c>
      <c r="N216" s="57"/>
      <c r="O216" s="58">
        <f t="shared" si="20"/>
        <v>0</v>
      </c>
      <c r="P216" s="59" t="str">
        <f t="shared" si="21"/>
        <v/>
      </c>
      <c r="Q216" s="57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</row>
    <row r="217" spans="1:51" ht="15" thickBot="1" x14ac:dyDescent="0.35">
      <c r="B217" s="52" t="s">
        <v>41</v>
      </c>
      <c r="C217" s="52"/>
      <c r="D217" s="53" t="s">
        <v>22</v>
      </c>
      <c r="E217" s="52"/>
      <c r="F217" s="23"/>
      <c r="G217" s="99">
        <f>G216</f>
        <v>0.15959999999999999</v>
      </c>
      <c r="H217" s="82">
        <f>H53</f>
        <v>0</v>
      </c>
      <c r="I217" s="62">
        <f t="shared" si="22"/>
        <v>0</v>
      </c>
      <c r="J217" s="57"/>
      <c r="K217" s="99">
        <f>K216</f>
        <v>0.15959999999999999</v>
      </c>
      <c r="L217" s="82">
        <f>L53</f>
        <v>0</v>
      </c>
      <c r="M217" s="62">
        <f t="shared" si="23"/>
        <v>0</v>
      </c>
      <c r="N217" s="57"/>
      <c r="O217" s="58">
        <f t="shared" si="20"/>
        <v>0</v>
      </c>
      <c r="P217" s="59" t="str">
        <f t="shared" si="21"/>
        <v/>
      </c>
      <c r="Q217" s="57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</row>
    <row r="218" spans="1:51" ht="15" thickBot="1" x14ac:dyDescent="0.35">
      <c r="B218" s="160"/>
      <c r="C218" s="104"/>
      <c r="D218" s="105"/>
      <c r="E218" s="104"/>
      <c r="F218" s="106"/>
      <c r="G218" s="111"/>
      <c r="H218" s="108"/>
      <c r="I218" s="109"/>
      <c r="J218" s="110"/>
      <c r="K218" s="111"/>
      <c r="L218" s="108"/>
      <c r="M218" s="109"/>
      <c r="N218" s="110"/>
      <c r="O218" s="112">
        <f t="shared" si="20"/>
        <v>0</v>
      </c>
      <c r="P218" s="113" t="str">
        <f t="shared" si="21"/>
        <v/>
      </c>
      <c r="Q218" s="57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</row>
    <row r="219" spans="1:51" x14ac:dyDescent="0.3">
      <c r="B219" s="114" t="s">
        <v>42</v>
      </c>
      <c r="C219" s="52"/>
      <c r="E219" s="52"/>
      <c r="F219" s="115"/>
      <c r="G219" s="116"/>
      <c r="H219" s="116"/>
      <c r="I219" s="117">
        <f>SUM(I207:I213,I206)</f>
        <v>74.429772020000001</v>
      </c>
      <c r="J219" s="118"/>
      <c r="K219" s="116"/>
      <c r="L219" s="116"/>
      <c r="M219" s="117">
        <f>SUM(M207:M213,M206)</f>
        <v>77.248211980000008</v>
      </c>
      <c r="N219" s="118"/>
      <c r="O219" s="119">
        <f t="shared" si="20"/>
        <v>2.8184399600000063</v>
      </c>
      <c r="P219" s="120">
        <f t="shared" si="21"/>
        <v>3.786710456727805E-2</v>
      </c>
      <c r="Q219" s="57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</row>
    <row r="220" spans="1:51" x14ac:dyDescent="0.3">
      <c r="B220" s="114" t="s">
        <v>43</v>
      </c>
      <c r="C220" s="52"/>
      <c r="E220" s="52"/>
      <c r="F220" s="115"/>
      <c r="G220" s="122">
        <v>-0.13100000000000001</v>
      </c>
      <c r="H220" s="123"/>
      <c r="I220" s="58">
        <f>+I219*G220</f>
        <v>-9.7503001346199998</v>
      </c>
      <c r="J220" s="118"/>
      <c r="K220" s="122">
        <v>-0.13100000000000001</v>
      </c>
      <c r="L220" s="123"/>
      <c r="M220" s="58">
        <f>+M219*K220</f>
        <v>-10.119515769380001</v>
      </c>
      <c r="N220" s="118"/>
      <c r="O220" s="58">
        <f t="shared" si="20"/>
        <v>-0.36921563476000152</v>
      </c>
      <c r="P220" s="59">
        <f t="shared" si="21"/>
        <v>3.7867104567278126E-2</v>
      </c>
      <c r="Q220" s="57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</row>
    <row r="221" spans="1:51" x14ac:dyDescent="0.3">
      <c r="B221" s="161" t="s">
        <v>44</v>
      </c>
      <c r="C221" s="52"/>
      <c r="E221" s="52"/>
      <c r="F221" s="125"/>
      <c r="G221" s="126">
        <v>0.13</v>
      </c>
      <c r="H221" s="63"/>
      <c r="I221" s="58">
        <f>I219*G221</f>
        <v>9.6758703626000013</v>
      </c>
      <c r="J221" s="57"/>
      <c r="K221" s="126">
        <v>0.13</v>
      </c>
      <c r="L221" s="63"/>
      <c r="M221" s="58">
        <f>M219*K221</f>
        <v>10.042267557400001</v>
      </c>
      <c r="N221" s="57"/>
      <c r="O221" s="58">
        <f t="shared" si="20"/>
        <v>0.36639719479999933</v>
      </c>
      <c r="P221" s="59">
        <f t="shared" si="21"/>
        <v>3.7867104567277897E-2</v>
      </c>
      <c r="Q221" s="57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</row>
    <row r="222" spans="1:51" ht="15" thickBot="1" x14ac:dyDescent="0.35">
      <c r="B222" s="418" t="s">
        <v>45</v>
      </c>
      <c r="C222" s="418"/>
      <c r="D222" s="418"/>
      <c r="E222" s="162"/>
      <c r="F222" s="129"/>
      <c r="G222" s="130"/>
      <c r="H222" s="130"/>
      <c r="I222" s="131">
        <f>SUM(I219:I221)</f>
        <v>74.355342247979991</v>
      </c>
      <c r="J222" s="132"/>
      <c r="K222" s="130"/>
      <c r="L222" s="130"/>
      <c r="M222" s="131">
        <f>SUM(M219:M221)</f>
        <v>77.170963768020002</v>
      </c>
      <c r="N222" s="132"/>
      <c r="O222" s="163">
        <f t="shared" si="20"/>
        <v>2.8156215200400112</v>
      </c>
      <c r="P222" s="164">
        <f t="shared" si="21"/>
        <v>3.7867104567278126E-2</v>
      </c>
      <c r="Q222" s="57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</row>
    <row r="223" spans="1:51" ht="15" thickBot="1" x14ac:dyDescent="0.35">
      <c r="A223" s="135"/>
      <c r="B223" s="103" t="s">
        <v>46</v>
      </c>
      <c r="C223" s="136"/>
      <c r="D223" s="137"/>
      <c r="E223" s="136"/>
      <c r="F223" s="138"/>
      <c r="G223" s="111"/>
      <c r="H223" s="165"/>
      <c r="I223" s="166"/>
      <c r="J223" s="167"/>
      <c r="K223" s="111"/>
      <c r="L223" s="165"/>
      <c r="M223" s="166"/>
      <c r="N223" s="167"/>
      <c r="O223" s="168"/>
      <c r="P223" s="169"/>
      <c r="Q223" s="57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  <c r="AR223" s="22"/>
      <c r="AS223" s="22"/>
      <c r="AT223" s="22"/>
      <c r="AU223" s="22"/>
      <c r="AV223" s="22"/>
      <c r="AW223" s="22"/>
      <c r="AX223" s="22"/>
      <c r="AY223" s="22"/>
    </row>
    <row r="224" spans="1:51" x14ac:dyDescent="0.3">
      <c r="I224" s="37"/>
      <c r="M224" s="37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</row>
    <row r="225" spans="2:51" x14ac:dyDescent="0.3">
      <c r="B225" s="42" t="s">
        <v>47</v>
      </c>
      <c r="G225" s="146">
        <v>2.9499999999999998E-2</v>
      </c>
      <c r="K225" s="146">
        <v>2.9499999999999998E-2</v>
      </c>
      <c r="Q225" s="118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</row>
    <row r="226" spans="2:51" x14ac:dyDescent="0.3"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</row>
    <row r="227" spans="2:51" ht="17.399999999999999" x14ac:dyDescent="0.3">
      <c r="B227" s="419" t="s">
        <v>0</v>
      </c>
      <c r="C227" s="419"/>
      <c r="D227" s="419"/>
      <c r="E227" s="419"/>
      <c r="F227" s="419"/>
      <c r="G227" s="419"/>
      <c r="H227" s="419"/>
      <c r="I227" s="419"/>
      <c r="J227" s="419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</row>
    <row r="228" spans="2:51" ht="17.399999999999999" x14ac:dyDescent="0.3">
      <c r="B228" s="419" t="s">
        <v>1</v>
      </c>
      <c r="C228" s="419"/>
      <c r="D228" s="419"/>
      <c r="E228" s="419"/>
      <c r="F228" s="419"/>
      <c r="G228" s="419"/>
      <c r="H228" s="419"/>
      <c r="I228" s="419"/>
      <c r="J228" s="419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</row>
    <row r="229" spans="2:51" x14ac:dyDescent="0.3"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</row>
    <row r="230" spans="2:51" x14ac:dyDescent="0.3">
      <c r="N230" s="6">
        <v>2</v>
      </c>
      <c r="V230" s="6">
        <v>2</v>
      </c>
      <c r="AC230" s="6">
        <v>2</v>
      </c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</row>
    <row r="231" spans="2:51" ht="15.6" x14ac:dyDescent="0.3">
      <c r="B231" s="28" t="s">
        <v>2</v>
      </c>
      <c r="D231" s="420" t="s">
        <v>3</v>
      </c>
      <c r="E231" s="420"/>
      <c r="F231" s="420"/>
      <c r="G231" s="420"/>
      <c r="H231" s="420"/>
      <c r="I231" s="420"/>
      <c r="J231" s="420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  <c r="AR231" s="22"/>
      <c r="AS231" s="22"/>
      <c r="AT231" s="22"/>
      <c r="AU231" s="22"/>
      <c r="AV231" s="22"/>
      <c r="AW231" s="22"/>
      <c r="AX231" s="22"/>
      <c r="AY231" s="22"/>
    </row>
    <row r="232" spans="2:51" ht="15.6" x14ac:dyDescent="0.3">
      <c r="B232" s="30"/>
      <c r="D232" s="31"/>
      <c r="E232" s="32"/>
      <c r="F232" s="32"/>
      <c r="G232" s="31"/>
      <c r="H232" s="31"/>
      <c r="I232" s="31"/>
      <c r="J232" s="31"/>
      <c r="M232" s="31"/>
      <c r="Q232" s="31"/>
      <c r="R232" s="31"/>
      <c r="U232" s="31"/>
      <c r="Y232" s="31"/>
      <c r="AB232" s="31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</row>
    <row r="233" spans="2:51" ht="15.6" x14ac:dyDescent="0.3">
      <c r="B233" s="28" t="s">
        <v>4</v>
      </c>
      <c r="D233" s="34" t="s">
        <v>5</v>
      </c>
      <c r="E233" s="32"/>
      <c r="F233" s="32"/>
      <c r="H233" s="31"/>
      <c r="I233" s="35"/>
      <c r="J233" s="31"/>
      <c r="K233" s="157"/>
      <c r="M233" s="35"/>
      <c r="O233" s="37"/>
      <c r="P233" s="39"/>
      <c r="Q233" s="31"/>
      <c r="R233" s="31"/>
      <c r="S233" s="157"/>
      <c r="U233" s="35"/>
      <c r="W233" s="37"/>
      <c r="X233" s="39"/>
      <c r="Y233" s="31"/>
      <c r="Z233" s="157"/>
      <c r="AB233" s="35"/>
      <c r="AD233" s="37"/>
      <c r="AE233" s="39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/>
      <c r="AU233" s="22"/>
      <c r="AV233" s="22"/>
      <c r="AW233" s="22"/>
      <c r="AX233" s="22"/>
      <c r="AY233" s="22"/>
    </row>
    <row r="234" spans="2:51" ht="15.6" x14ac:dyDescent="0.3">
      <c r="B234" s="30"/>
      <c r="D234" s="31"/>
      <c r="E234" s="32"/>
      <c r="F234" s="32"/>
      <c r="G234" s="31"/>
      <c r="H234" s="31"/>
      <c r="I234" s="31"/>
      <c r="J234" s="31"/>
      <c r="Q234" s="31"/>
      <c r="R234" s="31"/>
      <c r="Y234" s="31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</row>
    <row r="235" spans="2:51" x14ac:dyDescent="0.3">
      <c r="B235" s="40"/>
      <c r="D235" s="41" t="s">
        <v>6</v>
      </c>
      <c r="E235" s="42"/>
      <c r="G235" s="43">
        <v>650</v>
      </c>
      <c r="H235" s="44" t="s">
        <v>7</v>
      </c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</row>
    <row r="236" spans="2:51" x14ac:dyDescent="0.3">
      <c r="B236" s="40"/>
      <c r="I236" s="37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</row>
    <row r="237" spans="2:51" x14ac:dyDescent="0.3">
      <c r="B237" s="40"/>
      <c r="D237" s="41"/>
      <c r="E237" s="42"/>
      <c r="G237" s="410" t="str">
        <f>G184</f>
        <v>2025 OEB-Approved</v>
      </c>
      <c r="H237" s="421"/>
      <c r="I237" s="411"/>
      <c r="K237" s="410" t="s">
        <v>9</v>
      </c>
      <c r="L237" s="421"/>
      <c r="M237" s="411"/>
      <c r="O237" s="410" t="s">
        <v>10</v>
      </c>
      <c r="P237" s="411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</row>
    <row r="238" spans="2:51" ht="15" customHeight="1" x14ac:dyDescent="0.3">
      <c r="B238" s="40"/>
      <c r="D238" s="412" t="s">
        <v>11</v>
      </c>
      <c r="E238" s="45"/>
      <c r="G238" s="46" t="s">
        <v>12</v>
      </c>
      <c r="H238" s="47" t="s">
        <v>13</v>
      </c>
      <c r="I238" s="48" t="s">
        <v>14</v>
      </c>
      <c r="K238" s="46" t="s">
        <v>12</v>
      </c>
      <c r="L238" s="47" t="s">
        <v>13</v>
      </c>
      <c r="M238" s="48" t="s">
        <v>14</v>
      </c>
      <c r="O238" s="414" t="s">
        <v>15</v>
      </c>
      <c r="P238" s="416" t="s">
        <v>16</v>
      </c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</row>
    <row r="239" spans="2:51" x14ac:dyDescent="0.3">
      <c r="B239" s="158"/>
      <c r="D239" s="413"/>
      <c r="E239" s="45"/>
      <c r="G239" s="49" t="s">
        <v>17</v>
      </c>
      <c r="H239" s="50"/>
      <c r="I239" s="50" t="s">
        <v>17</v>
      </c>
      <c r="K239" s="49" t="s">
        <v>17</v>
      </c>
      <c r="L239" s="50"/>
      <c r="M239" s="50" t="s">
        <v>17</v>
      </c>
      <c r="O239" s="415"/>
      <c r="P239" s="417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</row>
    <row r="240" spans="2:51" x14ac:dyDescent="0.3">
      <c r="B240" s="64" t="s">
        <v>18</v>
      </c>
      <c r="C240" s="52"/>
      <c r="D240" s="53" t="s">
        <v>19</v>
      </c>
      <c r="E240" s="52"/>
      <c r="F240" s="23"/>
      <c r="G240" s="54">
        <v>49.24</v>
      </c>
      <c r="H240" s="170">
        <v>1</v>
      </c>
      <c r="I240" s="171">
        <f t="shared" ref="I240:I249" si="24">H240*G240</f>
        <v>49.24</v>
      </c>
      <c r="K240" s="54">
        <v>51.18</v>
      </c>
      <c r="L240" s="170">
        <v>1</v>
      </c>
      <c r="M240" s="171">
        <f t="shared" ref="M240:M249" si="25">L240*K240</f>
        <v>51.18</v>
      </c>
      <c r="O240" s="172">
        <f t="shared" ref="O240:O275" si="26">M240-I240</f>
        <v>1.9399999999999977</v>
      </c>
      <c r="P240" s="173">
        <f t="shared" ref="P240:P275" si="27">IF(OR(I240=0,M240=0),"",(O240/I240))</f>
        <v>3.9398862713241223E-2</v>
      </c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  <c r="AR240" s="22"/>
      <c r="AS240" s="22"/>
      <c r="AT240" s="22"/>
      <c r="AU240" s="22"/>
      <c r="AV240" s="22"/>
      <c r="AW240" s="22"/>
      <c r="AX240" s="22"/>
      <c r="AY240" s="22"/>
    </row>
    <row r="241" spans="2:51" x14ac:dyDescent="0.3">
      <c r="B241" s="61" t="s">
        <v>93</v>
      </c>
      <c r="C241" s="52"/>
      <c r="D241" s="53" t="s">
        <v>19</v>
      </c>
      <c r="E241" s="52"/>
      <c r="F241" s="23"/>
      <c r="G241" s="54">
        <v>0.04</v>
      </c>
      <c r="H241" s="55">
        <v>1</v>
      </c>
      <c r="I241" s="62">
        <f t="shared" si="24"/>
        <v>0.04</v>
      </c>
      <c r="J241" s="57"/>
      <c r="K241" s="54">
        <v>0.04</v>
      </c>
      <c r="L241" s="55">
        <v>1</v>
      </c>
      <c r="M241" s="62">
        <f t="shared" si="25"/>
        <v>0.04</v>
      </c>
      <c r="N241" s="57"/>
      <c r="O241" s="58">
        <f t="shared" si="26"/>
        <v>0</v>
      </c>
      <c r="P241" s="59">
        <f t="shared" si="27"/>
        <v>0</v>
      </c>
      <c r="Q241" s="57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</row>
    <row r="242" spans="2:51" x14ac:dyDescent="0.3">
      <c r="B242" s="61" t="s">
        <v>94</v>
      </c>
      <c r="C242" s="52"/>
      <c r="D242" s="53" t="s">
        <v>19</v>
      </c>
      <c r="E242" s="52"/>
      <c r="F242" s="23"/>
      <c r="G242" s="54">
        <v>-0.09</v>
      </c>
      <c r="H242" s="63">
        <v>1</v>
      </c>
      <c r="I242" s="62">
        <f t="shared" si="24"/>
        <v>-0.09</v>
      </c>
      <c r="J242" s="57"/>
      <c r="K242" s="54">
        <v>0</v>
      </c>
      <c r="L242" s="63">
        <v>1</v>
      </c>
      <c r="M242" s="62">
        <f t="shared" si="25"/>
        <v>0</v>
      </c>
      <c r="N242" s="57"/>
      <c r="O242" s="58">
        <f t="shared" si="26"/>
        <v>0.09</v>
      </c>
      <c r="P242" s="59" t="str">
        <f t="shared" si="27"/>
        <v/>
      </c>
      <c r="Q242" s="57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</row>
    <row r="243" spans="2:51" x14ac:dyDescent="0.3">
      <c r="B243" s="61" t="s">
        <v>95</v>
      </c>
      <c r="C243" s="52"/>
      <c r="D243" s="53" t="s">
        <v>19</v>
      </c>
      <c r="E243" s="52"/>
      <c r="F243" s="23"/>
      <c r="G243" s="54">
        <v>-0.65</v>
      </c>
      <c r="H243" s="63">
        <v>1</v>
      </c>
      <c r="I243" s="62">
        <f t="shared" si="24"/>
        <v>-0.65</v>
      </c>
      <c r="J243" s="57"/>
      <c r="K243" s="54">
        <v>0</v>
      </c>
      <c r="L243" s="63">
        <v>1</v>
      </c>
      <c r="M243" s="62">
        <f t="shared" si="25"/>
        <v>0</v>
      </c>
      <c r="N243" s="57"/>
      <c r="O243" s="58">
        <f t="shared" si="26"/>
        <v>0.65</v>
      </c>
      <c r="P243" s="59" t="str">
        <f t="shared" si="27"/>
        <v/>
      </c>
      <c r="Q243" s="57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</row>
    <row r="244" spans="2:51" x14ac:dyDescent="0.3">
      <c r="B244" s="61" t="s">
        <v>96</v>
      </c>
      <c r="C244" s="52"/>
      <c r="D244" s="53" t="s">
        <v>19</v>
      </c>
      <c r="E244" s="52"/>
      <c r="F244" s="23"/>
      <c r="G244" s="54">
        <v>-1.79</v>
      </c>
      <c r="H244" s="63">
        <v>1</v>
      </c>
      <c r="I244" s="62">
        <f t="shared" si="24"/>
        <v>-1.79</v>
      </c>
      <c r="J244" s="57"/>
      <c r="K244" s="54">
        <v>0</v>
      </c>
      <c r="L244" s="63">
        <v>1</v>
      </c>
      <c r="M244" s="62">
        <f t="shared" si="25"/>
        <v>0</v>
      </c>
      <c r="N244" s="57"/>
      <c r="O244" s="58">
        <f t="shared" si="26"/>
        <v>1.79</v>
      </c>
      <c r="P244" s="59" t="str">
        <f t="shared" si="27"/>
        <v/>
      </c>
      <c r="Q244" s="57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</row>
    <row r="245" spans="2:51" x14ac:dyDescent="0.3">
      <c r="B245" s="61" t="s">
        <v>97</v>
      </c>
      <c r="C245" s="52"/>
      <c r="D245" s="53" t="s">
        <v>19</v>
      </c>
      <c r="E245" s="52"/>
      <c r="F245" s="23"/>
      <c r="G245" s="54">
        <v>-0.03</v>
      </c>
      <c r="H245" s="63">
        <v>1</v>
      </c>
      <c r="I245" s="62">
        <f t="shared" si="24"/>
        <v>-0.03</v>
      </c>
      <c r="J245" s="57"/>
      <c r="K245" s="54">
        <v>-0.03</v>
      </c>
      <c r="L245" s="63">
        <v>1</v>
      </c>
      <c r="M245" s="62">
        <f t="shared" si="25"/>
        <v>-0.03</v>
      </c>
      <c r="N245" s="57"/>
      <c r="O245" s="58">
        <f t="shared" si="26"/>
        <v>0</v>
      </c>
      <c r="P245" s="59">
        <f t="shared" si="27"/>
        <v>0</v>
      </c>
      <c r="Q245" s="57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  <c r="AR245" s="22"/>
      <c r="AS245" s="22"/>
      <c r="AT245" s="22"/>
      <c r="AU245" s="22"/>
      <c r="AV245" s="22"/>
      <c r="AW245" s="22"/>
      <c r="AX245" s="22"/>
      <c r="AY245" s="22"/>
    </row>
    <row r="246" spans="2:51" x14ac:dyDescent="0.3">
      <c r="B246" s="64" t="s">
        <v>98</v>
      </c>
      <c r="C246" s="52"/>
      <c r="D246" s="53" t="s">
        <v>19</v>
      </c>
      <c r="E246" s="52"/>
      <c r="F246" s="23"/>
      <c r="G246" s="54">
        <v>-1.41</v>
      </c>
      <c r="H246" s="63">
        <v>1</v>
      </c>
      <c r="I246" s="62">
        <f>H246*G246</f>
        <v>-1.41</v>
      </c>
      <c r="J246" s="57"/>
      <c r="K246" s="54">
        <v>-1.41</v>
      </c>
      <c r="L246" s="63">
        <v>1</v>
      </c>
      <c r="M246" s="62">
        <f>L246*K246</f>
        <v>-1.41</v>
      </c>
      <c r="N246" s="57"/>
      <c r="O246" s="58">
        <f t="shared" si="26"/>
        <v>0</v>
      </c>
      <c r="P246" s="59">
        <f t="shared" si="27"/>
        <v>0</v>
      </c>
      <c r="Q246" s="57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  <c r="AR246" s="22"/>
      <c r="AS246" s="22"/>
      <c r="AT246" s="22"/>
      <c r="AU246" s="22"/>
      <c r="AV246" s="22"/>
      <c r="AW246" s="22"/>
      <c r="AX246" s="22"/>
      <c r="AY246" s="22"/>
    </row>
    <row r="247" spans="2:51" x14ac:dyDescent="0.3">
      <c r="B247" s="64" t="s">
        <v>99</v>
      </c>
      <c r="C247" s="52"/>
      <c r="D247" s="53" t="s">
        <v>19</v>
      </c>
      <c r="E247" s="52"/>
      <c r="F247" s="23"/>
      <c r="G247" s="54">
        <v>-0.34</v>
      </c>
      <c r="H247" s="63">
        <v>1</v>
      </c>
      <c r="I247" s="62">
        <f>H247*G247</f>
        <v>-0.34</v>
      </c>
      <c r="J247" s="57"/>
      <c r="K247" s="54">
        <v>-0.34</v>
      </c>
      <c r="L247" s="63">
        <v>1</v>
      </c>
      <c r="M247" s="62">
        <f>L247*K247</f>
        <v>-0.34</v>
      </c>
      <c r="N247" s="57"/>
      <c r="O247" s="58">
        <f t="shared" si="26"/>
        <v>0</v>
      </c>
      <c r="P247" s="59">
        <f t="shared" si="27"/>
        <v>0</v>
      </c>
      <c r="Q247" s="57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</row>
    <row r="248" spans="2:51" x14ac:dyDescent="0.3">
      <c r="B248" s="65" t="s">
        <v>100</v>
      </c>
      <c r="C248" s="52"/>
      <c r="D248" s="53" t="s">
        <v>19</v>
      </c>
      <c r="E248" s="52"/>
      <c r="F248" s="23"/>
      <c r="G248" s="54">
        <v>0</v>
      </c>
      <c r="H248" s="63">
        <v>1</v>
      </c>
      <c r="I248" s="62">
        <f t="shared" si="24"/>
        <v>0</v>
      </c>
      <c r="J248" s="57"/>
      <c r="K248" s="54">
        <v>-0.99</v>
      </c>
      <c r="L248" s="63">
        <v>1</v>
      </c>
      <c r="M248" s="62">
        <f t="shared" si="25"/>
        <v>-0.99</v>
      </c>
      <c r="N248" s="57"/>
      <c r="O248" s="58">
        <f t="shared" si="26"/>
        <v>-0.99</v>
      </c>
      <c r="P248" s="59" t="str">
        <f t="shared" si="27"/>
        <v/>
      </c>
      <c r="Q248" s="57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</row>
    <row r="249" spans="2:51" x14ac:dyDescent="0.3">
      <c r="B249" s="66" t="s">
        <v>101</v>
      </c>
      <c r="C249" s="52"/>
      <c r="D249" s="53" t="s">
        <v>19</v>
      </c>
      <c r="E249" s="52"/>
      <c r="F249" s="23"/>
      <c r="G249" s="54">
        <v>0.2</v>
      </c>
      <c r="H249" s="55">
        <v>1</v>
      </c>
      <c r="I249" s="62">
        <f t="shared" si="24"/>
        <v>0.2</v>
      </c>
      <c r="J249" s="57"/>
      <c r="K249" s="54">
        <v>0</v>
      </c>
      <c r="L249" s="63">
        <v>1</v>
      </c>
      <c r="M249" s="62">
        <f t="shared" si="25"/>
        <v>0</v>
      </c>
      <c r="N249" s="57"/>
      <c r="O249" s="58">
        <f t="shared" si="26"/>
        <v>-0.2</v>
      </c>
      <c r="P249" s="59" t="str">
        <f t="shared" si="27"/>
        <v/>
      </c>
      <c r="Q249" s="57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  <c r="AR249" s="22"/>
      <c r="AS249" s="22"/>
      <c r="AT249" s="22"/>
      <c r="AU249" s="22"/>
      <c r="AV249" s="22"/>
      <c r="AW249" s="22"/>
      <c r="AX249" s="22"/>
      <c r="AY249" s="22"/>
    </row>
    <row r="250" spans="2:51" s="67" customFormat="1" x14ac:dyDescent="0.3">
      <c r="B250" s="159" t="s">
        <v>20</v>
      </c>
      <c r="C250" s="69"/>
      <c r="D250" s="70"/>
      <c r="E250" s="69"/>
      <c r="F250" s="71"/>
      <c r="G250" s="174"/>
      <c r="H250" s="175"/>
      <c r="I250" s="74">
        <f>SUM(I240:I249)</f>
        <v>45.17</v>
      </c>
      <c r="J250" s="71"/>
      <c r="K250" s="174"/>
      <c r="L250" s="175"/>
      <c r="M250" s="74">
        <f>SUM(M240:M249)</f>
        <v>48.449999999999996</v>
      </c>
      <c r="N250" s="71"/>
      <c r="O250" s="76">
        <f t="shared" si="26"/>
        <v>3.279999999999994</v>
      </c>
      <c r="P250" s="77">
        <f t="shared" si="27"/>
        <v>7.26145671906131E-2</v>
      </c>
      <c r="Q250" s="71"/>
    </row>
    <row r="251" spans="2:51" x14ac:dyDescent="0.3">
      <c r="B251" s="64" t="s">
        <v>21</v>
      </c>
      <c r="C251" s="52"/>
      <c r="D251" s="53" t="s">
        <v>22</v>
      </c>
      <c r="E251" s="52"/>
      <c r="F251" s="23"/>
      <c r="G251" s="81">
        <f>IF(ISBLANK($D233)=TRUE, 0, IF($D233="TOU", $D$280*G264+$D$281*G265+$D$282*G266, IF(AND($D233="non-TOU", H268&gt;0), G268,G267)))</f>
        <v>9.9039999999999989E-2</v>
      </c>
      <c r="H251" s="82">
        <f>$G$235*(1+G278)-$G$235</f>
        <v>19.175000000000068</v>
      </c>
      <c r="I251" s="62">
        <f>H251*G251</f>
        <v>1.8990920000000064</v>
      </c>
      <c r="J251" s="57"/>
      <c r="K251" s="81">
        <f>IF(ISBLANK($D233)=TRUE, 0, IF($D233="TOU", $D$280*K264+$D$281*K265+$D$282*K266, IF(AND($D233="non-TOU", L268&gt;0), K268,K267)))</f>
        <v>9.9039999999999989E-2</v>
      </c>
      <c r="L251" s="82">
        <f>$G$235*(1+K278)-$G$235</f>
        <v>19.175000000000068</v>
      </c>
      <c r="M251" s="62">
        <f>L251*K251</f>
        <v>1.8990920000000064</v>
      </c>
      <c r="N251" s="57"/>
      <c r="O251" s="58">
        <f t="shared" si="26"/>
        <v>0</v>
      </c>
      <c r="P251" s="59">
        <f t="shared" si="27"/>
        <v>0</v>
      </c>
      <c r="Q251" s="57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/>
    </row>
    <row r="252" spans="2:51" x14ac:dyDescent="0.3">
      <c r="B252" s="64" t="str">
        <f>B35</f>
        <v>Rate Rider for Disposition of Deferral/Variance Accounts - effective until December 31, 2026</v>
      </c>
      <c r="C252" s="52"/>
      <c r="D252" s="53" t="s">
        <v>22</v>
      </c>
      <c r="E252" s="52"/>
      <c r="F252" s="23"/>
      <c r="G252" s="81">
        <v>2.3E-3</v>
      </c>
      <c r="H252" s="82">
        <f>$G$235</f>
        <v>650</v>
      </c>
      <c r="I252" s="62">
        <f>H252*G252</f>
        <v>1.4949999999999999</v>
      </c>
      <c r="J252" s="57"/>
      <c r="K252" s="81">
        <v>1.1199999999999999E-3</v>
      </c>
      <c r="L252" s="82">
        <f>$G$235</f>
        <v>650</v>
      </c>
      <c r="M252" s="62">
        <f>L252*K252</f>
        <v>0.72799999999999998</v>
      </c>
      <c r="N252" s="57"/>
      <c r="O252" s="58">
        <f t="shared" si="26"/>
        <v>-0.7669999999999999</v>
      </c>
      <c r="P252" s="59">
        <f t="shared" si="27"/>
        <v>-0.51304347826086949</v>
      </c>
      <c r="Q252" s="57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</row>
    <row r="253" spans="2:51" x14ac:dyDescent="0.3">
      <c r="B253" s="64" t="str">
        <f>B36</f>
        <v>Rate Rider for Disposition of Capacity Based Recovery Account - Applicable only for Class B Customers - effective until December 31, 2026</v>
      </c>
      <c r="C253" s="52"/>
      <c r="D253" s="53" t="s">
        <v>22</v>
      </c>
      <c r="E253" s="52"/>
      <c r="F253" s="23"/>
      <c r="G253" s="81">
        <v>1.8000000000000001E-4</v>
      </c>
      <c r="H253" s="82">
        <f>$G$235</f>
        <v>650</v>
      </c>
      <c r="I253" s="62">
        <f>H253*G253</f>
        <v>0.11700000000000001</v>
      </c>
      <c r="J253" s="57"/>
      <c r="K253" s="81">
        <v>4.8000000000000001E-4</v>
      </c>
      <c r="L253" s="82">
        <f>$G$235</f>
        <v>650</v>
      </c>
      <c r="M253" s="62">
        <f>L253*K253</f>
        <v>0.312</v>
      </c>
      <c r="N253" s="57"/>
      <c r="O253" s="58">
        <f t="shared" si="26"/>
        <v>0.19500000000000001</v>
      </c>
      <c r="P253" s="59">
        <f t="shared" si="27"/>
        <v>1.6666666666666665</v>
      </c>
      <c r="Q253" s="57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</row>
    <row r="254" spans="2:51" x14ac:dyDescent="0.3">
      <c r="B254" s="64" t="str">
        <f>B37</f>
        <v>Rate Rider for Disposition of Global Adjustment Account - Applicable only for Non-RPP Customers - effective until December 31, 2026</v>
      </c>
      <c r="C254" s="52"/>
      <c r="D254" s="53" t="s">
        <v>22</v>
      </c>
      <c r="E254" s="52"/>
      <c r="F254" s="23"/>
      <c r="G254" s="81">
        <v>1.24E-3</v>
      </c>
      <c r="H254" s="82"/>
      <c r="I254" s="62">
        <f>H254*G254</f>
        <v>0</v>
      </c>
      <c r="J254" s="57"/>
      <c r="K254" s="81">
        <v>5.0800000000000003E-3</v>
      </c>
      <c r="L254" s="82"/>
      <c r="M254" s="62">
        <f>L254*K254</f>
        <v>0</v>
      </c>
      <c r="N254" s="57"/>
      <c r="O254" s="58">
        <f t="shared" si="26"/>
        <v>0</v>
      </c>
      <c r="P254" s="59" t="str">
        <f t="shared" si="27"/>
        <v/>
      </c>
      <c r="Q254" s="57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  <c r="AR254" s="22"/>
      <c r="AS254" s="22"/>
      <c r="AT254" s="22"/>
      <c r="AU254" s="22"/>
      <c r="AV254" s="22"/>
      <c r="AW254" s="22"/>
      <c r="AX254" s="22"/>
      <c r="AY254" s="22"/>
    </row>
    <row r="255" spans="2:51" x14ac:dyDescent="0.3">
      <c r="B255" s="64" t="str">
        <f>B38</f>
        <v>Rate Rider for Smart Metering Entity Charge - effective until December 31, 2029</v>
      </c>
      <c r="C255" s="52"/>
      <c r="D255" s="53" t="s">
        <v>19</v>
      </c>
      <c r="E255" s="52"/>
      <c r="F255" s="23"/>
      <c r="G255" s="176">
        <f>G202</f>
        <v>0.41</v>
      </c>
      <c r="H255" s="170">
        <v>1</v>
      </c>
      <c r="I255" s="177">
        <f>H255*G255</f>
        <v>0.41</v>
      </c>
      <c r="K255" s="176">
        <f>K202</f>
        <v>0.41</v>
      </c>
      <c r="L255" s="170">
        <v>1</v>
      </c>
      <c r="M255" s="177">
        <f>L255*K255</f>
        <v>0.41</v>
      </c>
      <c r="O255" s="172">
        <f t="shared" si="26"/>
        <v>0</v>
      </c>
      <c r="P255" s="59">
        <f t="shared" si="27"/>
        <v>0</v>
      </c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</row>
    <row r="256" spans="2:51" s="67" customFormat="1" x14ac:dyDescent="0.3">
      <c r="B256" s="85" t="s">
        <v>27</v>
      </c>
      <c r="C256" s="86"/>
      <c r="D256" s="87"/>
      <c r="E256" s="86"/>
      <c r="F256" s="71"/>
      <c r="G256" s="178"/>
      <c r="H256" s="179"/>
      <c r="I256" s="90">
        <f>SUM(I251:I255)+I250</f>
        <v>49.09109200000001</v>
      </c>
      <c r="J256" s="71"/>
      <c r="K256" s="178"/>
      <c r="L256" s="179"/>
      <c r="M256" s="90">
        <f>SUM(M251:M255)+M250</f>
        <v>51.799092000000002</v>
      </c>
      <c r="N256" s="71"/>
      <c r="O256" s="76">
        <f t="shared" si="26"/>
        <v>2.7079999999999913</v>
      </c>
      <c r="P256" s="77">
        <f t="shared" si="27"/>
        <v>5.5162757430614717E-2</v>
      </c>
      <c r="Q256" s="71"/>
    </row>
    <row r="257" spans="2:51" x14ac:dyDescent="0.3">
      <c r="B257" s="23" t="s">
        <v>28</v>
      </c>
      <c r="C257" s="23"/>
      <c r="D257" s="53" t="s">
        <v>22</v>
      </c>
      <c r="E257" s="23"/>
      <c r="F257" s="23"/>
      <c r="G257" s="180">
        <f>G40</f>
        <v>1.4E-2</v>
      </c>
      <c r="H257" s="181">
        <f>$G$235*(1+G278)</f>
        <v>669.17500000000007</v>
      </c>
      <c r="I257" s="171">
        <f>H257*G257</f>
        <v>9.3684500000000011</v>
      </c>
      <c r="K257" s="180">
        <f>K40</f>
        <v>1.35E-2</v>
      </c>
      <c r="L257" s="181">
        <f>$G$235*(1+K278)</f>
        <v>669.17500000000007</v>
      </c>
      <c r="M257" s="171">
        <f>L257*K257</f>
        <v>9.0338625000000015</v>
      </c>
      <c r="O257" s="172">
        <f t="shared" si="26"/>
        <v>-0.33458749999999959</v>
      </c>
      <c r="P257" s="173">
        <f t="shared" si="27"/>
        <v>-3.5714285714285664E-2</v>
      </c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</row>
    <row r="258" spans="2:51" x14ac:dyDescent="0.3">
      <c r="B258" s="23" t="s">
        <v>29</v>
      </c>
      <c r="C258" s="23"/>
      <c r="D258" s="53" t="s">
        <v>22</v>
      </c>
      <c r="E258" s="23"/>
      <c r="F258" s="23"/>
      <c r="G258" s="180">
        <f>G41</f>
        <v>9.5899999999999996E-3</v>
      </c>
      <c r="H258" s="182">
        <f>+H257</f>
        <v>669.17500000000007</v>
      </c>
      <c r="I258" s="171">
        <f>H258*G258</f>
        <v>6.4173882500000001</v>
      </c>
      <c r="K258" s="180">
        <f>K41</f>
        <v>8.8299999999999993E-3</v>
      </c>
      <c r="L258" s="182">
        <f>+L257</f>
        <v>669.17500000000007</v>
      </c>
      <c r="M258" s="171">
        <f>L258*K258</f>
        <v>5.90881525</v>
      </c>
      <c r="O258" s="172">
        <f t="shared" si="26"/>
        <v>-0.50857300000000016</v>
      </c>
      <c r="P258" s="173">
        <f t="shared" si="27"/>
        <v>-7.924921793534935E-2</v>
      </c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</row>
    <row r="259" spans="2:51" s="67" customFormat="1" x14ac:dyDescent="0.3">
      <c r="B259" s="85" t="s">
        <v>30</v>
      </c>
      <c r="C259" s="69"/>
      <c r="D259" s="87"/>
      <c r="E259" s="69"/>
      <c r="F259" s="98"/>
      <c r="G259" s="96"/>
      <c r="H259" s="97"/>
      <c r="I259" s="90">
        <f>SUM(I256:I258)</f>
        <v>64.876930250000015</v>
      </c>
      <c r="J259" s="98"/>
      <c r="K259" s="96"/>
      <c r="L259" s="97"/>
      <c r="M259" s="90">
        <f>SUM(M256:M258)</f>
        <v>66.741769750000003</v>
      </c>
      <c r="N259" s="98"/>
      <c r="O259" s="76">
        <f t="shared" si="26"/>
        <v>1.864839499999988</v>
      </c>
      <c r="P259" s="77">
        <f t="shared" si="27"/>
        <v>2.8744262294993335E-2</v>
      </c>
      <c r="Q259" s="71"/>
    </row>
    <row r="260" spans="2:51" x14ac:dyDescent="0.3">
      <c r="B260" s="52" t="s">
        <v>31</v>
      </c>
      <c r="C260" s="52"/>
      <c r="D260" s="53" t="s">
        <v>22</v>
      </c>
      <c r="E260" s="52"/>
      <c r="F260" s="23"/>
      <c r="G260" s="99">
        <v>4.1000000000000003E-3</v>
      </c>
      <c r="H260" s="82">
        <f>+H257</f>
        <v>669.17500000000007</v>
      </c>
      <c r="I260" s="62">
        <f t="shared" ref="I260:I270" si="28">H260*G260</f>
        <v>2.7436175000000005</v>
      </c>
      <c r="J260" s="57"/>
      <c r="K260" s="99">
        <v>4.1000000000000003E-3</v>
      </c>
      <c r="L260" s="82">
        <f>+L257</f>
        <v>669.17500000000007</v>
      </c>
      <c r="M260" s="62">
        <f t="shared" ref="M260:M270" si="29">L260*K260</f>
        <v>2.7436175000000005</v>
      </c>
      <c r="N260" s="57"/>
      <c r="O260" s="58">
        <f t="shared" si="26"/>
        <v>0</v>
      </c>
      <c r="P260" s="59">
        <f t="shared" si="27"/>
        <v>0</v>
      </c>
      <c r="Q260" s="57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</row>
    <row r="261" spans="2:51" x14ac:dyDescent="0.3">
      <c r="B261" s="52" t="s">
        <v>32</v>
      </c>
      <c r="C261" s="52"/>
      <c r="D261" s="53" t="s">
        <v>22</v>
      </c>
      <c r="E261" s="52"/>
      <c r="F261" s="23"/>
      <c r="G261" s="99">
        <v>1.5E-3</v>
      </c>
      <c r="H261" s="82">
        <f>+H257</f>
        <v>669.17500000000007</v>
      </c>
      <c r="I261" s="62">
        <f t="shared" si="28"/>
        <v>1.0037625000000001</v>
      </c>
      <c r="J261" s="57"/>
      <c r="K261" s="99">
        <v>1.5E-3</v>
      </c>
      <c r="L261" s="82">
        <f>+L257</f>
        <v>669.17500000000007</v>
      </c>
      <c r="M261" s="62">
        <f t="shared" si="29"/>
        <v>1.0037625000000001</v>
      </c>
      <c r="N261" s="57"/>
      <c r="O261" s="58">
        <f t="shared" si="26"/>
        <v>0</v>
      </c>
      <c r="P261" s="59">
        <f t="shared" si="27"/>
        <v>0</v>
      </c>
      <c r="Q261" s="57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  <c r="AR261" s="22"/>
      <c r="AS261" s="22"/>
      <c r="AT261" s="22"/>
      <c r="AU261" s="22"/>
      <c r="AV261" s="22"/>
      <c r="AW261" s="22"/>
      <c r="AX261" s="22"/>
      <c r="AY261" s="22"/>
    </row>
    <row r="262" spans="2:51" x14ac:dyDescent="0.3">
      <c r="B262" s="52" t="s">
        <v>33</v>
      </c>
      <c r="C262" s="52"/>
      <c r="D262" s="53" t="s">
        <v>22</v>
      </c>
      <c r="E262" s="52"/>
      <c r="F262" s="23"/>
      <c r="G262" s="99">
        <v>4.0000000000000002E-4</v>
      </c>
      <c r="H262" s="82">
        <f>+H257</f>
        <v>669.17500000000007</v>
      </c>
      <c r="I262" s="62">
        <f t="shared" si="28"/>
        <v>0.26767000000000002</v>
      </c>
      <c r="J262" s="57"/>
      <c r="K262" s="99">
        <v>4.0000000000000002E-4</v>
      </c>
      <c r="L262" s="82">
        <f>+L257</f>
        <v>669.17500000000007</v>
      </c>
      <c r="M262" s="62">
        <f t="shared" si="29"/>
        <v>0.26767000000000002</v>
      </c>
      <c r="N262" s="57"/>
      <c r="O262" s="58">
        <f t="shared" si="26"/>
        <v>0</v>
      </c>
      <c r="P262" s="59">
        <f t="shared" si="27"/>
        <v>0</v>
      </c>
      <c r="Q262" s="57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</row>
    <row r="263" spans="2:51" x14ac:dyDescent="0.3">
      <c r="B263" s="52" t="s">
        <v>34</v>
      </c>
      <c r="C263" s="52"/>
      <c r="D263" s="53" t="s">
        <v>19</v>
      </c>
      <c r="E263" s="52"/>
      <c r="F263" s="23"/>
      <c r="G263" s="100">
        <v>0.25</v>
      </c>
      <c r="H263" s="55">
        <v>1</v>
      </c>
      <c r="I263" s="56">
        <f t="shared" si="28"/>
        <v>0.25</v>
      </c>
      <c r="J263" s="57"/>
      <c r="K263" s="100">
        <v>0.25</v>
      </c>
      <c r="L263" s="55">
        <v>1</v>
      </c>
      <c r="M263" s="56">
        <f t="shared" si="29"/>
        <v>0.25</v>
      </c>
      <c r="N263" s="57"/>
      <c r="O263" s="58">
        <f t="shared" si="26"/>
        <v>0</v>
      </c>
      <c r="P263" s="59">
        <f t="shared" si="27"/>
        <v>0</v>
      </c>
      <c r="Q263" s="57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</row>
    <row r="264" spans="2:51" x14ac:dyDescent="0.3">
      <c r="B264" s="52" t="s">
        <v>35</v>
      </c>
      <c r="C264" s="52"/>
      <c r="D264" s="53" t="s">
        <v>22</v>
      </c>
      <c r="E264" s="52"/>
      <c r="F264" s="23"/>
      <c r="G264" s="99">
        <v>7.5999999999999998E-2</v>
      </c>
      <c r="H264" s="101">
        <f>$D$280*$G$235</f>
        <v>416</v>
      </c>
      <c r="I264" s="62">
        <f t="shared" si="28"/>
        <v>31.616</v>
      </c>
      <c r="J264" s="57"/>
      <c r="K264" s="99">
        <v>7.5999999999999998E-2</v>
      </c>
      <c r="L264" s="101">
        <f>$D$280*$G$235</f>
        <v>416</v>
      </c>
      <c r="M264" s="62">
        <f t="shared" si="29"/>
        <v>31.616</v>
      </c>
      <c r="N264" s="57"/>
      <c r="O264" s="58">
        <f t="shared" si="26"/>
        <v>0</v>
      </c>
      <c r="P264" s="59">
        <f t="shared" si="27"/>
        <v>0</v>
      </c>
      <c r="Q264" s="57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</row>
    <row r="265" spans="2:51" x14ac:dyDescent="0.3">
      <c r="B265" s="52" t="s">
        <v>36</v>
      </c>
      <c r="C265" s="52"/>
      <c r="D265" s="53" t="s">
        <v>22</v>
      </c>
      <c r="E265" s="52"/>
      <c r="F265" s="23"/>
      <c r="G265" s="99">
        <v>0.122</v>
      </c>
      <c r="H265" s="154">
        <f>$D$281*$G$235</f>
        <v>117</v>
      </c>
      <c r="I265" s="62">
        <f t="shared" si="28"/>
        <v>14.273999999999999</v>
      </c>
      <c r="J265" s="57"/>
      <c r="K265" s="99">
        <v>0.122</v>
      </c>
      <c r="L265" s="154">
        <f>$D$281*$G$235</f>
        <v>117</v>
      </c>
      <c r="M265" s="62">
        <f t="shared" si="29"/>
        <v>14.273999999999999</v>
      </c>
      <c r="N265" s="57"/>
      <c r="O265" s="58">
        <f t="shared" si="26"/>
        <v>0</v>
      </c>
      <c r="P265" s="59">
        <f t="shared" si="27"/>
        <v>0</v>
      </c>
      <c r="Q265" s="57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</row>
    <row r="266" spans="2:51" x14ac:dyDescent="0.3">
      <c r="B266" s="52" t="s">
        <v>37</v>
      </c>
      <c r="C266" s="52"/>
      <c r="D266" s="53" t="s">
        <v>22</v>
      </c>
      <c r="E266" s="52"/>
      <c r="F266" s="23"/>
      <c r="G266" s="99">
        <v>0.158</v>
      </c>
      <c r="H266" s="101">
        <f>$D$282*$G$235</f>
        <v>117</v>
      </c>
      <c r="I266" s="62">
        <f t="shared" si="28"/>
        <v>18.486000000000001</v>
      </c>
      <c r="J266" s="57"/>
      <c r="K266" s="99">
        <v>0.158</v>
      </c>
      <c r="L266" s="101">
        <f>$D$282*$G$235</f>
        <v>117</v>
      </c>
      <c r="M266" s="62">
        <f t="shared" si="29"/>
        <v>18.486000000000001</v>
      </c>
      <c r="N266" s="57"/>
      <c r="O266" s="58">
        <f t="shared" si="26"/>
        <v>0</v>
      </c>
      <c r="P266" s="59">
        <f t="shared" si="27"/>
        <v>0</v>
      </c>
      <c r="Q266" s="57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</row>
    <row r="267" spans="2:51" x14ac:dyDescent="0.3">
      <c r="B267" s="52" t="s">
        <v>38</v>
      </c>
      <c r="C267" s="52"/>
      <c r="D267" s="53" t="s">
        <v>22</v>
      </c>
      <c r="E267" s="52"/>
      <c r="F267" s="23"/>
      <c r="G267" s="99">
        <v>9.2999999999999999E-2</v>
      </c>
      <c r="H267" s="82">
        <f>H214</f>
        <v>600</v>
      </c>
      <c r="I267" s="62">
        <f t="shared" si="28"/>
        <v>55.8</v>
      </c>
      <c r="J267" s="57"/>
      <c r="K267" s="99">
        <v>9.2999999999999999E-2</v>
      </c>
      <c r="L267" s="82">
        <f>L214</f>
        <v>600</v>
      </c>
      <c r="M267" s="62">
        <f t="shared" si="29"/>
        <v>55.8</v>
      </c>
      <c r="N267" s="57"/>
      <c r="O267" s="58">
        <f t="shared" si="26"/>
        <v>0</v>
      </c>
      <c r="P267" s="59">
        <f t="shared" si="27"/>
        <v>0</v>
      </c>
      <c r="Q267" s="57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</row>
    <row r="268" spans="2:51" x14ac:dyDescent="0.3">
      <c r="B268" s="52" t="s">
        <v>39</v>
      </c>
      <c r="C268" s="52"/>
      <c r="D268" s="53" t="s">
        <v>22</v>
      </c>
      <c r="E268" s="52"/>
      <c r="F268" s="23"/>
      <c r="G268" s="99">
        <v>0.11</v>
      </c>
      <c r="H268" s="82">
        <f>H215</f>
        <v>150</v>
      </c>
      <c r="I268" s="62">
        <f t="shared" si="28"/>
        <v>16.5</v>
      </c>
      <c r="J268" s="57"/>
      <c r="K268" s="99">
        <v>0.11</v>
      </c>
      <c r="L268" s="82">
        <f>L215</f>
        <v>150</v>
      </c>
      <c r="M268" s="62">
        <f t="shared" si="29"/>
        <v>16.5</v>
      </c>
      <c r="N268" s="57"/>
      <c r="O268" s="58">
        <f t="shared" si="26"/>
        <v>0</v>
      </c>
      <c r="P268" s="59">
        <f t="shared" si="27"/>
        <v>0</v>
      </c>
      <c r="Q268" s="57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</row>
    <row r="269" spans="2:51" x14ac:dyDescent="0.3">
      <c r="B269" s="52" t="s">
        <v>40</v>
      </c>
      <c r="C269" s="52"/>
      <c r="D269" s="53" t="s">
        <v>22</v>
      </c>
      <c r="E269" s="52"/>
      <c r="F269" s="23"/>
      <c r="G269" s="99">
        <v>0.15959999999999999</v>
      </c>
      <c r="H269" s="82">
        <f>H216</f>
        <v>0</v>
      </c>
      <c r="I269" s="62">
        <f t="shared" si="28"/>
        <v>0</v>
      </c>
      <c r="J269" s="57"/>
      <c r="K269" s="99">
        <v>0.15959999999999999</v>
      </c>
      <c r="L269" s="82">
        <f>L216</f>
        <v>0</v>
      </c>
      <c r="M269" s="62">
        <f t="shared" si="29"/>
        <v>0</v>
      </c>
      <c r="N269" s="57"/>
      <c r="O269" s="58">
        <f t="shared" si="26"/>
        <v>0</v>
      </c>
      <c r="P269" s="59" t="str">
        <f t="shared" si="27"/>
        <v/>
      </c>
      <c r="Q269" s="57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</row>
    <row r="270" spans="2:51" ht="15" thickBot="1" x14ac:dyDescent="0.35">
      <c r="B270" s="52" t="s">
        <v>41</v>
      </c>
      <c r="C270" s="52"/>
      <c r="D270" s="53" t="s">
        <v>22</v>
      </c>
      <c r="E270" s="52"/>
      <c r="F270" s="23"/>
      <c r="G270" s="99">
        <f>G269</f>
        <v>0.15959999999999999</v>
      </c>
      <c r="H270" s="82">
        <f>H217</f>
        <v>0</v>
      </c>
      <c r="I270" s="62">
        <f t="shared" si="28"/>
        <v>0</v>
      </c>
      <c r="J270" s="57"/>
      <c r="K270" s="99">
        <f>K269</f>
        <v>0.15959999999999999</v>
      </c>
      <c r="L270" s="82">
        <f>L217</f>
        <v>0</v>
      </c>
      <c r="M270" s="62">
        <f t="shared" si="29"/>
        <v>0</v>
      </c>
      <c r="N270" s="57"/>
      <c r="O270" s="58">
        <f t="shared" si="26"/>
        <v>0</v>
      </c>
      <c r="P270" s="59" t="str">
        <f t="shared" si="27"/>
        <v/>
      </c>
      <c r="Q270" s="57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</row>
    <row r="271" spans="2:51" ht="15" thickBot="1" x14ac:dyDescent="0.35">
      <c r="B271" s="160"/>
      <c r="C271" s="104"/>
      <c r="D271" s="105"/>
      <c r="E271" s="104"/>
      <c r="F271" s="106"/>
      <c r="G271" s="183"/>
      <c r="H271" s="184"/>
      <c r="I271" s="185"/>
      <c r="J271" s="106"/>
      <c r="K271" s="183"/>
      <c r="L271" s="184"/>
      <c r="M271" s="185"/>
      <c r="N271" s="106"/>
      <c r="O271" s="186">
        <f t="shared" si="26"/>
        <v>0</v>
      </c>
      <c r="P271" s="187" t="str">
        <f t="shared" si="27"/>
        <v/>
      </c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</row>
    <row r="272" spans="2:51" x14ac:dyDescent="0.3">
      <c r="B272" s="114" t="s">
        <v>42</v>
      </c>
      <c r="C272" s="52"/>
      <c r="E272" s="52"/>
      <c r="F272" s="188"/>
      <c r="G272" s="116"/>
      <c r="H272" s="116"/>
      <c r="I272" s="117">
        <f>SUM(I260:I266,I259)</f>
        <v>133.51798025000002</v>
      </c>
      <c r="J272" s="118"/>
      <c r="K272" s="116"/>
      <c r="L272" s="116"/>
      <c r="M272" s="117">
        <f>SUM(M260:M266,M259)</f>
        <v>135.38281975000001</v>
      </c>
      <c r="N272" s="118"/>
      <c r="O272" s="119">
        <f t="shared" si="26"/>
        <v>1.864839499999988</v>
      </c>
      <c r="P272" s="120">
        <f t="shared" si="27"/>
        <v>1.3966954087443872E-2</v>
      </c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</row>
    <row r="273" spans="1:51" x14ac:dyDescent="0.3">
      <c r="B273" s="114" t="s">
        <v>43</v>
      </c>
      <c r="C273" s="52"/>
      <c r="E273" s="52"/>
      <c r="F273" s="188"/>
      <c r="G273" s="122">
        <v>-0.13100000000000001</v>
      </c>
      <c r="H273" s="189"/>
      <c r="I273" s="172">
        <f>+I272*G273</f>
        <v>-17.490855412750005</v>
      </c>
      <c r="J273" s="118"/>
      <c r="K273" s="122">
        <v>-0.13100000000000001</v>
      </c>
      <c r="L273" s="189"/>
      <c r="M273" s="172">
        <f>+M272*K273</f>
        <v>-17.735149387250001</v>
      </c>
      <c r="N273" s="118"/>
      <c r="O273" s="172">
        <f t="shared" si="26"/>
        <v>-0.24429397449999612</v>
      </c>
      <c r="P273" s="173">
        <f t="shared" si="27"/>
        <v>1.3966954087443738E-2</v>
      </c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</row>
    <row r="274" spans="1:51" x14ac:dyDescent="0.3">
      <c r="B274" s="161" t="s">
        <v>44</v>
      </c>
      <c r="C274" s="52"/>
      <c r="E274" s="52"/>
      <c r="F274" s="190"/>
      <c r="G274" s="191">
        <v>0.13</v>
      </c>
      <c r="H274" s="190"/>
      <c r="I274" s="172">
        <f>I272*G274</f>
        <v>17.357337432500003</v>
      </c>
      <c r="K274" s="191">
        <v>0.13</v>
      </c>
      <c r="L274" s="190"/>
      <c r="M274" s="172">
        <f>M272*K274</f>
        <v>17.599766567500001</v>
      </c>
      <c r="O274" s="172">
        <f t="shared" si="26"/>
        <v>0.2424291349999983</v>
      </c>
      <c r="P274" s="173">
        <f t="shared" si="27"/>
        <v>1.3966954087443863E-2</v>
      </c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  <c r="AR274" s="22"/>
      <c r="AS274" s="22"/>
      <c r="AT274" s="22"/>
      <c r="AU274" s="22"/>
      <c r="AV274" s="22"/>
      <c r="AW274" s="22"/>
      <c r="AX274" s="22"/>
      <c r="AY274" s="22"/>
    </row>
    <row r="275" spans="1:51" ht="15" thickBot="1" x14ac:dyDescent="0.35">
      <c r="B275" s="418" t="s">
        <v>45</v>
      </c>
      <c r="C275" s="418"/>
      <c r="D275" s="418"/>
      <c r="E275" s="162"/>
      <c r="F275" s="130"/>
      <c r="G275" s="130"/>
      <c r="H275" s="130"/>
      <c r="I275" s="131">
        <f>SUM(I272:I274)</f>
        <v>133.38446226975003</v>
      </c>
      <c r="J275" s="132"/>
      <c r="K275" s="130"/>
      <c r="L275" s="130"/>
      <c r="M275" s="131">
        <f>SUM(M272:M274)</f>
        <v>135.24743693025002</v>
      </c>
      <c r="N275" s="132"/>
      <c r="O275" s="192">
        <f t="shared" si="26"/>
        <v>1.8629746604999866</v>
      </c>
      <c r="P275" s="193">
        <f t="shared" si="27"/>
        <v>1.3966954087443861E-2</v>
      </c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</row>
    <row r="276" spans="1:51" ht="15" thickBot="1" x14ac:dyDescent="0.35">
      <c r="A276" s="135"/>
      <c r="B276" s="103" t="s">
        <v>46</v>
      </c>
      <c r="C276" s="136"/>
      <c r="D276" s="137"/>
      <c r="E276" s="136"/>
      <c r="F276" s="138"/>
      <c r="G276" s="142"/>
      <c r="H276" s="140"/>
      <c r="I276" s="141"/>
      <c r="J276" s="138"/>
      <c r="K276" s="142"/>
      <c r="L276" s="140"/>
      <c r="M276" s="141"/>
      <c r="N276" s="138"/>
      <c r="O276" s="143"/>
      <c r="P276" s="144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</row>
    <row r="277" spans="1:51" x14ac:dyDescent="0.3">
      <c r="I277" s="37"/>
      <c r="M277" s="37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</row>
    <row r="278" spans="1:51" x14ac:dyDescent="0.3">
      <c r="B278" s="42" t="s">
        <v>47</v>
      </c>
      <c r="G278" s="146">
        <v>2.9499999999999998E-2</v>
      </c>
      <c r="K278" s="146">
        <v>2.9499999999999998E-2</v>
      </c>
      <c r="Q278" s="118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  <c r="AR278" s="22"/>
      <c r="AS278" s="22"/>
      <c r="AT278" s="22"/>
      <c r="AU278" s="22"/>
      <c r="AV278" s="22"/>
      <c r="AW278" s="22"/>
      <c r="AX278" s="22"/>
      <c r="AY278" s="22"/>
    </row>
    <row r="280" spans="1:51" x14ac:dyDescent="0.3">
      <c r="D280" s="194">
        <v>0.64</v>
      </c>
      <c r="E280" s="195" t="s">
        <v>35</v>
      </c>
      <c r="F280" s="196"/>
      <c r="G280" s="197"/>
      <c r="H280" s="37"/>
      <c r="I280" s="198">
        <v>0.37</v>
      </c>
      <c r="J280" s="195" t="s">
        <v>103</v>
      </c>
      <c r="K280" s="196"/>
      <c r="Q280" s="37"/>
      <c r="X280" s="37"/>
      <c r="AE280" s="37"/>
      <c r="AL280" s="37"/>
      <c r="AS280" s="37"/>
    </row>
    <row r="281" spans="1:51" x14ac:dyDescent="0.3">
      <c r="D281" s="194">
        <v>0.18</v>
      </c>
      <c r="E281" s="195" t="s">
        <v>36</v>
      </c>
      <c r="F281" s="196"/>
      <c r="G281" s="197"/>
      <c r="H281" s="37"/>
      <c r="I281" s="198">
        <v>0.22</v>
      </c>
      <c r="J281" s="195" t="s">
        <v>104</v>
      </c>
      <c r="K281" s="196"/>
      <c r="Q281" s="37"/>
      <c r="X281" s="37"/>
      <c r="AE281" s="37"/>
      <c r="AL281" s="37"/>
      <c r="AS281" s="37"/>
    </row>
    <row r="282" spans="1:51" x14ac:dyDescent="0.3">
      <c r="D282" s="194">
        <v>0.18</v>
      </c>
      <c r="E282" s="195" t="s">
        <v>37</v>
      </c>
      <c r="F282" s="196"/>
      <c r="G282" s="197"/>
      <c r="H282" s="37"/>
      <c r="I282" s="194">
        <v>0.27</v>
      </c>
      <c r="J282" s="195" t="s">
        <v>105</v>
      </c>
      <c r="K282" s="196"/>
      <c r="Q282" s="37"/>
      <c r="X282" s="37"/>
      <c r="AE282" s="37"/>
      <c r="AL282" s="37"/>
      <c r="AS282" s="37"/>
    </row>
    <row r="283" spans="1:51" x14ac:dyDescent="0.3">
      <c r="G283" s="37"/>
      <c r="H283" s="37"/>
      <c r="I283" s="194">
        <v>0.14000000000000001</v>
      </c>
      <c r="J283" s="195" t="s">
        <v>106</v>
      </c>
      <c r="K283" s="196"/>
      <c r="Q283" s="37"/>
      <c r="X283" s="37"/>
      <c r="AE283" s="37"/>
      <c r="AL283" s="37"/>
      <c r="AS283" s="37"/>
    </row>
    <row r="284" spans="1:51" x14ac:dyDescent="0.3">
      <c r="G284" s="37"/>
      <c r="H284" s="37"/>
      <c r="I284" s="37"/>
      <c r="J284" s="37"/>
      <c r="Q284" s="37"/>
      <c r="X284" s="37"/>
      <c r="AE284" s="37"/>
      <c r="AL284" s="37"/>
      <c r="AS284" s="37"/>
    </row>
    <row r="285" spans="1:51" x14ac:dyDescent="0.3">
      <c r="D285" s="194">
        <v>0.63</v>
      </c>
      <c r="E285" s="195" t="s">
        <v>56</v>
      </c>
      <c r="F285" s="196"/>
      <c r="G285" s="197"/>
      <c r="H285" s="37"/>
      <c r="I285" s="37"/>
      <c r="J285" s="37"/>
      <c r="Q285" s="37"/>
      <c r="X285" s="37"/>
      <c r="AE285" s="37"/>
      <c r="AL285" s="37"/>
      <c r="AS285" s="37"/>
    </row>
    <row r="286" spans="1:51" x14ac:dyDescent="0.3">
      <c r="D286" s="194">
        <v>0.37</v>
      </c>
      <c r="E286" s="195" t="s">
        <v>57</v>
      </c>
      <c r="F286" s="196"/>
      <c r="G286" s="197"/>
      <c r="H286" s="37"/>
      <c r="I286" s="37"/>
      <c r="J286" s="37"/>
      <c r="Q286" s="37"/>
      <c r="X286" s="37"/>
      <c r="AE286" s="37"/>
      <c r="AL286" s="37"/>
      <c r="AS286" s="37"/>
    </row>
    <row r="287" spans="1:51" x14ac:dyDescent="0.3">
      <c r="G287" s="37"/>
      <c r="H287" s="37"/>
      <c r="I287" s="37"/>
      <c r="J287" s="37"/>
      <c r="Q287" s="37"/>
      <c r="X287" s="37"/>
      <c r="AE287" s="37"/>
      <c r="AL287" s="37"/>
      <c r="AS287" s="37"/>
    </row>
    <row r="288" spans="1:51" x14ac:dyDescent="0.3">
      <c r="G288" s="37"/>
      <c r="H288" s="37"/>
      <c r="I288" s="37"/>
      <c r="J288" s="37"/>
      <c r="Q288" s="37"/>
      <c r="X288" s="37"/>
      <c r="AE288" s="37"/>
      <c r="AL288" s="37"/>
      <c r="AS288" s="37"/>
    </row>
    <row r="289" spans="7:45" x14ac:dyDescent="0.3">
      <c r="G289" s="37"/>
      <c r="H289" s="37"/>
      <c r="I289" s="37"/>
      <c r="J289" s="37"/>
      <c r="Q289" s="37"/>
      <c r="X289" s="37"/>
      <c r="AE289" s="37"/>
      <c r="AL289" s="37"/>
      <c r="AS289" s="37"/>
    </row>
    <row r="290" spans="7:45" x14ac:dyDescent="0.3">
      <c r="G290" s="37"/>
      <c r="H290" s="37"/>
      <c r="I290" s="37"/>
      <c r="J290" s="37"/>
      <c r="Q290" s="37"/>
      <c r="X290" s="37"/>
      <c r="AE290" s="37"/>
      <c r="AL290" s="37"/>
      <c r="AS290" s="37"/>
    </row>
    <row r="291" spans="7:45" x14ac:dyDescent="0.3">
      <c r="G291" s="37"/>
      <c r="H291" s="37"/>
      <c r="I291" s="37"/>
      <c r="J291" s="37"/>
      <c r="Q291" s="37"/>
      <c r="X291" s="37"/>
      <c r="AE291" s="37"/>
      <c r="AL291" s="37"/>
      <c r="AS291" s="37"/>
    </row>
    <row r="292" spans="7:45" x14ac:dyDescent="0.3">
      <c r="G292" s="37"/>
      <c r="H292" s="37"/>
      <c r="I292" s="37"/>
      <c r="J292" s="37"/>
      <c r="Q292" s="37"/>
      <c r="X292" s="37"/>
      <c r="AE292" s="37"/>
      <c r="AL292" s="37"/>
      <c r="AS292" s="37"/>
    </row>
    <row r="293" spans="7:45" x14ac:dyDescent="0.3">
      <c r="G293" s="37"/>
      <c r="H293" s="37"/>
      <c r="I293" s="37"/>
      <c r="J293" s="37"/>
      <c r="Q293" s="37"/>
      <c r="X293" s="37"/>
      <c r="AE293" s="37"/>
      <c r="AL293" s="37"/>
      <c r="AS293" s="37"/>
    </row>
    <row r="294" spans="7:45" x14ac:dyDescent="0.3">
      <c r="G294" s="37"/>
      <c r="H294" s="37"/>
      <c r="I294" s="37"/>
      <c r="J294" s="37"/>
      <c r="Q294" s="37"/>
      <c r="X294" s="37"/>
      <c r="AE294" s="37"/>
      <c r="AL294" s="37"/>
      <c r="AS294" s="37"/>
    </row>
    <row r="295" spans="7:45" x14ac:dyDescent="0.3">
      <c r="G295" s="37"/>
      <c r="H295" s="37"/>
      <c r="I295" s="37"/>
      <c r="J295" s="37"/>
      <c r="Q295" s="37"/>
      <c r="X295" s="37"/>
      <c r="AE295" s="37"/>
      <c r="AL295" s="37"/>
      <c r="AS295" s="37"/>
    </row>
    <row r="296" spans="7:45" x14ac:dyDescent="0.3">
      <c r="G296" s="37"/>
      <c r="H296" s="37"/>
      <c r="I296" s="37"/>
      <c r="J296" s="37"/>
      <c r="Q296" s="37"/>
      <c r="X296" s="37"/>
      <c r="AE296" s="37"/>
      <c r="AL296" s="37"/>
      <c r="AS296" s="37"/>
    </row>
    <row r="297" spans="7:45" x14ac:dyDescent="0.3">
      <c r="G297" s="37"/>
      <c r="H297" s="37"/>
      <c r="I297" s="37"/>
      <c r="J297" s="37"/>
      <c r="Q297" s="37"/>
      <c r="X297" s="37"/>
      <c r="AE297" s="37"/>
      <c r="AL297" s="37"/>
      <c r="AS297" s="37"/>
    </row>
    <row r="298" spans="7:45" x14ac:dyDescent="0.3">
      <c r="G298" s="37"/>
      <c r="H298" s="37"/>
      <c r="I298" s="37"/>
      <c r="J298" s="37"/>
      <c r="Q298" s="37"/>
      <c r="X298" s="37"/>
      <c r="AE298" s="37"/>
      <c r="AL298" s="37"/>
      <c r="AS298" s="37"/>
    </row>
    <row r="299" spans="7:45" x14ac:dyDescent="0.3">
      <c r="G299" s="37"/>
      <c r="H299" s="37"/>
      <c r="I299" s="37"/>
      <c r="J299" s="37"/>
      <c r="Q299" s="37"/>
      <c r="X299" s="37"/>
      <c r="AE299" s="37"/>
      <c r="AL299" s="37"/>
      <c r="AS299" s="37"/>
    </row>
    <row r="300" spans="7:45" x14ac:dyDescent="0.3">
      <c r="G300" s="37"/>
      <c r="H300" s="37"/>
      <c r="I300" s="37"/>
      <c r="J300" s="37"/>
      <c r="Q300" s="37"/>
      <c r="X300" s="37"/>
      <c r="AE300" s="37"/>
      <c r="AL300" s="37"/>
      <c r="AS300" s="37"/>
    </row>
    <row r="301" spans="7:45" x14ac:dyDescent="0.3">
      <c r="G301" s="37"/>
      <c r="H301" s="37"/>
      <c r="I301" s="37"/>
      <c r="J301" s="37"/>
      <c r="Q301" s="37"/>
      <c r="X301" s="37"/>
      <c r="AE301" s="37"/>
      <c r="AL301" s="37"/>
      <c r="AS301" s="37"/>
    </row>
    <row r="302" spans="7:45" x14ac:dyDescent="0.3">
      <c r="G302" s="37"/>
      <c r="H302" s="37"/>
      <c r="I302" s="37"/>
      <c r="J302" s="37"/>
      <c r="Q302" s="37"/>
      <c r="X302" s="37"/>
      <c r="AE302" s="37"/>
      <c r="AL302" s="37"/>
      <c r="AS302" s="37"/>
    </row>
    <row r="303" spans="7:45" x14ac:dyDescent="0.3">
      <c r="G303" s="37"/>
      <c r="H303" s="37"/>
      <c r="I303" s="37"/>
      <c r="J303" s="37"/>
      <c r="Q303" s="37"/>
      <c r="X303" s="37"/>
      <c r="AE303" s="37"/>
      <c r="AL303" s="37"/>
      <c r="AS303" s="37"/>
    </row>
    <row r="304" spans="7:45" x14ac:dyDescent="0.3">
      <c r="G304" s="37"/>
      <c r="H304" s="37"/>
      <c r="I304" s="37"/>
      <c r="J304" s="37"/>
      <c r="Q304" s="37"/>
      <c r="X304" s="37"/>
      <c r="AE304" s="37"/>
      <c r="AL304" s="37"/>
      <c r="AS304" s="37"/>
    </row>
    <row r="305" spans="7:45" x14ac:dyDescent="0.3">
      <c r="G305" s="37"/>
      <c r="H305" s="37"/>
      <c r="I305" s="37"/>
      <c r="J305" s="37"/>
      <c r="Q305" s="37"/>
      <c r="X305" s="37"/>
      <c r="AE305" s="37"/>
      <c r="AL305" s="37"/>
      <c r="AS305" s="37"/>
    </row>
    <row r="306" spans="7:45" x14ac:dyDescent="0.3">
      <c r="G306" s="37"/>
      <c r="H306" s="37"/>
      <c r="I306" s="37"/>
      <c r="J306" s="37"/>
      <c r="Q306" s="37"/>
      <c r="X306" s="37"/>
      <c r="AE306" s="37"/>
      <c r="AL306" s="37"/>
      <c r="AS306" s="37"/>
    </row>
    <row r="307" spans="7:45" x14ac:dyDescent="0.3">
      <c r="G307" s="37"/>
      <c r="H307" s="37"/>
      <c r="I307" s="37"/>
      <c r="J307" s="37"/>
      <c r="Q307" s="37"/>
      <c r="X307" s="37"/>
      <c r="AE307" s="37"/>
      <c r="AL307" s="37"/>
      <c r="AS307" s="37"/>
    </row>
    <row r="308" spans="7:45" x14ac:dyDescent="0.3">
      <c r="G308" s="37"/>
      <c r="H308" s="37"/>
      <c r="I308" s="37"/>
      <c r="J308" s="37"/>
      <c r="Q308" s="37"/>
      <c r="X308" s="37"/>
      <c r="AE308" s="37"/>
      <c r="AL308" s="37"/>
      <c r="AS308" s="37"/>
    </row>
    <row r="309" spans="7:45" x14ac:dyDescent="0.3">
      <c r="G309" s="37"/>
      <c r="H309" s="37"/>
      <c r="I309" s="37"/>
      <c r="J309" s="37"/>
      <c r="Q309" s="37"/>
      <c r="X309" s="37"/>
      <c r="AE309" s="37"/>
      <c r="AL309" s="37"/>
      <c r="AS309" s="37"/>
    </row>
    <row r="310" spans="7:45" x14ac:dyDescent="0.3">
      <c r="G310" s="37"/>
      <c r="H310" s="37"/>
      <c r="I310" s="37"/>
      <c r="J310" s="37"/>
      <c r="Q310" s="37"/>
      <c r="X310" s="37"/>
      <c r="AE310" s="37"/>
      <c r="AL310" s="37"/>
      <c r="AS310" s="37"/>
    </row>
    <row r="311" spans="7:45" x14ac:dyDescent="0.3">
      <c r="G311" s="37"/>
      <c r="H311" s="37"/>
      <c r="I311" s="37"/>
      <c r="J311" s="37"/>
      <c r="Q311" s="37"/>
      <c r="X311" s="37"/>
      <c r="AE311" s="37"/>
      <c r="AL311" s="37"/>
      <c r="AS311" s="37"/>
    </row>
    <row r="312" spans="7:45" x14ac:dyDescent="0.3">
      <c r="G312" s="37"/>
      <c r="H312" s="37"/>
      <c r="I312" s="37"/>
      <c r="J312" s="37"/>
      <c r="Q312" s="37"/>
      <c r="X312" s="37"/>
      <c r="AE312" s="37"/>
      <c r="AL312" s="37"/>
      <c r="AS312" s="37"/>
    </row>
    <row r="313" spans="7:45" x14ac:dyDescent="0.3">
      <c r="G313" s="37"/>
      <c r="H313" s="37"/>
      <c r="I313" s="37"/>
      <c r="J313" s="37"/>
      <c r="Q313" s="37"/>
      <c r="X313" s="37"/>
      <c r="AE313" s="37"/>
      <c r="AL313" s="37"/>
      <c r="AS313" s="37"/>
    </row>
    <row r="314" spans="7:45" x14ac:dyDescent="0.3">
      <c r="G314" s="37"/>
      <c r="H314" s="37"/>
      <c r="I314" s="37"/>
      <c r="J314" s="37"/>
      <c r="Q314" s="37"/>
      <c r="X314" s="37"/>
      <c r="AE314" s="37"/>
      <c r="AL314" s="37"/>
      <c r="AS314" s="37"/>
    </row>
    <row r="315" spans="7:45" x14ac:dyDescent="0.3">
      <c r="G315" s="37"/>
      <c r="H315" s="37"/>
      <c r="I315" s="37"/>
      <c r="J315" s="37"/>
      <c r="Q315" s="37"/>
      <c r="X315" s="37"/>
      <c r="AE315" s="37"/>
      <c r="AL315" s="37"/>
      <c r="AS315" s="37"/>
    </row>
    <row r="316" spans="7:45" x14ac:dyDescent="0.3">
      <c r="G316" s="37"/>
      <c r="H316" s="37"/>
      <c r="I316" s="37"/>
      <c r="J316" s="37"/>
      <c r="Q316" s="37"/>
      <c r="X316" s="37"/>
      <c r="AE316" s="37"/>
      <c r="AL316" s="37"/>
      <c r="AS316" s="37"/>
    </row>
    <row r="317" spans="7:45" x14ac:dyDescent="0.3">
      <c r="G317" s="37"/>
      <c r="H317" s="37"/>
      <c r="I317" s="37"/>
      <c r="J317" s="37"/>
      <c r="Q317" s="37"/>
      <c r="X317" s="37"/>
      <c r="AE317" s="37"/>
      <c r="AL317" s="37"/>
      <c r="AS317" s="37"/>
    </row>
    <row r="318" spans="7:45" x14ac:dyDescent="0.3">
      <c r="G318" s="37"/>
      <c r="H318" s="37"/>
      <c r="I318" s="37"/>
      <c r="J318" s="37"/>
      <c r="Q318" s="37"/>
      <c r="X318" s="37"/>
      <c r="AE318" s="37"/>
      <c r="AL318" s="37"/>
      <c r="AS318" s="37"/>
    </row>
    <row r="319" spans="7:45" x14ac:dyDescent="0.3">
      <c r="G319" s="37"/>
      <c r="H319" s="37"/>
      <c r="I319" s="37"/>
      <c r="J319" s="37"/>
      <c r="Q319" s="37"/>
      <c r="X319" s="37"/>
      <c r="AE319" s="37"/>
      <c r="AL319" s="37"/>
      <c r="AS319" s="37"/>
    </row>
    <row r="320" spans="7:45" x14ac:dyDescent="0.3">
      <c r="G320" s="37"/>
      <c r="H320" s="37"/>
      <c r="I320" s="37"/>
      <c r="J320" s="37"/>
      <c r="Q320" s="37"/>
      <c r="X320" s="37"/>
      <c r="AE320" s="37"/>
      <c r="AL320" s="37"/>
      <c r="AS320" s="37"/>
    </row>
    <row r="321" spans="7:45" x14ac:dyDescent="0.3">
      <c r="G321" s="37"/>
      <c r="H321" s="37"/>
      <c r="I321" s="37"/>
      <c r="J321" s="37"/>
      <c r="Q321" s="37"/>
      <c r="X321" s="37"/>
      <c r="AE321" s="37"/>
      <c r="AL321" s="37"/>
      <c r="AS321" s="37"/>
    </row>
    <row r="322" spans="7:45" x14ac:dyDescent="0.3">
      <c r="G322" s="37"/>
      <c r="H322" s="37"/>
      <c r="I322" s="37"/>
      <c r="J322" s="37"/>
      <c r="Q322" s="37"/>
      <c r="X322" s="37"/>
      <c r="AE322" s="37"/>
      <c r="AL322" s="37"/>
      <c r="AS322" s="37"/>
    </row>
    <row r="323" spans="7:45" x14ac:dyDescent="0.3">
      <c r="G323" s="37"/>
      <c r="H323" s="37"/>
      <c r="I323" s="37"/>
      <c r="J323" s="37"/>
      <c r="Q323" s="37"/>
      <c r="X323" s="37"/>
      <c r="AE323" s="37"/>
      <c r="AL323" s="37"/>
      <c r="AS323" s="37"/>
    </row>
    <row r="324" spans="7:45" x14ac:dyDescent="0.3">
      <c r="G324" s="37"/>
      <c r="H324" s="37"/>
      <c r="I324" s="37"/>
      <c r="J324" s="37"/>
      <c r="Q324" s="37"/>
      <c r="X324" s="37"/>
      <c r="AE324" s="37"/>
      <c r="AL324" s="37"/>
      <c r="AS324" s="37"/>
    </row>
    <row r="325" spans="7:45" x14ac:dyDescent="0.3">
      <c r="G325" s="37"/>
      <c r="H325" s="37"/>
      <c r="I325" s="37"/>
      <c r="J325" s="37"/>
      <c r="Q325" s="37"/>
      <c r="X325" s="37"/>
      <c r="AE325" s="37"/>
      <c r="AL325" s="37"/>
      <c r="AS325" s="37"/>
    </row>
    <row r="326" spans="7:45" x14ac:dyDescent="0.3">
      <c r="G326" s="37"/>
      <c r="H326" s="37"/>
      <c r="I326" s="37"/>
      <c r="J326" s="37"/>
      <c r="Q326" s="37"/>
      <c r="X326" s="37"/>
      <c r="AE326" s="37"/>
      <c r="AL326" s="37"/>
      <c r="AS326" s="37"/>
    </row>
    <row r="327" spans="7:45" x14ac:dyDescent="0.3">
      <c r="G327" s="37"/>
      <c r="H327" s="37"/>
      <c r="I327" s="37"/>
      <c r="J327" s="37"/>
      <c r="Q327" s="37"/>
      <c r="X327" s="37"/>
      <c r="AE327" s="37"/>
      <c r="AL327" s="37"/>
      <c r="AS327" s="37"/>
    </row>
    <row r="328" spans="7:45" x14ac:dyDescent="0.3">
      <c r="G328" s="37"/>
      <c r="H328" s="37"/>
      <c r="I328" s="37"/>
      <c r="J328" s="37"/>
      <c r="Q328" s="37"/>
      <c r="X328" s="37"/>
      <c r="AE328" s="37"/>
      <c r="AL328" s="37"/>
      <c r="AS328" s="37"/>
    </row>
    <row r="329" spans="7:45" x14ac:dyDescent="0.3">
      <c r="G329" s="37"/>
      <c r="H329" s="37"/>
      <c r="I329" s="37"/>
      <c r="J329" s="37"/>
      <c r="Q329" s="37"/>
      <c r="X329" s="37"/>
      <c r="AE329" s="37"/>
      <c r="AL329" s="37"/>
      <c r="AS329" s="37"/>
    </row>
    <row r="330" spans="7:45" x14ac:dyDescent="0.3">
      <c r="G330" s="37"/>
      <c r="H330" s="37"/>
      <c r="I330" s="37"/>
      <c r="J330" s="37"/>
      <c r="Q330" s="37"/>
      <c r="X330" s="37"/>
      <c r="AE330" s="37"/>
      <c r="AL330" s="37"/>
      <c r="AS330" s="37"/>
    </row>
    <row r="331" spans="7:45" x14ac:dyDescent="0.3">
      <c r="G331" s="37"/>
      <c r="H331" s="37"/>
      <c r="I331" s="37"/>
      <c r="J331" s="37"/>
      <c r="Q331" s="37"/>
      <c r="X331" s="37"/>
      <c r="AE331" s="37"/>
      <c r="AL331" s="37"/>
      <c r="AS331" s="37"/>
    </row>
    <row r="332" spans="7:45" x14ac:dyDescent="0.3">
      <c r="G332" s="37"/>
      <c r="H332" s="37"/>
      <c r="I332" s="37"/>
      <c r="J332" s="37"/>
      <c r="Q332" s="37"/>
      <c r="X332" s="37"/>
      <c r="AE332" s="37"/>
      <c r="AL332" s="37"/>
      <c r="AS332" s="37"/>
    </row>
    <row r="333" spans="7:45" x14ac:dyDescent="0.3">
      <c r="G333" s="37"/>
      <c r="H333" s="37"/>
      <c r="I333" s="37"/>
      <c r="J333" s="37"/>
      <c r="Q333" s="37"/>
      <c r="X333" s="37"/>
      <c r="AE333" s="37"/>
      <c r="AL333" s="37"/>
      <c r="AS333" s="37"/>
    </row>
    <row r="334" spans="7:45" x14ac:dyDescent="0.3">
      <c r="G334" s="37"/>
      <c r="H334" s="37"/>
      <c r="I334" s="37"/>
      <c r="J334" s="37"/>
      <c r="Q334" s="37"/>
      <c r="X334" s="37"/>
      <c r="AE334" s="37"/>
      <c r="AL334" s="37"/>
      <c r="AS334" s="37"/>
    </row>
    <row r="335" spans="7:45" x14ac:dyDescent="0.3">
      <c r="G335" s="37"/>
      <c r="H335" s="37"/>
      <c r="I335" s="37"/>
      <c r="J335" s="37"/>
      <c r="Q335" s="37"/>
      <c r="X335" s="37"/>
      <c r="AE335" s="37"/>
      <c r="AL335" s="37"/>
      <c r="AS335" s="37"/>
    </row>
    <row r="336" spans="7:45" x14ac:dyDescent="0.3">
      <c r="G336" s="37"/>
      <c r="H336" s="37"/>
      <c r="I336" s="37"/>
      <c r="J336" s="37"/>
      <c r="Q336" s="37"/>
      <c r="X336" s="37"/>
      <c r="AE336" s="37"/>
      <c r="AL336" s="37"/>
      <c r="AS336" s="37"/>
    </row>
    <row r="337" spans="7:45" x14ac:dyDescent="0.3">
      <c r="G337" s="37"/>
      <c r="H337" s="37"/>
      <c r="I337" s="37"/>
      <c r="J337" s="37"/>
      <c r="Q337" s="37"/>
      <c r="X337" s="37"/>
      <c r="AE337" s="37"/>
      <c r="AL337" s="37"/>
      <c r="AS337" s="37"/>
    </row>
    <row r="338" spans="7:45" x14ac:dyDescent="0.3">
      <c r="G338" s="37"/>
      <c r="H338" s="37"/>
      <c r="I338" s="37"/>
      <c r="J338" s="37"/>
      <c r="Q338" s="37"/>
      <c r="X338" s="37"/>
      <c r="AE338" s="37"/>
      <c r="AL338" s="37"/>
      <c r="AS338" s="37"/>
    </row>
    <row r="339" spans="7:45" x14ac:dyDescent="0.3">
      <c r="G339" s="37"/>
      <c r="H339" s="37"/>
      <c r="I339" s="37"/>
      <c r="J339" s="37"/>
      <c r="Q339" s="37"/>
      <c r="X339" s="37"/>
      <c r="AE339" s="37"/>
      <c r="AL339" s="37"/>
      <c r="AS339" s="37"/>
    </row>
    <row r="340" spans="7:45" x14ac:dyDescent="0.3">
      <c r="G340" s="37"/>
      <c r="H340" s="37"/>
      <c r="I340" s="37"/>
      <c r="J340" s="37"/>
      <c r="Q340" s="37"/>
      <c r="X340" s="37"/>
      <c r="AE340" s="37"/>
      <c r="AL340" s="37"/>
      <c r="AS340" s="37"/>
    </row>
    <row r="341" spans="7:45" x14ac:dyDescent="0.3">
      <c r="G341" s="37"/>
      <c r="H341" s="37"/>
      <c r="I341" s="37"/>
      <c r="J341" s="37"/>
      <c r="Q341" s="37"/>
      <c r="X341" s="37"/>
      <c r="AE341" s="37"/>
      <c r="AL341" s="37"/>
      <c r="AS341" s="37"/>
    </row>
    <row r="342" spans="7:45" x14ac:dyDescent="0.3">
      <c r="G342" s="37"/>
      <c r="H342" s="37"/>
      <c r="I342" s="37"/>
      <c r="J342" s="37"/>
      <c r="Q342" s="37"/>
      <c r="X342" s="37"/>
      <c r="AE342" s="37"/>
      <c r="AL342" s="37"/>
      <c r="AS342" s="37"/>
    </row>
    <row r="343" spans="7:45" x14ac:dyDescent="0.3">
      <c r="G343" s="37"/>
      <c r="H343" s="37"/>
      <c r="I343" s="37"/>
      <c r="J343" s="37"/>
      <c r="Q343" s="37"/>
      <c r="X343" s="37"/>
      <c r="AE343" s="37"/>
      <c r="AL343" s="37"/>
      <c r="AS343" s="37"/>
    </row>
    <row r="344" spans="7:45" x14ac:dyDescent="0.3">
      <c r="G344" s="37"/>
      <c r="H344" s="37"/>
      <c r="I344" s="37"/>
      <c r="J344" s="37"/>
      <c r="Q344" s="37"/>
      <c r="X344" s="37"/>
      <c r="AE344" s="37"/>
      <c r="AL344" s="37"/>
      <c r="AS344" s="37"/>
    </row>
    <row r="345" spans="7:45" x14ac:dyDescent="0.3">
      <c r="G345" s="37"/>
      <c r="H345" s="37"/>
      <c r="I345" s="37"/>
      <c r="J345" s="37"/>
      <c r="Q345" s="37"/>
      <c r="X345" s="37"/>
      <c r="AE345" s="37"/>
      <c r="AL345" s="37"/>
      <c r="AS345" s="37"/>
    </row>
    <row r="346" spans="7:45" x14ac:dyDescent="0.3">
      <c r="G346" s="37"/>
      <c r="H346" s="37"/>
      <c r="I346" s="37"/>
      <c r="J346" s="37"/>
      <c r="Q346" s="37"/>
      <c r="X346" s="37"/>
      <c r="AE346" s="37"/>
      <c r="AL346" s="37"/>
      <c r="AS346" s="37"/>
    </row>
    <row r="347" spans="7:45" x14ac:dyDescent="0.3">
      <c r="G347" s="37"/>
      <c r="H347" s="37"/>
      <c r="I347" s="37"/>
      <c r="J347" s="37"/>
      <c r="Q347" s="37"/>
      <c r="X347" s="37"/>
      <c r="AE347" s="37"/>
      <c r="AL347" s="37"/>
      <c r="AS347" s="37"/>
    </row>
    <row r="348" spans="7:45" x14ac:dyDescent="0.3">
      <c r="G348" s="37"/>
      <c r="H348" s="37"/>
      <c r="I348" s="37"/>
      <c r="J348" s="37"/>
      <c r="Q348" s="37"/>
      <c r="X348" s="37"/>
      <c r="AE348" s="37"/>
      <c r="AL348" s="37"/>
      <c r="AS348" s="37"/>
    </row>
    <row r="349" spans="7:45" x14ac:dyDescent="0.3">
      <c r="G349" s="37"/>
      <c r="H349" s="37"/>
      <c r="I349" s="37"/>
      <c r="J349" s="37"/>
      <c r="Q349" s="37"/>
      <c r="X349" s="37"/>
      <c r="AE349" s="37"/>
      <c r="AL349" s="37"/>
      <c r="AS349" s="37"/>
    </row>
    <row r="350" spans="7:45" x14ac:dyDescent="0.3">
      <c r="G350" s="37"/>
      <c r="H350" s="37"/>
      <c r="I350" s="37"/>
      <c r="J350" s="37"/>
      <c r="Q350" s="37"/>
      <c r="X350" s="37"/>
      <c r="AE350" s="37"/>
      <c r="AL350" s="37"/>
      <c r="AS350" s="37"/>
    </row>
    <row r="351" spans="7:45" x14ac:dyDescent="0.3">
      <c r="G351" s="37"/>
      <c r="H351" s="37"/>
      <c r="I351" s="37"/>
      <c r="J351" s="37"/>
      <c r="Q351" s="37"/>
      <c r="X351" s="37"/>
      <c r="AE351" s="37"/>
      <c r="AL351" s="37"/>
      <c r="AS351" s="37"/>
    </row>
    <row r="352" spans="7:45" x14ac:dyDescent="0.3">
      <c r="G352" s="37"/>
      <c r="H352" s="37"/>
      <c r="I352" s="37"/>
      <c r="J352" s="37"/>
      <c r="Q352" s="37"/>
      <c r="X352" s="37"/>
      <c r="AE352" s="37"/>
      <c r="AL352" s="37"/>
      <c r="AS352" s="37"/>
    </row>
    <row r="353" spans="7:45" x14ac:dyDescent="0.3">
      <c r="G353" s="37"/>
      <c r="H353" s="37"/>
      <c r="I353" s="37"/>
      <c r="J353" s="37"/>
      <c r="Q353" s="37"/>
      <c r="X353" s="37"/>
      <c r="AE353" s="37"/>
      <c r="AL353" s="37"/>
      <c r="AS353" s="37"/>
    </row>
    <row r="354" spans="7:45" x14ac:dyDescent="0.3">
      <c r="G354" s="37"/>
      <c r="H354" s="37"/>
      <c r="I354" s="37"/>
      <c r="J354" s="37"/>
      <c r="Q354" s="37"/>
      <c r="X354" s="37"/>
      <c r="AE354" s="37"/>
      <c r="AL354" s="37"/>
      <c r="AS354" s="37"/>
    </row>
    <row r="355" spans="7:45" x14ac:dyDescent="0.3">
      <c r="G355" s="37"/>
      <c r="H355" s="37"/>
      <c r="I355" s="37"/>
      <c r="J355" s="37"/>
      <c r="Q355" s="37"/>
      <c r="X355" s="37"/>
      <c r="AE355" s="37"/>
      <c r="AL355" s="37"/>
      <c r="AS355" s="37"/>
    </row>
    <row r="356" spans="7:45" x14ac:dyDescent="0.3">
      <c r="G356" s="37"/>
      <c r="H356" s="37"/>
      <c r="I356" s="37"/>
      <c r="J356" s="37"/>
      <c r="Q356" s="37"/>
      <c r="X356" s="37"/>
      <c r="AE356" s="37"/>
      <c r="AL356" s="37"/>
      <c r="AS356" s="37"/>
    </row>
    <row r="357" spans="7:45" x14ac:dyDescent="0.3">
      <c r="G357" s="37"/>
      <c r="H357" s="37"/>
      <c r="I357" s="37"/>
      <c r="J357" s="37"/>
      <c r="Q357" s="37"/>
      <c r="X357" s="37"/>
      <c r="AE357" s="37"/>
      <c r="AL357" s="37"/>
      <c r="AS357" s="37"/>
    </row>
    <row r="358" spans="7:45" x14ac:dyDescent="0.3">
      <c r="G358" s="37"/>
      <c r="H358" s="37"/>
      <c r="I358" s="37"/>
      <c r="J358" s="37"/>
      <c r="Q358" s="37"/>
      <c r="X358" s="37"/>
      <c r="AE358" s="37"/>
      <c r="AL358" s="37"/>
      <c r="AS358" s="37"/>
    </row>
    <row r="359" spans="7:45" x14ac:dyDescent="0.3">
      <c r="G359" s="37"/>
      <c r="H359" s="37"/>
      <c r="I359" s="37"/>
      <c r="J359" s="37"/>
      <c r="Q359" s="37"/>
      <c r="X359" s="37"/>
      <c r="AE359" s="37"/>
      <c r="AL359" s="37"/>
      <c r="AS359" s="37"/>
    </row>
    <row r="360" spans="7:45" x14ac:dyDescent="0.3">
      <c r="G360" s="37"/>
      <c r="H360" s="37"/>
      <c r="I360" s="37"/>
      <c r="J360" s="37"/>
      <c r="Q360" s="37"/>
      <c r="X360" s="37"/>
      <c r="AE360" s="37"/>
      <c r="AL360" s="37"/>
      <c r="AS360" s="37"/>
    </row>
    <row r="361" spans="7:45" x14ac:dyDescent="0.3">
      <c r="G361" s="37"/>
      <c r="H361" s="37"/>
      <c r="I361" s="37"/>
      <c r="J361" s="37"/>
      <c r="Q361" s="37"/>
      <c r="X361" s="37"/>
      <c r="AE361" s="37"/>
      <c r="AL361" s="37"/>
      <c r="AS361" s="37"/>
    </row>
    <row r="362" spans="7:45" x14ac:dyDescent="0.3">
      <c r="G362" s="37"/>
      <c r="H362" s="37"/>
      <c r="I362" s="37"/>
      <c r="J362" s="37"/>
      <c r="Q362" s="37"/>
      <c r="X362" s="37"/>
      <c r="AE362" s="37"/>
      <c r="AL362" s="37"/>
      <c r="AS362" s="37"/>
    </row>
    <row r="363" spans="7:45" x14ac:dyDescent="0.3">
      <c r="G363" s="37"/>
      <c r="H363" s="37"/>
      <c r="I363" s="37"/>
      <c r="J363" s="37"/>
      <c r="Q363" s="37"/>
      <c r="X363" s="37"/>
      <c r="AE363" s="37"/>
      <c r="AL363" s="37"/>
      <c r="AS363" s="37"/>
    </row>
    <row r="364" spans="7:45" x14ac:dyDescent="0.3">
      <c r="G364" s="37"/>
      <c r="H364" s="37"/>
      <c r="I364" s="37"/>
      <c r="J364" s="37"/>
      <c r="Q364" s="37"/>
      <c r="X364" s="37"/>
      <c r="AE364" s="37"/>
      <c r="AL364" s="37"/>
      <c r="AS364" s="37"/>
    </row>
    <row r="365" spans="7:45" x14ac:dyDescent="0.3">
      <c r="G365" s="37"/>
      <c r="H365" s="37"/>
      <c r="I365" s="37"/>
      <c r="J365" s="37"/>
      <c r="Q365" s="37"/>
      <c r="X365" s="37"/>
      <c r="AE365" s="37"/>
      <c r="AL365" s="37"/>
      <c r="AS365" s="37"/>
    </row>
    <row r="366" spans="7:45" x14ac:dyDescent="0.3">
      <c r="G366" s="37"/>
      <c r="H366" s="37"/>
      <c r="I366" s="37"/>
      <c r="J366" s="37"/>
      <c r="Q366" s="37"/>
      <c r="X366" s="37"/>
      <c r="AE366" s="37"/>
      <c r="AL366" s="37"/>
      <c r="AS366" s="37"/>
    </row>
    <row r="367" spans="7:45" x14ac:dyDescent="0.3">
      <c r="G367" s="37"/>
      <c r="H367" s="37"/>
      <c r="I367" s="37"/>
      <c r="J367" s="37"/>
      <c r="Q367" s="37"/>
      <c r="X367" s="37"/>
      <c r="AE367" s="37"/>
      <c r="AL367" s="37"/>
      <c r="AS367" s="37"/>
    </row>
    <row r="368" spans="7:45" x14ac:dyDescent="0.3">
      <c r="G368" s="37"/>
      <c r="H368" s="37"/>
      <c r="I368" s="37"/>
      <c r="J368" s="37"/>
      <c r="Q368" s="37"/>
      <c r="X368" s="37"/>
      <c r="AE368" s="37"/>
      <c r="AL368" s="37"/>
      <c r="AS368" s="37"/>
    </row>
    <row r="369" spans="7:45" x14ac:dyDescent="0.3">
      <c r="G369" s="37"/>
      <c r="H369" s="37"/>
      <c r="I369" s="37"/>
      <c r="J369" s="37"/>
      <c r="Q369" s="37"/>
      <c r="X369" s="37"/>
      <c r="AE369" s="37"/>
      <c r="AL369" s="37"/>
      <c r="AS369" s="37"/>
    </row>
    <row r="370" spans="7:45" x14ac:dyDescent="0.3">
      <c r="G370" s="37"/>
      <c r="H370" s="37"/>
      <c r="I370" s="37"/>
      <c r="J370" s="37"/>
      <c r="Q370" s="37"/>
      <c r="X370" s="37"/>
      <c r="AE370" s="37"/>
      <c r="AL370" s="37"/>
      <c r="AS370" s="37"/>
    </row>
    <row r="371" spans="7:45" x14ac:dyDescent="0.3">
      <c r="G371" s="37"/>
      <c r="H371" s="37"/>
      <c r="I371" s="37"/>
      <c r="J371" s="37"/>
      <c r="Q371" s="37"/>
      <c r="X371" s="37"/>
      <c r="AE371" s="37"/>
      <c r="AL371" s="37"/>
      <c r="AS371" s="37"/>
    </row>
    <row r="372" spans="7:45" x14ac:dyDescent="0.3">
      <c r="G372" s="37"/>
      <c r="H372" s="37"/>
      <c r="I372" s="37"/>
      <c r="J372" s="37"/>
      <c r="Q372" s="37"/>
      <c r="X372" s="37"/>
      <c r="AE372" s="37"/>
      <c r="AL372" s="37"/>
      <c r="AS372" s="37"/>
    </row>
    <row r="373" spans="7:45" x14ac:dyDescent="0.3">
      <c r="G373" s="37"/>
      <c r="H373" s="37"/>
      <c r="I373" s="37"/>
      <c r="J373" s="37"/>
      <c r="Q373" s="37"/>
      <c r="X373" s="37"/>
      <c r="AE373" s="37"/>
      <c r="AL373" s="37"/>
      <c r="AS373" s="37"/>
    </row>
    <row r="374" spans="7:45" x14ac:dyDescent="0.3">
      <c r="G374" s="37"/>
      <c r="H374" s="37"/>
      <c r="I374" s="37"/>
      <c r="J374" s="37"/>
      <c r="Q374" s="37"/>
      <c r="X374" s="37"/>
      <c r="AE374" s="37"/>
      <c r="AL374" s="37"/>
      <c r="AS374" s="37"/>
    </row>
    <row r="375" spans="7:45" x14ac:dyDescent="0.3">
      <c r="G375" s="37"/>
      <c r="H375" s="37"/>
      <c r="I375" s="37"/>
      <c r="J375" s="37"/>
      <c r="Q375" s="37"/>
      <c r="X375" s="37"/>
      <c r="AE375" s="37"/>
      <c r="AL375" s="37"/>
      <c r="AS375" s="37"/>
    </row>
    <row r="376" spans="7:45" x14ac:dyDescent="0.3">
      <c r="G376" s="37"/>
      <c r="H376" s="37"/>
      <c r="I376" s="37"/>
      <c r="J376" s="37"/>
      <c r="Q376" s="37"/>
      <c r="X376" s="37"/>
      <c r="AE376" s="37"/>
      <c r="AL376" s="37"/>
      <c r="AS376" s="37"/>
    </row>
    <row r="377" spans="7:45" x14ac:dyDescent="0.3">
      <c r="G377" s="37"/>
      <c r="H377" s="37"/>
      <c r="I377" s="37"/>
      <c r="J377" s="37"/>
      <c r="Q377" s="37"/>
      <c r="X377" s="37"/>
      <c r="AE377" s="37"/>
      <c r="AL377" s="37"/>
      <c r="AS377" s="37"/>
    </row>
    <row r="378" spans="7:45" x14ac:dyDescent="0.3">
      <c r="G378" s="37"/>
      <c r="H378" s="37"/>
      <c r="I378" s="37"/>
      <c r="J378" s="37"/>
      <c r="Q378" s="37"/>
      <c r="X378" s="37"/>
      <c r="AE378" s="37"/>
      <c r="AL378" s="37"/>
      <c r="AS378" s="37"/>
    </row>
    <row r="379" spans="7:45" x14ac:dyDescent="0.3">
      <c r="G379" s="37"/>
      <c r="H379" s="37"/>
      <c r="I379" s="37"/>
      <c r="J379" s="37"/>
      <c r="Q379" s="37"/>
      <c r="X379" s="37"/>
      <c r="AE379" s="37"/>
      <c r="AL379" s="37"/>
      <c r="AS379" s="37"/>
    </row>
    <row r="380" spans="7:45" x14ac:dyDescent="0.3">
      <c r="G380" s="37"/>
      <c r="H380" s="37"/>
      <c r="I380" s="37"/>
      <c r="J380" s="37"/>
      <c r="Q380" s="37"/>
      <c r="X380" s="37"/>
      <c r="AE380" s="37"/>
      <c r="AL380" s="37"/>
      <c r="AS380" s="37"/>
    </row>
    <row r="381" spans="7:45" x14ac:dyDescent="0.3">
      <c r="G381" s="37"/>
      <c r="H381" s="37"/>
      <c r="I381" s="37"/>
      <c r="J381" s="37"/>
      <c r="Q381" s="37"/>
      <c r="X381" s="37"/>
      <c r="AE381" s="37"/>
      <c r="AL381" s="37"/>
      <c r="AS381" s="37"/>
    </row>
    <row r="382" spans="7:45" x14ac:dyDescent="0.3">
      <c r="G382" s="37"/>
      <c r="H382" s="37"/>
      <c r="I382" s="37"/>
      <c r="J382" s="37"/>
      <c r="Q382" s="37"/>
      <c r="X382" s="37"/>
      <c r="AE382" s="37"/>
      <c r="AL382" s="37"/>
      <c r="AS382" s="37"/>
    </row>
    <row r="383" spans="7:45" x14ac:dyDescent="0.3">
      <c r="G383" s="37"/>
      <c r="H383" s="37"/>
      <c r="I383" s="37"/>
      <c r="J383" s="37"/>
      <c r="Q383" s="37"/>
      <c r="X383" s="37"/>
      <c r="AE383" s="37"/>
      <c r="AL383" s="37"/>
      <c r="AS383" s="37"/>
    </row>
    <row r="384" spans="7:45" x14ac:dyDescent="0.3">
      <c r="G384" s="37"/>
      <c r="H384" s="37"/>
      <c r="I384" s="37"/>
      <c r="J384" s="37"/>
      <c r="Q384" s="37"/>
      <c r="X384" s="37"/>
      <c r="AE384" s="37"/>
      <c r="AL384" s="37"/>
      <c r="AS384" s="37"/>
    </row>
    <row r="385" spans="7:45" x14ac:dyDescent="0.3">
      <c r="G385" s="37"/>
      <c r="H385" s="37"/>
      <c r="I385" s="37"/>
      <c r="J385" s="37"/>
      <c r="Q385" s="37"/>
      <c r="X385" s="37"/>
      <c r="AE385" s="37"/>
      <c r="AL385" s="37"/>
      <c r="AS385" s="37"/>
    </row>
    <row r="386" spans="7:45" x14ac:dyDescent="0.3">
      <c r="G386" s="37"/>
      <c r="H386" s="37"/>
      <c r="I386" s="37"/>
      <c r="J386" s="37"/>
      <c r="Q386" s="37"/>
      <c r="X386" s="37"/>
      <c r="AE386" s="37"/>
      <c r="AL386" s="37"/>
      <c r="AS386" s="37"/>
    </row>
    <row r="387" spans="7:45" x14ac:dyDescent="0.3">
      <c r="G387" s="37"/>
      <c r="H387" s="37"/>
      <c r="I387" s="37"/>
      <c r="J387" s="37"/>
      <c r="Q387" s="37"/>
      <c r="X387" s="37"/>
      <c r="AE387" s="37"/>
      <c r="AL387" s="37"/>
      <c r="AS387" s="37"/>
    </row>
    <row r="388" spans="7:45" x14ac:dyDescent="0.3">
      <c r="G388" s="37"/>
      <c r="H388" s="37"/>
      <c r="I388" s="37"/>
      <c r="J388" s="37"/>
      <c r="Q388" s="37"/>
      <c r="X388" s="37"/>
      <c r="AE388" s="37"/>
      <c r="AL388" s="37"/>
      <c r="AS388" s="37"/>
    </row>
    <row r="389" spans="7:45" x14ac:dyDescent="0.3">
      <c r="G389" s="37"/>
      <c r="H389" s="37"/>
      <c r="I389" s="37"/>
      <c r="J389" s="37"/>
      <c r="Q389" s="37"/>
      <c r="X389" s="37"/>
      <c r="AE389" s="37"/>
      <c r="AL389" s="37"/>
      <c r="AS389" s="37"/>
    </row>
    <row r="390" spans="7:45" x14ac:dyDescent="0.3">
      <c r="G390" s="37"/>
      <c r="H390" s="37"/>
      <c r="I390" s="37"/>
      <c r="J390" s="37"/>
      <c r="Q390" s="37"/>
      <c r="X390" s="37"/>
      <c r="AE390" s="37"/>
      <c r="AL390" s="37"/>
      <c r="AS390" s="37"/>
    </row>
    <row r="391" spans="7:45" x14ac:dyDescent="0.3">
      <c r="G391" s="37"/>
      <c r="H391" s="37"/>
      <c r="I391" s="37"/>
      <c r="J391" s="37"/>
      <c r="Q391" s="37"/>
      <c r="X391" s="37"/>
      <c r="AE391" s="37"/>
      <c r="AL391" s="37"/>
      <c r="AS391" s="37"/>
    </row>
    <row r="392" spans="7:45" x14ac:dyDescent="0.3">
      <c r="G392" s="37"/>
      <c r="H392" s="37"/>
      <c r="I392" s="37"/>
      <c r="J392" s="37"/>
      <c r="Q392" s="37"/>
      <c r="X392" s="37"/>
      <c r="AE392" s="37"/>
      <c r="AL392" s="37"/>
      <c r="AS392" s="37"/>
    </row>
    <row r="393" spans="7:45" x14ac:dyDescent="0.3">
      <c r="G393" s="37"/>
      <c r="H393" s="37"/>
      <c r="I393" s="37"/>
      <c r="J393" s="37"/>
      <c r="Q393" s="37"/>
      <c r="X393" s="37"/>
      <c r="AE393" s="37"/>
      <c r="AL393" s="37"/>
      <c r="AS393" s="37"/>
    </row>
    <row r="394" spans="7:45" x14ac:dyDescent="0.3">
      <c r="G394" s="37"/>
      <c r="H394" s="37"/>
      <c r="I394" s="37"/>
      <c r="J394" s="37"/>
      <c r="Q394" s="37"/>
      <c r="X394" s="37"/>
      <c r="AE394" s="37"/>
      <c r="AL394" s="37"/>
      <c r="AS394" s="37"/>
    </row>
    <row r="395" spans="7:45" x14ac:dyDescent="0.3">
      <c r="G395" s="37"/>
      <c r="H395" s="37"/>
      <c r="I395" s="37"/>
      <c r="J395" s="37"/>
      <c r="Q395" s="37"/>
      <c r="X395" s="37"/>
      <c r="AE395" s="37"/>
      <c r="AL395" s="37"/>
      <c r="AS395" s="37"/>
    </row>
    <row r="396" spans="7:45" x14ac:dyDescent="0.3">
      <c r="G396" s="37"/>
      <c r="H396" s="37"/>
      <c r="I396" s="37"/>
      <c r="J396" s="37"/>
      <c r="Q396" s="37"/>
      <c r="X396" s="37"/>
      <c r="AE396" s="37"/>
      <c r="AL396" s="37"/>
      <c r="AS396" s="37"/>
    </row>
    <row r="397" spans="7:45" x14ac:dyDescent="0.3">
      <c r="G397" s="37"/>
      <c r="H397" s="37"/>
      <c r="I397" s="37"/>
      <c r="J397" s="37"/>
      <c r="Q397" s="37"/>
      <c r="X397" s="37"/>
      <c r="AE397" s="37"/>
      <c r="AL397" s="37"/>
      <c r="AS397" s="37"/>
    </row>
    <row r="398" spans="7:45" x14ac:dyDescent="0.3">
      <c r="G398" s="37"/>
      <c r="H398" s="37"/>
      <c r="I398" s="37"/>
      <c r="J398" s="37"/>
      <c r="Q398" s="37"/>
      <c r="X398" s="37"/>
      <c r="AE398" s="37"/>
      <c r="AL398" s="37"/>
      <c r="AS398" s="37"/>
    </row>
    <row r="399" spans="7:45" x14ac:dyDescent="0.3">
      <c r="G399" s="37"/>
      <c r="H399" s="37"/>
      <c r="I399" s="37"/>
      <c r="J399" s="37"/>
      <c r="Q399" s="37"/>
      <c r="X399" s="37"/>
      <c r="AE399" s="37"/>
      <c r="AL399" s="37"/>
      <c r="AS399" s="37"/>
    </row>
    <row r="400" spans="7:45" x14ac:dyDescent="0.3">
      <c r="G400" s="37"/>
      <c r="H400" s="37"/>
      <c r="I400" s="37"/>
      <c r="J400" s="37"/>
      <c r="Q400" s="37"/>
      <c r="X400" s="37"/>
      <c r="AE400" s="37"/>
      <c r="AL400" s="37"/>
      <c r="AS400" s="37"/>
    </row>
    <row r="401" spans="7:45" x14ac:dyDescent="0.3">
      <c r="G401" s="37"/>
      <c r="H401" s="37"/>
      <c r="I401" s="37"/>
      <c r="J401" s="37"/>
      <c r="Q401" s="37"/>
      <c r="X401" s="37"/>
      <c r="AE401" s="37"/>
      <c r="AL401" s="37"/>
      <c r="AS401" s="37"/>
    </row>
    <row r="402" spans="7:45" x14ac:dyDescent="0.3">
      <c r="G402" s="37"/>
      <c r="H402" s="37"/>
      <c r="I402" s="37"/>
      <c r="J402" s="37"/>
      <c r="Q402" s="37"/>
      <c r="X402" s="37"/>
      <c r="AE402" s="37"/>
      <c r="AL402" s="37"/>
      <c r="AS402" s="37"/>
    </row>
    <row r="403" spans="7:45" x14ac:dyDescent="0.3">
      <c r="G403" s="37"/>
      <c r="H403" s="37"/>
      <c r="I403" s="37"/>
      <c r="J403" s="37"/>
      <c r="Q403" s="37"/>
      <c r="X403" s="37"/>
      <c r="AE403" s="37"/>
      <c r="AL403" s="37"/>
      <c r="AS403" s="37"/>
    </row>
    <row r="404" spans="7:45" x14ac:dyDescent="0.3">
      <c r="G404" s="37"/>
      <c r="H404" s="37"/>
      <c r="I404" s="37"/>
      <c r="J404" s="37"/>
      <c r="Q404" s="37"/>
      <c r="X404" s="37"/>
      <c r="AE404" s="37"/>
      <c r="AL404" s="37"/>
      <c r="AS404" s="37"/>
    </row>
    <row r="405" spans="7:45" x14ac:dyDescent="0.3">
      <c r="G405" s="37"/>
      <c r="H405" s="37"/>
      <c r="I405" s="37"/>
      <c r="J405" s="37"/>
      <c r="Q405" s="37"/>
      <c r="X405" s="37"/>
      <c r="AE405" s="37"/>
      <c r="AL405" s="37"/>
      <c r="AS405" s="37"/>
    </row>
    <row r="406" spans="7:45" x14ac:dyDescent="0.3">
      <c r="G406" s="37"/>
      <c r="H406" s="37"/>
      <c r="I406" s="37"/>
      <c r="J406" s="37"/>
      <c r="Q406" s="37"/>
      <c r="X406" s="37"/>
      <c r="AE406" s="37"/>
      <c r="AL406" s="37"/>
      <c r="AS406" s="37"/>
    </row>
    <row r="407" spans="7:45" x14ac:dyDescent="0.3">
      <c r="G407" s="37"/>
      <c r="H407" s="37"/>
      <c r="I407" s="37"/>
      <c r="J407" s="37"/>
      <c r="Q407" s="37"/>
      <c r="X407" s="37"/>
      <c r="AE407" s="37"/>
      <c r="AL407" s="37"/>
      <c r="AS407" s="37"/>
    </row>
    <row r="408" spans="7:45" x14ac:dyDescent="0.3">
      <c r="G408" s="37"/>
      <c r="H408" s="37"/>
      <c r="I408" s="37"/>
      <c r="J408" s="37"/>
      <c r="Q408" s="37"/>
      <c r="X408" s="37"/>
      <c r="AE408" s="37"/>
      <c r="AL408" s="37"/>
      <c r="AS408" s="37"/>
    </row>
    <row r="409" spans="7:45" x14ac:dyDescent="0.3">
      <c r="G409" s="37"/>
      <c r="H409" s="37"/>
      <c r="I409" s="37"/>
      <c r="J409" s="37"/>
      <c r="Q409" s="37"/>
      <c r="X409" s="37"/>
      <c r="AE409" s="37"/>
      <c r="AL409" s="37"/>
      <c r="AS409" s="37"/>
    </row>
    <row r="410" spans="7:45" x14ac:dyDescent="0.3">
      <c r="G410" s="37"/>
      <c r="H410" s="37"/>
      <c r="I410" s="37"/>
      <c r="J410" s="37"/>
      <c r="Q410" s="37"/>
      <c r="X410" s="37"/>
      <c r="AE410" s="37"/>
      <c r="AL410" s="37"/>
      <c r="AS410" s="37"/>
    </row>
    <row r="411" spans="7:45" x14ac:dyDescent="0.3">
      <c r="G411" s="37"/>
      <c r="H411" s="37"/>
      <c r="I411" s="37"/>
      <c r="J411" s="37"/>
      <c r="Q411" s="37"/>
      <c r="X411" s="37"/>
      <c r="AE411" s="37"/>
      <c r="AL411" s="37"/>
      <c r="AS411" s="37"/>
    </row>
    <row r="412" spans="7:45" x14ac:dyDescent="0.3">
      <c r="G412" s="37"/>
      <c r="H412" s="37"/>
      <c r="I412" s="37"/>
      <c r="J412" s="37"/>
      <c r="Q412" s="37"/>
      <c r="X412" s="37"/>
      <c r="AE412" s="37"/>
      <c r="AL412" s="37"/>
      <c r="AS412" s="37"/>
    </row>
    <row r="413" spans="7:45" x14ac:dyDescent="0.3">
      <c r="G413" s="37"/>
      <c r="H413" s="37"/>
      <c r="I413" s="37"/>
      <c r="J413" s="37"/>
      <c r="Q413" s="37"/>
      <c r="X413" s="37"/>
      <c r="AE413" s="37"/>
      <c r="AL413" s="37"/>
      <c r="AS413" s="37"/>
    </row>
    <row r="414" spans="7:45" x14ac:dyDescent="0.3">
      <c r="G414" s="37"/>
      <c r="H414" s="37"/>
      <c r="I414" s="37"/>
      <c r="J414" s="37"/>
      <c r="Q414" s="37"/>
      <c r="X414" s="37"/>
      <c r="AE414" s="37"/>
      <c r="AL414" s="37"/>
      <c r="AS414" s="37"/>
    </row>
    <row r="415" spans="7:45" x14ac:dyDescent="0.3">
      <c r="G415" s="37"/>
      <c r="H415" s="37"/>
      <c r="I415" s="37"/>
      <c r="J415" s="37"/>
      <c r="Q415" s="37"/>
      <c r="X415" s="37"/>
      <c r="AE415" s="37"/>
      <c r="AL415" s="37"/>
      <c r="AS415" s="37"/>
    </row>
    <row r="416" spans="7:45" x14ac:dyDescent="0.3">
      <c r="G416" s="37"/>
      <c r="H416" s="37"/>
      <c r="I416" s="37"/>
      <c r="J416" s="37"/>
      <c r="Q416" s="37"/>
      <c r="X416" s="37"/>
      <c r="AE416" s="37"/>
      <c r="AL416" s="37"/>
      <c r="AS416" s="37"/>
    </row>
    <row r="417" spans="7:45" x14ac:dyDescent="0.3">
      <c r="G417" s="37"/>
      <c r="H417" s="37"/>
      <c r="I417" s="37"/>
      <c r="J417" s="37"/>
      <c r="Q417" s="37"/>
      <c r="X417" s="37"/>
      <c r="AE417" s="37"/>
      <c r="AL417" s="37"/>
      <c r="AS417" s="37"/>
    </row>
    <row r="418" spans="7:45" x14ac:dyDescent="0.3">
      <c r="G418" s="37"/>
      <c r="H418" s="37"/>
      <c r="I418" s="37"/>
      <c r="J418" s="37"/>
      <c r="Q418" s="37"/>
      <c r="X418" s="37"/>
      <c r="AE418" s="37"/>
      <c r="AL418" s="37"/>
      <c r="AS418" s="37"/>
    </row>
    <row r="419" spans="7:45" x14ac:dyDescent="0.3">
      <c r="G419" s="37"/>
      <c r="H419" s="37"/>
      <c r="I419" s="37"/>
      <c r="J419" s="37"/>
      <c r="Q419" s="37"/>
      <c r="X419" s="37"/>
      <c r="AE419" s="37"/>
      <c r="AL419" s="37"/>
      <c r="AS419" s="37"/>
    </row>
    <row r="420" spans="7:45" x14ac:dyDescent="0.3">
      <c r="G420" s="37"/>
      <c r="H420" s="37"/>
      <c r="I420" s="37"/>
      <c r="J420" s="37"/>
      <c r="Q420" s="37"/>
      <c r="X420" s="37"/>
      <c r="AE420" s="37"/>
      <c r="AL420" s="37"/>
      <c r="AS420" s="37"/>
    </row>
    <row r="421" spans="7:45" x14ac:dyDescent="0.3">
      <c r="G421" s="37"/>
      <c r="H421" s="37"/>
      <c r="I421" s="37"/>
      <c r="J421" s="37"/>
      <c r="Q421" s="37"/>
      <c r="X421" s="37"/>
      <c r="AE421" s="37"/>
      <c r="AL421" s="37"/>
      <c r="AS421" s="37"/>
    </row>
    <row r="422" spans="7:45" x14ac:dyDescent="0.3">
      <c r="G422" s="37"/>
      <c r="H422" s="37"/>
      <c r="I422" s="37"/>
      <c r="J422" s="37"/>
      <c r="Q422" s="37"/>
      <c r="X422" s="37"/>
      <c r="AE422" s="37"/>
      <c r="AL422" s="37"/>
      <c r="AS422" s="37"/>
    </row>
    <row r="423" spans="7:45" x14ac:dyDescent="0.3">
      <c r="G423" s="37"/>
      <c r="H423" s="37"/>
      <c r="I423" s="37"/>
      <c r="J423" s="37"/>
      <c r="Q423" s="37"/>
      <c r="X423" s="37"/>
      <c r="AE423" s="37"/>
      <c r="AL423" s="37"/>
      <c r="AS423" s="37"/>
    </row>
    <row r="424" spans="7:45" x14ac:dyDescent="0.3">
      <c r="G424" s="37"/>
      <c r="H424" s="37"/>
      <c r="I424" s="37"/>
      <c r="J424" s="37"/>
      <c r="Q424" s="37"/>
      <c r="X424" s="37"/>
      <c r="AE424" s="37"/>
      <c r="AL424" s="37"/>
      <c r="AS424" s="37"/>
    </row>
    <row r="425" spans="7:45" x14ac:dyDescent="0.3">
      <c r="G425" s="37"/>
      <c r="H425" s="37"/>
      <c r="I425" s="37"/>
      <c r="J425" s="37"/>
      <c r="Q425" s="37"/>
      <c r="X425" s="37"/>
      <c r="AE425" s="37"/>
      <c r="AL425" s="37"/>
      <c r="AS425" s="37"/>
    </row>
    <row r="426" spans="7:45" x14ac:dyDescent="0.3">
      <c r="G426" s="37"/>
      <c r="H426" s="37"/>
      <c r="I426" s="37"/>
      <c r="J426" s="37"/>
      <c r="Q426" s="37"/>
      <c r="X426" s="37"/>
      <c r="AE426" s="37"/>
      <c r="AL426" s="37"/>
      <c r="AS426" s="37"/>
    </row>
    <row r="427" spans="7:45" x14ac:dyDescent="0.3">
      <c r="G427" s="37"/>
      <c r="H427" s="37"/>
      <c r="I427" s="37"/>
      <c r="J427" s="37"/>
      <c r="Q427" s="37"/>
      <c r="X427" s="37"/>
      <c r="AE427" s="37"/>
      <c r="AL427" s="37"/>
      <c r="AS427" s="37"/>
    </row>
    <row r="428" spans="7:45" x14ac:dyDescent="0.3">
      <c r="G428" s="37"/>
      <c r="H428" s="37"/>
      <c r="I428" s="37"/>
      <c r="J428" s="37"/>
      <c r="Q428" s="37"/>
      <c r="X428" s="37"/>
      <c r="AE428" s="37"/>
      <c r="AL428" s="37"/>
      <c r="AS428" s="37"/>
    </row>
    <row r="429" spans="7:45" x14ac:dyDescent="0.3">
      <c r="G429" s="37"/>
      <c r="H429" s="37"/>
      <c r="I429" s="37"/>
      <c r="J429" s="37"/>
      <c r="Q429" s="37"/>
      <c r="X429" s="37"/>
      <c r="AE429" s="37"/>
      <c r="AL429" s="37"/>
      <c r="AS429" s="37"/>
    </row>
    <row r="430" spans="7:45" x14ac:dyDescent="0.3">
      <c r="G430" s="37"/>
      <c r="H430" s="37"/>
      <c r="I430" s="37"/>
      <c r="J430" s="37"/>
      <c r="Q430" s="37"/>
      <c r="X430" s="37"/>
      <c r="AE430" s="37"/>
      <c r="AL430" s="37"/>
      <c r="AS430" s="37"/>
    </row>
    <row r="431" spans="7:45" x14ac:dyDescent="0.3">
      <c r="G431" s="37"/>
      <c r="H431" s="37"/>
      <c r="I431" s="37"/>
      <c r="J431" s="37"/>
      <c r="Q431" s="37"/>
      <c r="X431" s="37"/>
      <c r="AE431" s="37"/>
      <c r="AL431" s="37"/>
      <c r="AS431" s="37"/>
    </row>
    <row r="432" spans="7:45" x14ac:dyDescent="0.3">
      <c r="G432" s="37"/>
      <c r="H432" s="37"/>
      <c r="I432" s="37"/>
      <c r="J432" s="37"/>
      <c r="Q432" s="37"/>
      <c r="X432" s="37"/>
      <c r="AE432" s="37"/>
      <c r="AL432" s="37"/>
      <c r="AS432" s="37"/>
    </row>
    <row r="433" spans="7:45" x14ac:dyDescent="0.3">
      <c r="G433" s="37"/>
      <c r="H433" s="37"/>
      <c r="I433" s="37"/>
      <c r="J433" s="37"/>
      <c r="Q433" s="37"/>
      <c r="X433" s="37"/>
      <c r="AE433" s="37"/>
      <c r="AL433" s="37"/>
      <c r="AS433" s="37"/>
    </row>
    <row r="434" spans="7:45" x14ac:dyDescent="0.3">
      <c r="G434" s="37"/>
      <c r="H434" s="37"/>
      <c r="I434" s="37"/>
      <c r="J434" s="37"/>
      <c r="Q434" s="37"/>
      <c r="X434" s="37"/>
      <c r="AE434" s="37"/>
      <c r="AL434" s="37"/>
      <c r="AS434" s="37"/>
    </row>
    <row r="435" spans="7:45" x14ac:dyDescent="0.3">
      <c r="G435" s="37"/>
      <c r="H435" s="37"/>
      <c r="I435" s="37"/>
      <c r="J435" s="37"/>
      <c r="Q435" s="37"/>
      <c r="X435" s="37"/>
      <c r="AE435" s="37"/>
      <c r="AL435" s="37"/>
      <c r="AS435" s="37"/>
    </row>
    <row r="436" spans="7:45" x14ac:dyDescent="0.3">
      <c r="G436" s="37"/>
      <c r="H436" s="37"/>
      <c r="I436" s="37"/>
      <c r="J436" s="37"/>
      <c r="Q436" s="37"/>
      <c r="X436" s="37"/>
      <c r="AE436" s="37"/>
      <c r="AL436" s="37"/>
      <c r="AS436" s="37"/>
    </row>
    <row r="437" spans="7:45" x14ac:dyDescent="0.3">
      <c r="G437" s="37"/>
      <c r="H437" s="37"/>
      <c r="I437" s="37"/>
      <c r="J437" s="37"/>
      <c r="Q437" s="37"/>
      <c r="X437" s="37"/>
      <c r="AE437" s="37"/>
      <c r="AL437" s="37"/>
      <c r="AS437" s="37"/>
    </row>
    <row r="438" spans="7:45" x14ac:dyDescent="0.3">
      <c r="G438" s="37"/>
      <c r="H438" s="37"/>
      <c r="I438" s="37"/>
      <c r="J438" s="37"/>
      <c r="Q438" s="37"/>
      <c r="X438" s="37"/>
      <c r="AE438" s="37"/>
      <c r="AL438" s="37"/>
      <c r="AS438" s="37"/>
    </row>
    <row r="439" spans="7:45" x14ac:dyDescent="0.3">
      <c r="G439" s="37"/>
      <c r="H439" s="37"/>
      <c r="I439" s="37"/>
      <c r="J439" s="37"/>
      <c r="Q439" s="37"/>
      <c r="X439" s="37"/>
      <c r="AE439" s="37"/>
      <c r="AL439" s="37"/>
      <c r="AS439" s="37"/>
    </row>
    <row r="440" spans="7:45" x14ac:dyDescent="0.3">
      <c r="G440" s="37"/>
      <c r="H440" s="37"/>
      <c r="I440" s="37"/>
      <c r="J440" s="37"/>
      <c r="Q440" s="37"/>
      <c r="X440" s="37"/>
      <c r="AE440" s="37"/>
      <c r="AL440" s="37"/>
      <c r="AS440" s="37"/>
    </row>
    <row r="441" spans="7:45" x14ac:dyDescent="0.3">
      <c r="G441" s="37"/>
      <c r="H441" s="37"/>
      <c r="I441" s="37"/>
      <c r="J441" s="37"/>
      <c r="Q441" s="37"/>
      <c r="X441" s="37"/>
      <c r="AE441" s="37"/>
      <c r="AL441" s="37"/>
      <c r="AS441" s="37"/>
    </row>
    <row r="442" spans="7:45" x14ac:dyDescent="0.3">
      <c r="G442" s="37"/>
      <c r="H442" s="37"/>
      <c r="I442" s="37"/>
      <c r="J442" s="37"/>
      <c r="Q442" s="37"/>
      <c r="X442" s="37"/>
      <c r="AE442" s="37"/>
      <c r="AL442" s="37"/>
      <c r="AS442" s="37"/>
    </row>
    <row r="443" spans="7:45" x14ac:dyDescent="0.3">
      <c r="G443" s="37"/>
      <c r="H443" s="37"/>
      <c r="I443" s="37"/>
      <c r="J443" s="37"/>
      <c r="Q443" s="37"/>
      <c r="X443" s="37"/>
      <c r="AE443" s="37"/>
      <c r="AL443" s="37"/>
      <c r="AS443" s="37"/>
    </row>
    <row r="444" spans="7:45" x14ac:dyDescent="0.3">
      <c r="G444" s="37"/>
      <c r="H444" s="37"/>
      <c r="I444" s="37"/>
      <c r="J444" s="37"/>
      <c r="Q444" s="37"/>
      <c r="X444" s="37"/>
      <c r="AE444" s="37"/>
      <c r="AL444" s="37"/>
      <c r="AS444" s="37"/>
    </row>
    <row r="445" spans="7:45" x14ac:dyDescent="0.3">
      <c r="G445" s="37"/>
      <c r="H445" s="37"/>
      <c r="I445" s="37"/>
      <c r="J445" s="37"/>
      <c r="Q445" s="37"/>
      <c r="X445" s="37"/>
      <c r="AE445" s="37"/>
      <c r="AL445" s="37"/>
      <c r="AS445" s="37"/>
    </row>
    <row r="446" spans="7:45" x14ac:dyDescent="0.3">
      <c r="G446" s="37"/>
      <c r="H446" s="37"/>
      <c r="I446" s="37"/>
      <c r="J446" s="37"/>
      <c r="Q446" s="37"/>
      <c r="X446" s="37"/>
      <c r="AE446" s="37"/>
      <c r="AL446" s="37"/>
      <c r="AS446" s="37"/>
    </row>
    <row r="447" spans="7:45" x14ac:dyDescent="0.3">
      <c r="G447" s="37"/>
      <c r="H447" s="37"/>
      <c r="I447" s="37"/>
      <c r="J447" s="37"/>
      <c r="Q447" s="37"/>
      <c r="X447" s="37"/>
      <c r="AE447" s="37"/>
      <c r="AL447" s="37"/>
      <c r="AS447" s="37"/>
    </row>
    <row r="448" spans="7:45" x14ac:dyDescent="0.3">
      <c r="G448" s="37"/>
      <c r="H448" s="37"/>
      <c r="I448" s="37"/>
      <c r="J448" s="37"/>
      <c r="Q448" s="37"/>
      <c r="X448" s="37"/>
      <c r="AE448" s="37"/>
      <c r="AL448" s="37"/>
      <c r="AS448" s="37"/>
    </row>
    <row r="449" spans="7:45" x14ac:dyDescent="0.3">
      <c r="G449" s="37"/>
      <c r="H449" s="37"/>
      <c r="I449" s="37"/>
      <c r="J449" s="37"/>
      <c r="Q449" s="37"/>
      <c r="X449" s="37"/>
      <c r="AE449" s="37"/>
      <c r="AL449" s="37"/>
      <c r="AS449" s="37"/>
    </row>
    <row r="450" spans="7:45" x14ac:dyDescent="0.3">
      <c r="G450" s="37"/>
      <c r="H450" s="37"/>
      <c r="I450" s="37"/>
      <c r="J450" s="37"/>
      <c r="Q450" s="37"/>
      <c r="X450" s="37"/>
      <c r="AE450" s="37"/>
      <c r="AL450" s="37"/>
      <c r="AS450" s="37"/>
    </row>
    <row r="451" spans="7:45" x14ac:dyDescent="0.3">
      <c r="G451" s="37"/>
      <c r="H451" s="37"/>
      <c r="I451" s="37"/>
      <c r="J451" s="37"/>
      <c r="Q451" s="37"/>
      <c r="X451" s="37"/>
      <c r="AE451" s="37"/>
      <c r="AL451" s="37"/>
      <c r="AS451" s="37"/>
    </row>
    <row r="452" spans="7:45" x14ac:dyDescent="0.3">
      <c r="G452" s="37"/>
      <c r="H452" s="37"/>
      <c r="I452" s="37"/>
      <c r="J452" s="37"/>
      <c r="Q452" s="37"/>
      <c r="X452" s="37"/>
      <c r="AE452" s="37"/>
      <c r="AL452" s="37"/>
      <c r="AS452" s="37"/>
    </row>
    <row r="453" spans="7:45" x14ac:dyDescent="0.3">
      <c r="G453" s="37"/>
      <c r="H453" s="37"/>
      <c r="I453" s="37"/>
      <c r="J453" s="37"/>
      <c r="Q453" s="37"/>
      <c r="X453" s="37"/>
      <c r="AE453" s="37"/>
      <c r="AL453" s="37"/>
      <c r="AS453" s="37"/>
    </row>
    <row r="454" spans="7:45" x14ac:dyDescent="0.3">
      <c r="G454" s="37"/>
      <c r="H454" s="37"/>
      <c r="I454" s="37"/>
      <c r="J454" s="37"/>
      <c r="Q454" s="37"/>
      <c r="X454" s="37"/>
      <c r="AE454" s="37"/>
      <c r="AL454" s="37"/>
      <c r="AS454" s="37"/>
    </row>
    <row r="455" spans="7:45" x14ac:dyDescent="0.3">
      <c r="G455" s="37"/>
      <c r="H455" s="37"/>
      <c r="I455" s="37"/>
      <c r="J455" s="37"/>
      <c r="Q455" s="37"/>
      <c r="X455" s="37"/>
      <c r="AE455" s="37"/>
      <c r="AL455" s="37"/>
      <c r="AS455" s="37"/>
    </row>
    <row r="456" spans="7:45" x14ac:dyDescent="0.3">
      <c r="G456" s="37"/>
      <c r="H456" s="37"/>
      <c r="I456" s="37"/>
      <c r="J456" s="37"/>
      <c r="Q456" s="37"/>
      <c r="X456" s="37"/>
      <c r="AE456" s="37"/>
      <c r="AL456" s="37"/>
      <c r="AS456" s="37"/>
    </row>
    <row r="457" spans="7:45" x14ac:dyDescent="0.3">
      <c r="G457" s="37"/>
      <c r="H457" s="37"/>
      <c r="I457" s="37"/>
      <c r="J457" s="37"/>
      <c r="Q457" s="37"/>
      <c r="X457" s="37"/>
      <c r="AE457" s="37"/>
      <c r="AL457" s="37"/>
      <c r="AS457" s="37"/>
    </row>
    <row r="458" spans="7:45" x14ac:dyDescent="0.3">
      <c r="G458" s="37"/>
      <c r="H458" s="37"/>
      <c r="I458" s="37"/>
      <c r="J458" s="37"/>
      <c r="Q458" s="37"/>
      <c r="X458" s="37"/>
      <c r="AE458" s="37"/>
      <c r="AL458" s="37"/>
      <c r="AS458" s="37"/>
    </row>
    <row r="459" spans="7:45" x14ac:dyDescent="0.3">
      <c r="G459" s="37"/>
      <c r="H459" s="37"/>
      <c r="I459" s="37"/>
      <c r="J459" s="37"/>
      <c r="Q459" s="37"/>
      <c r="X459" s="37"/>
      <c r="AE459" s="37"/>
      <c r="AL459" s="37"/>
      <c r="AS459" s="37"/>
    </row>
    <row r="460" spans="7:45" x14ac:dyDescent="0.3">
      <c r="G460" s="37"/>
      <c r="H460" s="37"/>
      <c r="I460" s="37"/>
      <c r="J460" s="37"/>
      <c r="Q460" s="37"/>
      <c r="X460" s="37"/>
      <c r="AE460" s="37"/>
      <c r="AL460" s="37"/>
      <c r="AS460" s="37"/>
    </row>
    <row r="461" spans="7:45" x14ac:dyDescent="0.3">
      <c r="G461" s="37"/>
      <c r="H461" s="37"/>
      <c r="I461" s="37"/>
      <c r="J461" s="37"/>
      <c r="Q461" s="37"/>
      <c r="X461" s="37"/>
      <c r="AE461" s="37"/>
      <c r="AL461" s="37"/>
      <c r="AS461" s="37"/>
    </row>
    <row r="462" spans="7:45" x14ac:dyDescent="0.3">
      <c r="G462" s="37"/>
      <c r="H462" s="37"/>
      <c r="I462" s="37"/>
      <c r="J462" s="37"/>
      <c r="Q462" s="37"/>
      <c r="X462" s="37"/>
      <c r="AE462" s="37"/>
      <c r="AL462" s="37"/>
      <c r="AS462" s="37"/>
    </row>
    <row r="463" spans="7:45" x14ac:dyDescent="0.3">
      <c r="G463" s="37"/>
      <c r="H463" s="37"/>
      <c r="I463" s="37"/>
      <c r="J463" s="37"/>
      <c r="Q463" s="37"/>
      <c r="X463" s="37"/>
      <c r="AE463" s="37"/>
      <c r="AL463" s="37"/>
      <c r="AS463" s="37"/>
    </row>
    <row r="464" spans="7:45" x14ac:dyDescent="0.3">
      <c r="G464" s="37"/>
      <c r="H464" s="37"/>
      <c r="I464" s="37"/>
      <c r="J464" s="37"/>
      <c r="Q464" s="37"/>
      <c r="X464" s="37"/>
      <c r="AE464" s="37"/>
      <c r="AL464" s="37"/>
      <c r="AS464" s="37"/>
    </row>
    <row r="465" spans="7:45" x14ac:dyDescent="0.3">
      <c r="G465" s="37"/>
      <c r="H465" s="37"/>
      <c r="I465" s="37"/>
      <c r="J465" s="37"/>
      <c r="Q465" s="37"/>
      <c r="X465" s="37"/>
      <c r="AE465" s="37"/>
      <c r="AL465" s="37"/>
      <c r="AS465" s="37"/>
    </row>
    <row r="466" spans="7:45" x14ac:dyDescent="0.3">
      <c r="G466" s="37"/>
      <c r="H466" s="37"/>
      <c r="I466" s="37"/>
      <c r="J466" s="37"/>
      <c r="Q466" s="37"/>
      <c r="X466" s="37"/>
      <c r="AE466" s="37"/>
      <c r="AL466" s="37"/>
      <c r="AS466" s="37"/>
    </row>
    <row r="467" spans="7:45" x14ac:dyDescent="0.3">
      <c r="G467" s="37"/>
      <c r="H467" s="37"/>
      <c r="I467" s="37"/>
      <c r="J467" s="37"/>
      <c r="Q467" s="37"/>
      <c r="X467" s="37"/>
      <c r="AE467" s="37"/>
      <c r="AL467" s="37"/>
      <c r="AS467" s="37"/>
    </row>
    <row r="468" spans="7:45" x14ac:dyDescent="0.3">
      <c r="G468" s="37"/>
      <c r="H468" s="37"/>
      <c r="I468" s="37"/>
      <c r="J468" s="37"/>
      <c r="Q468" s="37"/>
      <c r="X468" s="37"/>
      <c r="AE468" s="37"/>
      <c r="AL468" s="37"/>
      <c r="AS468" s="37"/>
    </row>
    <row r="469" spans="7:45" x14ac:dyDescent="0.3">
      <c r="G469" s="37"/>
      <c r="H469" s="37"/>
      <c r="I469" s="37"/>
      <c r="J469" s="37"/>
      <c r="Q469" s="37"/>
      <c r="X469" s="37"/>
      <c r="AE469" s="37"/>
      <c r="AL469" s="37"/>
      <c r="AS469" s="37"/>
    </row>
    <row r="470" spans="7:45" x14ac:dyDescent="0.3">
      <c r="G470" s="37"/>
      <c r="H470" s="37"/>
      <c r="I470" s="37"/>
      <c r="J470" s="37"/>
      <c r="Q470" s="37"/>
      <c r="X470" s="37"/>
      <c r="AE470" s="37"/>
      <c r="AL470" s="37"/>
      <c r="AS470" s="37"/>
    </row>
    <row r="471" spans="7:45" x14ac:dyDescent="0.3">
      <c r="G471" s="37"/>
      <c r="H471" s="37"/>
      <c r="I471" s="37"/>
      <c r="J471" s="37"/>
      <c r="Q471" s="37"/>
      <c r="X471" s="37"/>
      <c r="AE471" s="37"/>
      <c r="AL471" s="37"/>
      <c r="AS471" s="37"/>
    </row>
    <row r="472" spans="7:45" x14ac:dyDescent="0.3">
      <c r="G472" s="37"/>
      <c r="H472" s="37"/>
      <c r="I472" s="37"/>
      <c r="J472" s="37"/>
      <c r="Q472" s="37"/>
      <c r="X472" s="37"/>
      <c r="AE472" s="37"/>
      <c r="AL472" s="37"/>
      <c r="AS472" s="37"/>
    </row>
    <row r="473" spans="7:45" x14ac:dyDescent="0.3">
      <c r="G473" s="37"/>
      <c r="H473" s="37"/>
      <c r="I473" s="37"/>
      <c r="J473" s="37"/>
      <c r="Q473" s="37"/>
      <c r="X473" s="37"/>
      <c r="AE473" s="37"/>
      <c r="AL473" s="37"/>
      <c r="AS473" s="37"/>
    </row>
    <row r="474" spans="7:45" x14ac:dyDescent="0.3">
      <c r="G474" s="37"/>
      <c r="H474" s="37"/>
      <c r="I474" s="37"/>
      <c r="J474" s="37"/>
      <c r="Q474" s="37"/>
      <c r="X474" s="37"/>
      <c r="AE474" s="37"/>
      <c r="AL474" s="37"/>
      <c r="AS474" s="37"/>
    </row>
    <row r="475" spans="7:45" x14ac:dyDescent="0.3">
      <c r="G475" s="37"/>
      <c r="H475" s="37"/>
      <c r="I475" s="37"/>
      <c r="J475" s="37"/>
      <c r="Q475" s="37"/>
      <c r="X475" s="37"/>
      <c r="AE475" s="37"/>
      <c r="AL475" s="37"/>
      <c r="AS475" s="37"/>
    </row>
    <row r="476" spans="7:45" x14ac:dyDescent="0.3">
      <c r="G476" s="37"/>
      <c r="H476" s="37"/>
      <c r="I476" s="37"/>
      <c r="J476" s="37"/>
      <c r="Q476" s="37"/>
      <c r="X476" s="37"/>
      <c r="AE476" s="37"/>
      <c r="AL476" s="37"/>
      <c r="AS476" s="37"/>
    </row>
    <row r="477" spans="7:45" x14ac:dyDescent="0.3">
      <c r="G477" s="37"/>
      <c r="H477" s="37"/>
      <c r="I477" s="37"/>
      <c r="J477" s="37"/>
      <c r="Q477" s="37"/>
      <c r="X477" s="37"/>
      <c r="AE477" s="37"/>
      <c r="AL477" s="37"/>
      <c r="AS477" s="37"/>
    </row>
    <row r="478" spans="7:45" x14ac:dyDescent="0.3">
      <c r="G478" s="37"/>
      <c r="H478" s="37"/>
      <c r="I478" s="37"/>
      <c r="J478" s="37"/>
      <c r="Q478" s="37"/>
      <c r="X478" s="37"/>
      <c r="AE478" s="37"/>
      <c r="AL478" s="37"/>
      <c r="AS478" s="37"/>
    </row>
    <row r="479" spans="7:45" x14ac:dyDescent="0.3">
      <c r="G479" s="37"/>
      <c r="H479" s="37"/>
      <c r="I479" s="37"/>
      <c r="J479" s="37"/>
      <c r="Q479" s="37"/>
      <c r="X479" s="37"/>
      <c r="AE479" s="37"/>
      <c r="AL479" s="37"/>
      <c r="AS479" s="37"/>
    </row>
    <row r="480" spans="7:45" x14ac:dyDescent="0.3">
      <c r="G480" s="37"/>
      <c r="H480" s="37"/>
      <c r="I480" s="37"/>
      <c r="J480" s="37"/>
      <c r="Q480" s="37"/>
      <c r="X480" s="37"/>
      <c r="AE480" s="37"/>
      <c r="AL480" s="37"/>
      <c r="AS480" s="37"/>
    </row>
    <row r="481" spans="7:45" x14ac:dyDescent="0.3">
      <c r="G481" s="37"/>
      <c r="H481" s="37"/>
      <c r="I481" s="37"/>
      <c r="J481" s="37"/>
      <c r="Q481" s="37"/>
      <c r="X481" s="37"/>
      <c r="AE481" s="37"/>
      <c r="AL481" s="37"/>
      <c r="AS481" s="37"/>
    </row>
    <row r="482" spans="7:45" x14ac:dyDescent="0.3">
      <c r="G482" s="37"/>
      <c r="H482" s="37"/>
      <c r="I482" s="37"/>
      <c r="J482" s="37"/>
      <c r="Q482" s="37"/>
      <c r="X482" s="37"/>
      <c r="AE482" s="37"/>
      <c r="AL482" s="37"/>
      <c r="AS482" s="37"/>
    </row>
    <row r="483" spans="7:45" x14ac:dyDescent="0.3">
      <c r="G483" s="37"/>
      <c r="H483" s="37"/>
      <c r="I483" s="37"/>
      <c r="J483" s="37"/>
      <c r="Q483" s="37"/>
      <c r="X483" s="37"/>
      <c r="AE483" s="37"/>
      <c r="AL483" s="37"/>
      <c r="AS483" s="37"/>
    </row>
    <row r="484" spans="7:45" x14ac:dyDescent="0.3">
      <c r="G484" s="37"/>
      <c r="H484" s="37"/>
      <c r="I484" s="37"/>
      <c r="J484" s="37"/>
      <c r="Q484" s="37"/>
      <c r="X484" s="37"/>
      <c r="AE484" s="37"/>
      <c r="AL484" s="37"/>
      <c r="AS484" s="37"/>
    </row>
    <row r="485" spans="7:45" x14ac:dyDescent="0.3">
      <c r="G485" s="37"/>
      <c r="H485" s="37"/>
      <c r="I485" s="37"/>
      <c r="J485" s="37"/>
      <c r="Q485" s="37"/>
      <c r="X485" s="37"/>
      <c r="AE485" s="37"/>
      <c r="AL485" s="37"/>
      <c r="AS485" s="37"/>
    </row>
    <row r="486" spans="7:45" x14ac:dyDescent="0.3">
      <c r="G486" s="37"/>
      <c r="H486" s="37"/>
      <c r="I486" s="37"/>
      <c r="J486" s="37"/>
      <c r="Q486" s="37"/>
      <c r="X486" s="37"/>
      <c r="AE486" s="37"/>
      <c r="AL486" s="37"/>
      <c r="AS486" s="37"/>
    </row>
    <row r="487" spans="7:45" x14ac:dyDescent="0.3">
      <c r="G487" s="37"/>
      <c r="H487" s="37"/>
      <c r="I487" s="37"/>
      <c r="J487" s="37"/>
      <c r="Q487" s="37"/>
      <c r="X487" s="37"/>
      <c r="AE487" s="37"/>
      <c r="AL487" s="37"/>
      <c r="AS487" s="37"/>
    </row>
    <row r="488" spans="7:45" x14ac:dyDescent="0.3">
      <c r="G488" s="37"/>
      <c r="H488" s="37"/>
      <c r="I488" s="37"/>
      <c r="J488" s="37"/>
      <c r="Q488" s="37"/>
      <c r="X488" s="37"/>
      <c r="AE488" s="37"/>
      <c r="AL488" s="37"/>
      <c r="AS488" s="37"/>
    </row>
    <row r="489" spans="7:45" x14ac:dyDescent="0.3">
      <c r="G489" s="37"/>
      <c r="H489" s="37"/>
      <c r="I489" s="37"/>
      <c r="J489" s="37"/>
      <c r="Q489" s="37"/>
      <c r="X489" s="37"/>
      <c r="AE489" s="37"/>
      <c r="AL489" s="37"/>
      <c r="AS489" s="37"/>
    </row>
    <row r="490" spans="7:45" x14ac:dyDescent="0.3">
      <c r="G490" s="37"/>
      <c r="H490" s="37"/>
      <c r="I490" s="37"/>
      <c r="J490" s="37"/>
      <c r="Q490" s="37"/>
      <c r="X490" s="37"/>
      <c r="AE490" s="37"/>
      <c r="AL490" s="37"/>
      <c r="AS490" s="37"/>
    </row>
    <row r="491" spans="7:45" x14ac:dyDescent="0.3">
      <c r="G491" s="37"/>
      <c r="H491" s="37"/>
      <c r="I491" s="37"/>
      <c r="J491" s="37"/>
      <c r="Q491" s="37"/>
      <c r="X491" s="37"/>
      <c r="AE491" s="37"/>
      <c r="AL491" s="37"/>
      <c r="AS491" s="37"/>
    </row>
    <row r="492" spans="7:45" x14ac:dyDescent="0.3">
      <c r="G492" s="37"/>
      <c r="H492" s="37"/>
      <c r="I492" s="37"/>
      <c r="J492" s="37"/>
      <c r="Q492" s="37"/>
      <c r="X492" s="37"/>
      <c r="AE492" s="37"/>
      <c r="AL492" s="37"/>
      <c r="AS492" s="37"/>
    </row>
    <row r="493" spans="7:45" x14ac:dyDescent="0.3">
      <c r="G493" s="37"/>
      <c r="H493" s="37"/>
      <c r="I493" s="37"/>
      <c r="J493" s="37"/>
      <c r="Q493" s="37"/>
      <c r="X493" s="37"/>
      <c r="AE493" s="37"/>
      <c r="AL493" s="37"/>
      <c r="AS493" s="37"/>
    </row>
    <row r="494" spans="7:45" x14ac:dyDescent="0.3">
      <c r="G494" s="37"/>
      <c r="H494" s="37"/>
      <c r="I494" s="37"/>
      <c r="J494" s="37"/>
      <c r="Q494" s="37"/>
      <c r="X494" s="37"/>
      <c r="AE494" s="37"/>
      <c r="AL494" s="37"/>
      <c r="AS494" s="37"/>
    </row>
    <row r="495" spans="7:45" x14ac:dyDescent="0.3">
      <c r="G495" s="37"/>
      <c r="H495" s="37"/>
      <c r="I495" s="37"/>
      <c r="J495" s="37"/>
      <c r="Q495" s="37"/>
      <c r="X495" s="37"/>
      <c r="AE495" s="37"/>
      <c r="AL495" s="37"/>
      <c r="AS495" s="37"/>
    </row>
    <row r="496" spans="7:45" x14ac:dyDescent="0.3">
      <c r="G496" s="37"/>
      <c r="H496" s="37"/>
      <c r="I496" s="37"/>
      <c r="J496" s="37"/>
      <c r="Q496" s="37"/>
      <c r="X496" s="37"/>
      <c r="AE496" s="37"/>
      <c r="AL496" s="37"/>
      <c r="AS496" s="37"/>
    </row>
    <row r="497" spans="7:45" x14ac:dyDescent="0.3">
      <c r="G497" s="37"/>
      <c r="H497" s="37"/>
      <c r="I497" s="37"/>
      <c r="J497" s="37"/>
      <c r="Q497" s="37"/>
      <c r="X497" s="37"/>
      <c r="AE497" s="37"/>
      <c r="AL497" s="37"/>
      <c r="AS497" s="37"/>
    </row>
    <row r="498" spans="7:45" x14ac:dyDescent="0.3">
      <c r="G498" s="37"/>
      <c r="H498" s="37"/>
      <c r="I498" s="37"/>
      <c r="J498" s="37"/>
      <c r="Q498" s="37"/>
      <c r="X498" s="37"/>
      <c r="AE498" s="37"/>
      <c r="AL498" s="37"/>
      <c r="AS498" s="37"/>
    </row>
    <row r="499" spans="7:45" x14ac:dyDescent="0.3">
      <c r="G499" s="37"/>
      <c r="H499" s="37"/>
      <c r="I499" s="37"/>
      <c r="J499" s="37"/>
      <c r="Q499" s="37"/>
      <c r="X499" s="37"/>
      <c r="AE499" s="37"/>
      <c r="AL499" s="37"/>
      <c r="AS499" s="37"/>
    </row>
    <row r="500" spans="7:45" x14ac:dyDescent="0.3">
      <c r="G500" s="37"/>
      <c r="H500" s="37"/>
      <c r="I500" s="37"/>
      <c r="J500" s="37"/>
      <c r="Q500" s="37"/>
      <c r="X500" s="37"/>
      <c r="AE500" s="37"/>
      <c r="AL500" s="37"/>
      <c r="AS500" s="37"/>
    </row>
    <row r="501" spans="7:45" x14ac:dyDescent="0.3">
      <c r="G501" s="37"/>
      <c r="H501" s="37"/>
      <c r="I501" s="37"/>
      <c r="J501" s="37"/>
      <c r="Q501" s="37"/>
      <c r="X501" s="37"/>
      <c r="AE501" s="37"/>
      <c r="AL501" s="37"/>
      <c r="AS501" s="37"/>
    </row>
    <row r="502" spans="7:45" x14ac:dyDescent="0.3">
      <c r="G502" s="37"/>
      <c r="H502" s="37"/>
      <c r="I502" s="37"/>
      <c r="J502" s="37"/>
      <c r="Q502" s="37"/>
      <c r="X502" s="37"/>
      <c r="AE502" s="37"/>
      <c r="AL502" s="37"/>
      <c r="AS502" s="37"/>
    </row>
    <row r="503" spans="7:45" x14ac:dyDescent="0.3">
      <c r="G503" s="37"/>
      <c r="H503" s="37"/>
      <c r="I503" s="37"/>
      <c r="J503" s="37"/>
      <c r="Q503" s="37"/>
      <c r="X503" s="37"/>
      <c r="AE503" s="37"/>
      <c r="AL503" s="37"/>
      <c r="AS503" s="37"/>
    </row>
    <row r="504" spans="7:45" x14ac:dyDescent="0.3">
      <c r="G504" s="37"/>
      <c r="H504" s="37"/>
      <c r="I504" s="37"/>
      <c r="J504" s="37"/>
      <c r="Q504" s="37"/>
      <c r="X504" s="37"/>
      <c r="AE504" s="37"/>
      <c r="AL504" s="37"/>
      <c r="AS504" s="37"/>
    </row>
    <row r="505" spans="7:45" x14ac:dyDescent="0.3">
      <c r="G505" s="37"/>
      <c r="H505" s="37"/>
      <c r="I505" s="37"/>
      <c r="J505" s="37"/>
      <c r="Q505" s="37"/>
      <c r="X505" s="37"/>
      <c r="AE505" s="37"/>
      <c r="AL505" s="37"/>
      <c r="AS505" s="37"/>
    </row>
    <row r="506" spans="7:45" x14ac:dyDescent="0.3">
      <c r="G506" s="37"/>
      <c r="H506" s="37"/>
      <c r="I506" s="37"/>
      <c r="J506" s="37"/>
      <c r="Q506" s="37"/>
      <c r="X506" s="37"/>
      <c r="AE506" s="37"/>
      <c r="AL506" s="37"/>
      <c r="AS506" s="37"/>
    </row>
    <row r="507" spans="7:45" x14ac:dyDescent="0.3">
      <c r="G507" s="37"/>
      <c r="H507" s="37"/>
      <c r="I507" s="37"/>
      <c r="J507" s="37"/>
      <c r="Q507" s="37"/>
      <c r="X507" s="37"/>
      <c r="AE507" s="37"/>
      <c r="AL507" s="37"/>
      <c r="AS507" s="37"/>
    </row>
    <row r="508" spans="7:45" x14ac:dyDescent="0.3">
      <c r="G508" s="37"/>
      <c r="H508" s="37"/>
      <c r="I508" s="37"/>
      <c r="J508" s="37"/>
      <c r="Q508" s="37"/>
      <c r="X508" s="37"/>
      <c r="AE508" s="37"/>
      <c r="AL508" s="37"/>
      <c r="AS508" s="37"/>
    </row>
    <row r="509" spans="7:45" x14ac:dyDescent="0.3">
      <c r="G509" s="37"/>
      <c r="H509" s="37"/>
      <c r="I509" s="37"/>
      <c r="J509" s="37"/>
      <c r="Q509" s="37"/>
      <c r="X509" s="37"/>
      <c r="AE509" s="37"/>
      <c r="AL509" s="37"/>
      <c r="AS509" s="37"/>
    </row>
    <row r="510" spans="7:45" x14ac:dyDescent="0.3">
      <c r="G510" s="37"/>
      <c r="H510" s="37"/>
      <c r="I510" s="37"/>
      <c r="J510" s="37"/>
      <c r="Q510" s="37"/>
      <c r="X510" s="37"/>
      <c r="AE510" s="37"/>
      <c r="AL510" s="37"/>
      <c r="AS510" s="37"/>
    </row>
    <row r="511" spans="7:45" x14ac:dyDescent="0.3">
      <c r="G511" s="37"/>
      <c r="H511" s="37"/>
      <c r="I511" s="37"/>
      <c r="J511" s="37"/>
      <c r="Q511" s="37"/>
      <c r="X511" s="37"/>
      <c r="AE511" s="37"/>
      <c r="AL511" s="37"/>
      <c r="AS511" s="37"/>
    </row>
    <row r="512" spans="7:45" x14ac:dyDescent="0.3">
      <c r="G512" s="37"/>
      <c r="H512" s="37"/>
      <c r="I512" s="37"/>
      <c r="J512" s="37"/>
      <c r="Q512" s="37"/>
      <c r="X512" s="37"/>
      <c r="AE512" s="37"/>
      <c r="AL512" s="37"/>
      <c r="AS512" s="37"/>
    </row>
    <row r="513" spans="7:45" x14ac:dyDescent="0.3">
      <c r="G513" s="37"/>
      <c r="H513" s="37"/>
      <c r="I513" s="37"/>
      <c r="J513" s="37"/>
      <c r="Q513" s="37"/>
      <c r="X513" s="37"/>
      <c r="AE513" s="37"/>
      <c r="AL513" s="37"/>
      <c r="AS513" s="37"/>
    </row>
    <row r="514" spans="7:45" x14ac:dyDescent="0.3">
      <c r="G514" s="37"/>
      <c r="H514" s="37"/>
      <c r="I514" s="37"/>
      <c r="J514" s="37"/>
      <c r="Q514" s="37"/>
      <c r="X514" s="37"/>
      <c r="AE514" s="37"/>
      <c r="AL514" s="37"/>
      <c r="AS514" s="37"/>
    </row>
    <row r="515" spans="7:45" x14ac:dyDescent="0.3">
      <c r="G515" s="37"/>
      <c r="H515" s="37"/>
      <c r="I515" s="37"/>
      <c r="J515" s="37"/>
      <c r="Q515" s="37"/>
      <c r="X515" s="37"/>
      <c r="AE515" s="37"/>
      <c r="AL515" s="37"/>
      <c r="AS515" s="37"/>
    </row>
    <row r="516" spans="7:45" x14ac:dyDescent="0.3">
      <c r="G516" s="37"/>
      <c r="H516" s="37"/>
      <c r="I516" s="37"/>
      <c r="J516" s="37"/>
      <c r="Q516" s="37"/>
      <c r="X516" s="37"/>
      <c r="AE516" s="37"/>
      <c r="AL516" s="37"/>
      <c r="AS516" s="37"/>
    </row>
    <row r="517" spans="7:45" x14ac:dyDescent="0.3">
      <c r="G517" s="37"/>
      <c r="H517" s="37"/>
      <c r="I517" s="37"/>
      <c r="J517" s="37"/>
      <c r="Q517" s="37"/>
      <c r="X517" s="37"/>
      <c r="AE517" s="37"/>
      <c r="AL517" s="37"/>
      <c r="AS517" s="37"/>
    </row>
    <row r="518" spans="7:45" x14ac:dyDescent="0.3">
      <c r="G518" s="37"/>
      <c r="H518" s="37"/>
      <c r="I518" s="37"/>
      <c r="J518" s="37"/>
      <c r="Q518" s="37"/>
      <c r="X518" s="37"/>
      <c r="AE518" s="37"/>
      <c r="AL518" s="37"/>
      <c r="AS518" s="37"/>
    </row>
    <row r="519" spans="7:45" x14ac:dyDescent="0.3">
      <c r="G519" s="37"/>
      <c r="H519" s="37"/>
      <c r="I519" s="37"/>
      <c r="J519" s="37"/>
      <c r="Q519" s="37"/>
      <c r="X519" s="37"/>
      <c r="AE519" s="37"/>
      <c r="AL519" s="37"/>
      <c r="AS519" s="37"/>
    </row>
  </sheetData>
  <mergeCells count="51">
    <mergeCell ref="A3:H3"/>
    <mergeCell ref="B10:J10"/>
    <mergeCell ref="B11:J11"/>
    <mergeCell ref="D14:J14"/>
    <mergeCell ref="G20:I20"/>
    <mergeCell ref="D74:D75"/>
    <mergeCell ref="O74:O75"/>
    <mergeCell ref="P74:P75"/>
    <mergeCell ref="O20:P20"/>
    <mergeCell ref="D21:D22"/>
    <mergeCell ref="O21:O22"/>
    <mergeCell ref="P21:P22"/>
    <mergeCell ref="B58:D58"/>
    <mergeCell ref="B63:J63"/>
    <mergeCell ref="K20:M20"/>
    <mergeCell ref="B64:J64"/>
    <mergeCell ref="D67:J67"/>
    <mergeCell ref="G73:I73"/>
    <mergeCell ref="K73:M73"/>
    <mergeCell ref="O73:P73"/>
    <mergeCell ref="B111:D111"/>
    <mergeCell ref="B117:J117"/>
    <mergeCell ref="B118:J118"/>
    <mergeCell ref="D121:J121"/>
    <mergeCell ref="G127:I127"/>
    <mergeCell ref="D185:D186"/>
    <mergeCell ref="O185:O186"/>
    <mergeCell ref="P185:P186"/>
    <mergeCell ref="O127:P127"/>
    <mergeCell ref="D128:D129"/>
    <mergeCell ref="O128:O129"/>
    <mergeCell ref="P128:P129"/>
    <mergeCell ref="B166:D166"/>
    <mergeCell ref="B174:J174"/>
    <mergeCell ref="K127:M127"/>
    <mergeCell ref="B175:J175"/>
    <mergeCell ref="D178:J178"/>
    <mergeCell ref="G184:I184"/>
    <mergeCell ref="K184:M184"/>
    <mergeCell ref="O184:P184"/>
    <mergeCell ref="B222:D222"/>
    <mergeCell ref="B227:J227"/>
    <mergeCell ref="B228:J228"/>
    <mergeCell ref="D231:J231"/>
    <mergeCell ref="G237:I237"/>
    <mergeCell ref="O237:P237"/>
    <mergeCell ref="D238:D239"/>
    <mergeCell ref="O238:O239"/>
    <mergeCell ref="P238:P239"/>
    <mergeCell ref="B275:D275"/>
    <mergeCell ref="K237:M237"/>
  </mergeCells>
  <conditionalFormatting sqref="G280:H283">
    <cfRule type="cellIs" dxfId="195" priority="13" operator="lessThan">
      <formula>0</formula>
    </cfRule>
    <cfRule type="cellIs" dxfId="194" priority="14" operator="greaterThan">
      <formula>0</formula>
    </cfRule>
  </conditionalFormatting>
  <conditionalFormatting sqref="G284:J519">
    <cfRule type="cellIs" dxfId="193" priority="1" operator="lessThan">
      <formula>0</formula>
    </cfRule>
    <cfRule type="cellIs" dxfId="192" priority="2" operator="greaterThan">
      <formula>0</formula>
    </cfRule>
  </conditionalFormatting>
  <conditionalFormatting sqref="Q280:Q519">
    <cfRule type="cellIs" dxfId="191" priority="11" operator="lessThan">
      <formula>0</formula>
    </cfRule>
    <cfRule type="cellIs" dxfId="190" priority="12" operator="greaterThan">
      <formula>0</formula>
    </cfRule>
  </conditionalFormatting>
  <conditionalFormatting sqref="X280:X519">
    <cfRule type="cellIs" dxfId="189" priority="9" operator="lessThan">
      <formula>0</formula>
    </cfRule>
    <cfRule type="cellIs" dxfId="188" priority="10" operator="greaterThan">
      <formula>0</formula>
    </cfRule>
  </conditionalFormatting>
  <conditionalFormatting sqref="AE280:AE519">
    <cfRule type="cellIs" dxfId="187" priority="7" operator="lessThan">
      <formula>0</formula>
    </cfRule>
    <cfRule type="cellIs" dxfId="186" priority="8" operator="greaterThan">
      <formula>0</formula>
    </cfRule>
  </conditionalFormatting>
  <conditionalFormatting sqref="AL280:AL519">
    <cfRule type="cellIs" dxfId="185" priority="5" operator="lessThan">
      <formula>0</formula>
    </cfRule>
    <cfRule type="cellIs" dxfId="184" priority="6" operator="greaterThan">
      <formula>0</formula>
    </cfRule>
  </conditionalFormatting>
  <conditionalFormatting sqref="AS280:AS519">
    <cfRule type="cellIs" dxfId="183" priority="3" operator="lessThan">
      <formula>0</formula>
    </cfRule>
    <cfRule type="cellIs" dxfId="182" priority="4" operator="greaterThan">
      <formula>0</formula>
    </cfRule>
  </conditionalFormatting>
  <dataValidations count="5">
    <dataValidation type="list" allowBlank="1" showInputMessage="1" showErrorMessage="1" sqref="D23 D240 D187 D130 D76 D25 D78 D132 D189 D242" xr:uid="{6445DB40-C170-4CB4-93CA-E5038D420189}">
      <formula1>"per 30 days, per kWh, per kW, per kVA"</formula1>
    </dataValidation>
    <dataValidation type="list" allowBlank="1" showInputMessage="1" showErrorMessage="1" sqref="D16 D180 D233 D123 D69" xr:uid="{3B046F44-460E-4A88-B6CD-7FB18F66D8E6}">
      <formula1>"TOU, non-TOU"</formula1>
    </dataValidation>
    <dataValidation type="list" allowBlank="1" showInputMessage="1" showErrorMessage="1" prompt="Select Charge Unit - per 30 days, per kWh, per kW, per kVA." sqref="D40:D41 D204:D205 D207:D217 D24 D257:D258 D260:D270 D34:D38 D198:D202 D43:D53 D251:D255 D188 D241 D147:D148 D131 D141:D145 D150:D161 D93:D94 D77 D87:D91 D96:D106 D26:D32 D79:D85 D133:D139 D190:D196 D243:D249" xr:uid="{B86A5EF4-50FF-464B-A5B9-887D371F21AD}">
      <formula1>"per 30 days, per kWh, per kW, per kVA"</formula1>
    </dataValidation>
    <dataValidation type="list" allowBlank="1" showInputMessage="1" showErrorMessage="1" prompt="Select Charge Unit - monthly, per kWh, per kW" sqref="D54 D59 D218 D223 D271 D276 D162 D167 D107 D112" xr:uid="{9921753A-1AEA-40B6-A644-B65075C0975C}">
      <formula1>"Monthly, per kWh, per kW"</formula1>
    </dataValidation>
    <dataValidation type="list" allowBlank="1" showInputMessage="1" showErrorMessage="1" sqref="E59 E223 E276 E40:E41 E204:E205 E207:E218 E257:E258 E260:E271 E34:E38 E198:E202 E43:E54 E251:E255 E167 E147:E148 E141:E145 E150:E162 E112 E93:E94 E87:E91 E96:E107 E23:E32 E76:E85 E130:E139 E187:E196 E240:E249" xr:uid="{3DFBFCDB-53E7-420A-ADF5-10C16DE6AEF2}">
      <formula1>#REF!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50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rowBreaks count="4" manualBreakCount="4">
    <brk id="61" min="1" max="16" man="1"/>
    <brk id="116" min="1" max="16" man="1"/>
    <brk id="173" min="1" max="16" man="1"/>
    <brk id="226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601980</xdr:colOff>
                    <xdr:row>180</xdr:row>
                    <xdr:rowOff>76200</xdr:rowOff>
                  </from>
                  <to>
                    <xdr:col>17</xdr:col>
                    <xdr:colOff>175260</xdr:colOff>
                    <xdr:row>182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403860</xdr:colOff>
                    <xdr:row>180</xdr:row>
                    <xdr:rowOff>144780</xdr:rowOff>
                  </from>
                  <to>
                    <xdr:col>10</xdr:col>
                    <xdr:colOff>251460</xdr:colOff>
                    <xdr:row>182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480060</xdr:colOff>
                    <xdr:row>233</xdr:row>
                    <xdr:rowOff>121920</xdr:rowOff>
                  </from>
                  <to>
                    <xdr:col>10</xdr:col>
                    <xdr:colOff>327660</xdr:colOff>
                    <xdr:row>234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365760</xdr:colOff>
                    <xdr:row>16</xdr:row>
                    <xdr:rowOff>137160</xdr:rowOff>
                  </from>
                  <to>
                    <xdr:col>10</xdr:col>
                    <xdr:colOff>213360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480060</xdr:colOff>
                    <xdr:row>233</xdr:row>
                    <xdr:rowOff>22860</xdr:rowOff>
                  </from>
                  <to>
                    <xdr:col>16</xdr:col>
                    <xdr:colOff>22860</xdr:colOff>
                    <xdr:row>235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411480</xdr:colOff>
                    <xdr:row>17</xdr:row>
                    <xdr:rowOff>22860</xdr:rowOff>
                  </from>
                  <to>
                    <xdr:col>14</xdr:col>
                    <xdr:colOff>518160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Option Button 7">
              <controlPr defaultSize="0" autoFill="0" autoLine="0" autoPict="0">
                <anchor moveWithCells="1">
                  <from>
                    <xdr:col>7</xdr:col>
                    <xdr:colOff>365760</xdr:colOff>
                    <xdr:row>123</xdr:row>
                    <xdr:rowOff>137160</xdr:rowOff>
                  </from>
                  <to>
                    <xdr:col>10</xdr:col>
                    <xdr:colOff>213360</xdr:colOff>
                    <xdr:row>124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Option Button 8">
              <controlPr defaultSize="0" autoFill="0" autoLine="0" autoPict="0">
                <anchor moveWithCells="1">
                  <from>
                    <xdr:col>10</xdr:col>
                    <xdr:colOff>411480</xdr:colOff>
                    <xdr:row>124</xdr:row>
                    <xdr:rowOff>22860</xdr:rowOff>
                  </from>
                  <to>
                    <xdr:col>14</xdr:col>
                    <xdr:colOff>518160</xdr:colOff>
                    <xdr:row>124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Option Button 9">
              <controlPr defaultSize="0" autoFill="0" autoLine="0" autoPict="0">
                <anchor moveWithCells="1">
                  <from>
                    <xdr:col>7</xdr:col>
                    <xdr:colOff>365760</xdr:colOff>
                    <xdr:row>123</xdr:row>
                    <xdr:rowOff>137160</xdr:rowOff>
                  </from>
                  <to>
                    <xdr:col>10</xdr:col>
                    <xdr:colOff>213360</xdr:colOff>
                    <xdr:row>124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Option Button 10">
              <controlPr defaultSize="0" autoFill="0" autoLine="0" autoPict="0">
                <anchor moveWithCells="1">
                  <from>
                    <xdr:col>10</xdr:col>
                    <xdr:colOff>411480</xdr:colOff>
                    <xdr:row>124</xdr:row>
                    <xdr:rowOff>22860</xdr:rowOff>
                  </from>
                  <to>
                    <xdr:col>14</xdr:col>
                    <xdr:colOff>518160</xdr:colOff>
                    <xdr:row>124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Option Button 11">
              <controlPr defaultSize="0" autoFill="0" autoLine="0" autoPict="0">
                <anchor moveWithCells="1">
                  <from>
                    <xdr:col>7</xdr:col>
                    <xdr:colOff>365760</xdr:colOff>
                    <xdr:row>69</xdr:row>
                    <xdr:rowOff>137160</xdr:rowOff>
                  </from>
                  <to>
                    <xdr:col>10</xdr:col>
                    <xdr:colOff>213360</xdr:colOff>
                    <xdr:row>70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Option Button 12">
              <controlPr defaultSize="0" autoFill="0" autoLine="0" autoPict="0">
                <anchor moveWithCells="1">
                  <from>
                    <xdr:col>10</xdr:col>
                    <xdr:colOff>411480</xdr:colOff>
                    <xdr:row>70</xdr:row>
                    <xdr:rowOff>22860</xdr:rowOff>
                  </from>
                  <to>
                    <xdr:col>14</xdr:col>
                    <xdr:colOff>518160</xdr:colOff>
                    <xdr:row>70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DF8D2-23CD-411B-9685-D78950FB1016}">
  <sheetPr>
    <pageSetUpPr fitToPage="1"/>
  </sheetPr>
  <dimension ref="A1:AZ227"/>
  <sheetViews>
    <sheetView topLeftCell="B21" zoomScaleNormal="100" workbookViewId="0">
      <pane xSplit="3" topLeftCell="E1" activePane="topRight" state="frozen"/>
      <selection pane="topRight"/>
    </sheetView>
  </sheetViews>
  <sheetFormatPr defaultColWidth="9.33203125" defaultRowHeight="14.4" x14ac:dyDescent="0.3"/>
  <cols>
    <col min="1" max="1" width="1.6640625" style="202" customWidth="1"/>
    <col min="2" max="2" width="115.44140625" style="202" bestFit="1" customWidth="1"/>
    <col min="3" max="3" width="1.33203125" style="202" customWidth="1"/>
    <col min="4" max="4" width="12.6640625" style="210" customWidth="1"/>
    <col min="5" max="5" width="1.6640625" style="202" customWidth="1"/>
    <col min="6" max="6" width="1.33203125" style="202" customWidth="1"/>
    <col min="7" max="9" width="12" style="202" customWidth="1"/>
    <col min="10" max="10" width="1.44140625" style="202" customWidth="1"/>
    <col min="11" max="13" width="12" style="202" customWidth="1"/>
    <col min="14" max="14" width="1.109375" style="202" customWidth="1"/>
    <col min="15" max="16" width="12" style="202" customWidth="1"/>
    <col min="17" max="17" width="1.33203125" style="202" customWidth="1"/>
    <col min="18" max="20" width="12" style="202" customWidth="1"/>
    <col min="21" max="21" width="1.33203125" style="202" customWidth="1"/>
    <col min="22" max="23" width="12" style="202" customWidth="1"/>
    <col min="24" max="24" width="1.109375" style="202" customWidth="1"/>
    <col min="25" max="27" width="12" style="202" customWidth="1"/>
    <col min="28" max="28" width="0.88671875" style="202" customWidth="1"/>
    <col min="29" max="30" width="12" style="202" customWidth="1"/>
    <col min="31" max="31" width="1" style="202" customWidth="1"/>
    <col min="32" max="34" width="12" style="202" customWidth="1"/>
    <col min="35" max="35" width="1.109375" style="202" customWidth="1"/>
    <col min="36" max="37" width="12" style="202" customWidth="1"/>
    <col min="38" max="38" width="1.33203125" style="202" customWidth="1"/>
    <col min="39" max="41" width="12" style="202" customWidth="1"/>
    <col min="42" max="42" width="1.109375" style="202" customWidth="1"/>
    <col min="43" max="49" width="12" style="202" customWidth="1"/>
    <col min="50" max="51" width="11.6640625" style="202" customWidth="1"/>
    <col min="52" max="52" width="1.88671875" style="202" customWidth="1"/>
    <col min="53" max="16384" width="9.33203125" style="202"/>
  </cols>
  <sheetData>
    <row r="1" spans="1:52" ht="20.399999999999999" x14ac:dyDescent="0.3">
      <c r="A1" s="199"/>
      <c r="B1" s="200"/>
      <c r="C1" s="200"/>
      <c r="D1" s="201"/>
      <c r="E1" s="200"/>
      <c r="F1" s="200"/>
      <c r="G1" s="200"/>
      <c r="H1" s="200"/>
      <c r="I1" s="199"/>
      <c r="J1" s="199"/>
      <c r="M1" s="7"/>
      <c r="N1" s="7">
        <v>1</v>
      </c>
      <c r="O1" s="7">
        <v>0</v>
      </c>
      <c r="P1" s="7"/>
      <c r="Q1" s="199"/>
      <c r="T1" s="7"/>
      <c r="U1" s="7">
        <v>1</v>
      </c>
      <c r="V1" s="7">
        <v>2</v>
      </c>
      <c r="W1" s="7"/>
      <c r="X1" s="199"/>
      <c r="AA1" s="7"/>
      <c r="AB1" s="7">
        <v>1</v>
      </c>
      <c r="AC1" s="7">
        <v>2</v>
      </c>
      <c r="AD1" s="7"/>
      <c r="AE1" s="199"/>
      <c r="AH1" s="7"/>
      <c r="AI1" s="7">
        <v>1</v>
      </c>
      <c r="AJ1" s="7">
        <v>2</v>
      </c>
      <c r="AK1" s="7"/>
      <c r="AL1" s="199"/>
      <c r="AO1" s="7"/>
      <c r="AP1" s="7">
        <v>1</v>
      </c>
      <c r="AQ1" s="7">
        <v>2</v>
      </c>
      <c r="AR1" s="7"/>
      <c r="AS1" s="199"/>
      <c r="AV1" s="7"/>
      <c r="AW1" s="7">
        <v>1</v>
      </c>
      <c r="AX1" s="7">
        <v>2</v>
      </c>
      <c r="AY1" s="7"/>
      <c r="AZ1" s="199"/>
    </row>
    <row r="2" spans="1:52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M2" s="7"/>
      <c r="N2" s="13"/>
      <c r="O2" s="13"/>
      <c r="P2" s="13"/>
      <c r="Q2" s="199"/>
      <c r="T2" s="7"/>
      <c r="U2" s="13"/>
      <c r="V2" s="13"/>
      <c r="W2" s="13"/>
      <c r="X2" s="199"/>
      <c r="AA2" s="7"/>
      <c r="AB2" s="13"/>
      <c r="AC2" s="13"/>
      <c r="AD2" s="13"/>
      <c r="AE2" s="199"/>
      <c r="AH2" s="7"/>
      <c r="AI2" s="13"/>
      <c r="AJ2" s="13"/>
      <c r="AK2" s="13"/>
      <c r="AL2" s="199"/>
      <c r="AO2" s="7"/>
      <c r="AP2" s="13"/>
      <c r="AQ2" s="13"/>
      <c r="AR2" s="13"/>
      <c r="AS2" s="199"/>
      <c r="AV2" s="7"/>
      <c r="AW2" s="13"/>
      <c r="AX2" s="13"/>
      <c r="AY2" s="13"/>
      <c r="AZ2" s="199"/>
    </row>
    <row r="3" spans="1:52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N3" s="13"/>
      <c r="O3" s="13"/>
      <c r="P3" s="13"/>
      <c r="Q3" s="199"/>
      <c r="U3" s="13"/>
      <c r="V3" s="13"/>
      <c r="W3" s="13"/>
      <c r="X3" s="199"/>
      <c r="AB3" s="13"/>
      <c r="AC3" s="13"/>
      <c r="AD3" s="13"/>
      <c r="AE3" s="199"/>
      <c r="AI3" s="13"/>
      <c r="AJ3" s="13"/>
      <c r="AK3" s="13"/>
      <c r="AL3" s="199"/>
      <c r="AP3" s="13"/>
      <c r="AQ3" s="13"/>
      <c r="AR3" s="13"/>
      <c r="AS3" s="199"/>
      <c r="AW3" s="13"/>
      <c r="AX3" s="13"/>
      <c r="AY3" s="13"/>
      <c r="AZ3" s="199"/>
    </row>
    <row r="4" spans="1:52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N4" s="13"/>
      <c r="O4" s="13"/>
      <c r="P4" s="13"/>
      <c r="Q4" s="199"/>
      <c r="U4" s="13"/>
      <c r="V4" s="13"/>
      <c r="W4" s="13"/>
      <c r="X4" s="199"/>
      <c r="AB4" s="13"/>
      <c r="AC4" s="13"/>
      <c r="AD4" s="13"/>
      <c r="AE4" s="199"/>
      <c r="AI4" s="13"/>
      <c r="AJ4" s="13"/>
      <c r="AK4" s="13"/>
      <c r="AL4" s="199"/>
      <c r="AP4" s="13"/>
      <c r="AQ4" s="13"/>
      <c r="AR4" s="13"/>
      <c r="AS4" s="199"/>
      <c r="AW4" s="13"/>
      <c r="AX4" s="13"/>
      <c r="AY4" s="13"/>
      <c r="AZ4" s="199"/>
    </row>
    <row r="5" spans="1:52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N5" s="13"/>
      <c r="O5" s="13"/>
      <c r="P5" s="13"/>
      <c r="Q5" s="199"/>
      <c r="U5" s="13"/>
      <c r="V5" s="13"/>
      <c r="W5" s="13"/>
      <c r="X5" s="199"/>
      <c r="AB5" s="13"/>
      <c r="AC5" s="13"/>
      <c r="AD5" s="13"/>
      <c r="AE5" s="199"/>
      <c r="AI5" s="13"/>
      <c r="AJ5" s="13"/>
      <c r="AK5" s="13"/>
      <c r="AL5" s="199"/>
      <c r="AP5" s="13"/>
      <c r="AQ5" s="13"/>
      <c r="AR5" s="13"/>
      <c r="AS5" s="199"/>
      <c r="AW5" s="13"/>
      <c r="AX5" s="13"/>
      <c r="AY5" s="13"/>
      <c r="AZ5" s="199"/>
    </row>
    <row r="6" spans="1:52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N6" s="13"/>
      <c r="O6" s="13"/>
      <c r="P6" s="13"/>
      <c r="Q6" s="199"/>
      <c r="U6" s="13"/>
      <c r="V6" s="13"/>
      <c r="W6" s="13"/>
      <c r="X6" s="199"/>
      <c r="AB6" s="13"/>
      <c r="AC6" s="13"/>
      <c r="AD6" s="13"/>
      <c r="AE6" s="199"/>
      <c r="AI6" s="13"/>
      <c r="AJ6" s="13"/>
      <c r="AK6" s="13"/>
      <c r="AL6" s="199"/>
      <c r="AP6" s="13"/>
      <c r="AQ6" s="13"/>
      <c r="AR6" s="13"/>
      <c r="AS6" s="199"/>
      <c r="AW6" s="13"/>
      <c r="AX6" s="13"/>
      <c r="AY6" s="13"/>
      <c r="AZ6" s="199"/>
    </row>
    <row r="7" spans="1:52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N7" s="13"/>
      <c r="O7" s="13"/>
      <c r="P7" s="13"/>
      <c r="Q7" s="199"/>
      <c r="U7" s="13"/>
      <c r="V7" s="13"/>
      <c r="W7" s="13"/>
      <c r="X7" s="199"/>
      <c r="AB7" s="13"/>
      <c r="AC7" s="13"/>
      <c r="AD7" s="13"/>
      <c r="AE7" s="199"/>
      <c r="AI7" s="13"/>
      <c r="AJ7" s="13"/>
      <c r="AK7" s="13"/>
      <c r="AL7" s="199"/>
      <c r="AP7" s="13"/>
      <c r="AQ7" s="13"/>
      <c r="AR7" s="13"/>
      <c r="AS7" s="199"/>
      <c r="AW7" s="13"/>
      <c r="AX7" s="13"/>
      <c r="AY7" s="13"/>
      <c r="AZ7" s="199"/>
    </row>
    <row r="8" spans="1:52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N8" s="13"/>
      <c r="O8" s="13"/>
      <c r="P8" s="13"/>
      <c r="Q8" s="199"/>
      <c r="U8" s="13"/>
      <c r="V8" s="13"/>
      <c r="W8" s="13"/>
      <c r="X8" s="199"/>
      <c r="AB8" s="13"/>
      <c r="AC8" s="13"/>
      <c r="AD8" s="13"/>
      <c r="AE8" s="199"/>
      <c r="AI8" s="13"/>
      <c r="AJ8" s="13"/>
      <c r="AK8" s="13"/>
      <c r="AL8" s="199"/>
      <c r="AP8" s="13"/>
      <c r="AQ8" s="13"/>
      <c r="AR8" s="13"/>
      <c r="AS8" s="199"/>
      <c r="AW8" s="13"/>
      <c r="AX8" s="13"/>
      <c r="AY8" s="13"/>
      <c r="AZ8" s="199"/>
    </row>
    <row r="9" spans="1:52" x14ac:dyDescent="0.3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2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13"/>
      <c r="AY10" s="13"/>
      <c r="AZ10" s="13"/>
    </row>
    <row r="11" spans="1:52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7"/>
      <c r="N11" s="7">
        <v>2</v>
      </c>
      <c r="O11" s="7"/>
      <c r="P11" s="7"/>
      <c r="Q11" s="7"/>
      <c r="R11" s="7"/>
      <c r="S11" s="7"/>
      <c r="T11" s="7"/>
      <c r="U11" s="7">
        <v>2</v>
      </c>
      <c r="V11" s="7"/>
      <c r="W11" s="7"/>
      <c r="X11" s="7"/>
      <c r="Y11" s="7"/>
      <c r="Z11" s="7"/>
      <c r="AA11" s="7"/>
      <c r="AB11" s="7">
        <v>2</v>
      </c>
      <c r="AC11" s="7"/>
      <c r="AD11" s="7"/>
      <c r="AE11" s="7"/>
      <c r="AF11" s="7"/>
      <c r="AG11" s="7"/>
      <c r="AH11" s="7"/>
      <c r="AI11" s="7">
        <v>2</v>
      </c>
      <c r="AJ11" s="7"/>
      <c r="AK11" s="7"/>
      <c r="AL11" s="7"/>
      <c r="AM11" s="7"/>
      <c r="AN11" s="7"/>
      <c r="AO11" s="7"/>
      <c r="AP11" s="7">
        <v>2</v>
      </c>
      <c r="AQ11" s="7"/>
      <c r="AR11" s="7"/>
      <c r="AS11" s="7"/>
      <c r="AT11" s="7"/>
      <c r="AU11" s="7"/>
      <c r="AV11" s="7"/>
      <c r="AW11" s="7">
        <v>2</v>
      </c>
    </row>
    <row r="12" spans="1:52" x14ac:dyDescent="0.3">
      <c r="N12" s="13"/>
      <c r="U12" s="13"/>
      <c r="AB12" s="13"/>
      <c r="AI12" s="13"/>
      <c r="AP12" s="13"/>
      <c r="AW12" s="13"/>
    </row>
    <row r="14" spans="1:52" ht="15.6" x14ac:dyDescent="0.3">
      <c r="B14" s="211" t="s">
        <v>2</v>
      </c>
      <c r="D14" s="436" t="s">
        <v>58</v>
      </c>
      <c r="E14" s="436"/>
      <c r="F14" s="436"/>
      <c r="G14" s="436"/>
      <c r="H14" s="436"/>
      <c r="I14" s="436"/>
      <c r="J14" s="436"/>
      <c r="K14" s="436"/>
      <c r="L14" s="436"/>
      <c r="M14" s="436"/>
      <c r="S14" s="22"/>
      <c r="T14" s="22"/>
      <c r="Z14" s="22"/>
      <c r="AA14" s="22"/>
      <c r="AG14" s="22"/>
      <c r="AH14" s="22"/>
      <c r="AN14" s="22"/>
      <c r="AO14" s="22"/>
      <c r="AU14" s="22"/>
      <c r="AV14" s="22"/>
    </row>
    <row r="15" spans="1:52" ht="15.6" x14ac:dyDescent="0.3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  <c r="AZ15" s="213"/>
    </row>
    <row r="16" spans="1:52" ht="15.6" x14ac:dyDescent="0.3">
      <c r="B16" s="211" t="s">
        <v>4</v>
      </c>
      <c r="D16" s="214" t="s">
        <v>5</v>
      </c>
      <c r="E16" s="213"/>
      <c r="F16" s="213"/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  <c r="AZ16" s="213"/>
    </row>
    <row r="17" spans="2:52" ht="15.6" x14ac:dyDescent="0.3">
      <c r="B17" s="212"/>
      <c r="D17" s="213"/>
      <c r="E17" s="213"/>
      <c r="F17" s="213"/>
      <c r="G17" s="213"/>
      <c r="H17" s="213"/>
      <c r="I17" s="213"/>
      <c r="J17" s="213"/>
      <c r="Q17" s="213"/>
      <c r="X17" s="213"/>
      <c r="AE17" s="213"/>
      <c r="AL17" s="213"/>
      <c r="AS17" s="213"/>
      <c r="AZ17" s="213"/>
    </row>
    <row r="18" spans="2:52" x14ac:dyDescent="0.3">
      <c r="B18" s="218"/>
      <c r="D18" s="219" t="s">
        <v>6</v>
      </c>
      <c r="E18" s="220"/>
      <c r="G18" s="221">
        <v>300</v>
      </c>
      <c r="H18" s="220" t="s">
        <v>7</v>
      </c>
    </row>
    <row r="19" spans="2:52" x14ac:dyDescent="0.3">
      <c r="B19" s="218"/>
      <c r="I19" s="222"/>
      <c r="P19" s="222"/>
      <c r="W19" s="222"/>
      <c r="AD19" s="222"/>
      <c r="AK19" s="222"/>
      <c r="AR19" s="222"/>
    </row>
    <row r="20" spans="2:52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52" ht="15" customHeight="1" x14ac:dyDescent="0.3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52" x14ac:dyDescent="0.3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52" s="22" customFormat="1" x14ac:dyDescent="0.3">
      <c r="B23" s="51" t="s">
        <v>18</v>
      </c>
      <c r="C23" s="52"/>
      <c r="D23" s="53" t="s">
        <v>19</v>
      </c>
      <c r="E23" s="52"/>
      <c r="F23" s="23"/>
      <c r="G23" s="54">
        <v>40.39</v>
      </c>
      <c r="H23" s="55">
        <v>1</v>
      </c>
      <c r="I23" s="56">
        <f t="shared" ref="I23:I32" si="0">H23*G23</f>
        <v>40.39</v>
      </c>
      <c r="J23" s="57"/>
      <c r="K23" s="54">
        <v>41.98</v>
      </c>
      <c r="L23" s="55">
        <v>1</v>
      </c>
      <c r="M23" s="56">
        <f t="shared" ref="M23:M32" si="1">L23*K23</f>
        <v>41.98</v>
      </c>
      <c r="N23" s="57"/>
      <c r="O23" s="58">
        <f t="shared" ref="O23:O58" si="2">M23-I23</f>
        <v>1.5899999999999963</v>
      </c>
      <c r="P23" s="59">
        <f t="shared" ref="P23:P58" si="3">IF(OR(I23=0,M23=0),"",(O23/I23))</f>
        <v>3.9366179747462149E-2</v>
      </c>
      <c r="Q23" s="57"/>
      <c r="R23" s="57"/>
    </row>
    <row r="24" spans="2:52" x14ac:dyDescent="0.3">
      <c r="B24" s="61" t="s">
        <v>93</v>
      </c>
      <c r="C24" s="229"/>
      <c r="D24" s="230" t="s">
        <v>19</v>
      </c>
      <c r="E24" s="229"/>
      <c r="F24" s="29"/>
      <c r="G24" s="231">
        <v>0.03</v>
      </c>
      <c r="H24" s="232">
        <v>1</v>
      </c>
      <c r="I24" s="233">
        <f t="shared" si="0"/>
        <v>0.03</v>
      </c>
      <c r="J24" s="29"/>
      <c r="K24" s="231">
        <v>0.03</v>
      </c>
      <c r="L24" s="232">
        <v>1</v>
      </c>
      <c r="M24" s="233">
        <f t="shared" si="1"/>
        <v>0.03</v>
      </c>
      <c r="N24" s="29"/>
      <c r="O24" s="234">
        <f t="shared" si="2"/>
        <v>0</v>
      </c>
      <c r="P24" s="235">
        <f t="shared" si="3"/>
        <v>0</v>
      </c>
    </row>
    <row r="25" spans="2:52" x14ac:dyDescent="0.3">
      <c r="B25" s="61" t="s">
        <v>94</v>
      </c>
      <c r="C25" s="229"/>
      <c r="D25" s="230" t="s">
        <v>19</v>
      </c>
      <c r="E25" s="229"/>
      <c r="F25" s="29"/>
      <c r="G25" s="231">
        <v>-7.0000000000000007E-2</v>
      </c>
      <c r="H25" s="236">
        <v>1</v>
      </c>
      <c r="I25" s="233">
        <f t="shared" si="0"/>
        <v>-7.0000000000000007E-2</v>
      </c>
      <c r="J25" s="29"/>
      <c r="K25" s="231">
        <v>0</v>
      </c>
      <c r="L25" s="236">
        <v>1</v>
      </c>
      <c r="M25" s="233">
        <f t="shared" si="1"/>
        <v>0</v>
      </c>
      <c r="N25" s="29"/>
      <c r="O25" s="234">
        <f t="shared" si="2"/>
        <v>7.0000000000000007E-2</v>
      </c>
      <c r="P25" s="235" t="str">
        <f t="shared" si="3"/>
        <v/>
      </c>
    </row>
    <row r="26" spans="2:52" s="22" customFormat="1" x14ac:dyDescent="0.3">
      <c r="B26" s="61" t="s">
        <v>95</v>
      </c>
      <c r="C26" s="52"/>
      <c r="D26" s="53" t="s">
        <v>19</v>
      </c>
      <c r="E26" s="52"/>
      <c r="F26" s="23"/>
      <c r="G26" s="54">
        <v>-0.51</v>
      </c>
      <c r="H26" s="63">
        <v>1</v>
      </c>
      <c r="I26" s="62">
        <f t="shared" si="0"/>
        <v>-0.51</v>
      </c>
      <c r="J26" s="57"/>
      <c r="K26" s="54">
        <v>0</v>
      </c>
      <c r="L26" s="63">
        <v>1</v>
      </c>
      <c r="M26" s="62">
        <f t="shared" si="1"/>
        <v>0</v>
      </c>
      <c r="N26" s="57"/>
      <c r="O26" s="58">
        <f t="shared" si="2"/>
        <v>0.51</v>
      </c>
      <c r="P26" s="59" t="str">
        <f t="shared" si="3"/>
        <v/>
      </c>
      <c r="Q26" s="57"/>
    </row>
    <row r="27" spans="2:52" s="22" customFormat="1" x14ac:dyDescent="0.3">
      <c r="B27" s="61" t="s">
        <v>96</v>
      </c>
      <c r="C27" s="52"/>
      <c r="D27" s="53" t="s">
        <v>19</v>
      </c>
      <c r="E27" s="52"/>
      <c r="F27" s="23"/>
      <c r="G27" s="54">
        <v>-1.4</v>
      </c>
      <c r="H27" s="63">
        <v>1</v>
      </c>
      <c r="I27" s="62">
        <f t="shared" si="0"/>
        <v>-1.4</v>
      </c>
      <c r="J27" s="57"/>
      <c r="K27" s="54">
        <v>0</v>
      </c>
      <c r="L27" s="63">
        <v>1</v>
      </c>
      <c r="M27" s="62">
        <f t="shared" si="1"/>
        <v>0</v>
      </c>
      <c r="N27" s="57"/>
      <c r="O27" s="58">
        <f t="shared" si="2"/>
        <v>1.4</v>
      </c>
      <c r="P27" s="59" t="str">
        <f t="shared" si="3"/>
        <v/>
      </c>
      <c r="Q27" s="57"/>
    </row>
    <row r="28" spans="2:52" s="22" customFormat="1" x14ac:dyDescent="0.3">
      <c r="B28" s="61" t="s">
        <v>97</v>
      </c>
      <c r="C28" s="52"/>
      <c r="D28" s="53" t="s">
        <v>19</v>
      </c>
      <c r="E28" s="52"/>
      <c r="F28" s="23"/>
      <c r="G28" s="54">
        <v>-0.03</v>
      </c>
      <c r="H28" s="63">
        <v>1</v>
      </c>
      <c r="I28" s="62">
        <f t="shared" si="0"/>
        <v>-0.03</v>
      </c>
      <c r="J28" s="57"/>
      <c r="K28" s="54">
        <v>-0.03</v>
      </c>
      <c r="L28" s="63">
        <v>1</v>
      </c>
      <c r="M28" s="62">
        <f t="shared" si="1"/>
        <v>-0.03</v>
      </c>
      <c r="N28" s="57"/>
      <c r="O28" s="58">
        <f t="shared" si="2"/>
        <v>0</v>
      </c>
      <c r="P28" s="59">
        <f t="shared" si="3"/>
        <v>0</v>
      </c>
      <c r="Q28" s="57"/>
    </row>
    <row r="29" spans="2:52" s="22" customFormat="1" x14ac:dyDescent="0.3">
      <c r="B29" s="64" t="s">
        <v>98</v>
      </c>
      <c r="C29" s="52"/>
      <c r="D29" s="53" t="s">
        <v>19</v>
      </c>
      <c r="E29" s="52"/>
      <c r="F29" s="23"/>
      <c r="G29" s="54">
        <v>-1.1000000000000001</v>
      </c>
      <c r="H29" s="63">
        <v>1</v>
      </c>
      <c r="I29" s="62">
        <f>H29*G29</f>
        <v>-1.1000000000000001</v>
      </c>
      <c r="J29" s="57"/>
      <c r="K29" s="54">
        <v>-1.1000000000000001</v>
      </c>
      <c r="L29" s="63">
        <v>1</v>
      </c>
      <c r="M29" s="62">
        <f>L29*K29</f>
        <v>-1.1000000000000001</v>
      </c>
      <c r="N29" s="57"/>
      <c r="O29" s="58">
        <f t="shared" si="2"/>
        <v>0</v>
      </c>
      <c r="P29" s="59">
        <f t="shared" si="3"/>
        <v>0</v>
      </c>
      <c r="Q29" s="57"/>
    </row>
    <row r="30" spans="2:52" s="22" customFormat="1" x14ac:dyDescent="0.3">
      <c r="B30" s="64" t="s">
        <v>99</v>
      </c>
      <c r="C30" s="52"/>
      <c r="D30" s="53" t="s">
        <v>19</v>
      </c>
      <c r="E30" s="52"/>
      <c r="F30" s="23"/>
      <c r="G30" s="54">
        <v>-0.27</v>
      </c>
      <c r="H30" s="63">
        <v>1</v>
      </c>
      <c r="I30" s="62">
        <f>H30*G30</f>
        <v>-0.27</v>
      </c>
      <c r="J30" s="57"/>
      <c r="K30" s="54">
        <v>-0.27</v>
      </c>
      <c r="L30" s="63">
        <v>1</v>
      </c>
      <c r="M30" s="62">
        <f>L30*K30</f>
        <v>-0.27</v>
      </c>
      <c r="N30" s="57"/>
      <c r="O30" s="58">
        <f t="shared" si="2"/>
        <v>0</v>
      </c>
      <c r="P30" s="59">
        <f t="shared" si="3"/>
        <v>0</v>
      </c>
      <c r="Q30" s="57"/>
    </row>
    <row r="31" spans="2:52" s="22" customFormat="1" x14ac:dyDescent="0.3">
      <c r="B31" s="65" t="s">
        <v>100</v>
      </c>
      <c r="C31" s="52"/>
      <c r="D31" s="53" t="s">
        <v>19</v>
      </c>
      <c r="E31" s="52"/>
      <c r="F31" s="23"/>
      <c r="G31" s="54">
        <v>0</v>
      </c>
      <c r="H31" s="63">
        <v>1</v>
      </c>
      <c r="I31" s="62">
        <f t="shared" si="0"/>
        <v>0</v>
      </c>
      <c r="J31" s="57"/>
      <c r="K31" s="54">
        <v>-0.77</v>
      </c>
      <c r="L31" s="63">
        <v>1</v>
      </c>
      <c r="M31" s="62">
        <f t="shared" si="1"/>
        <v>-0.77</v>
      </c>
      <c r="N31" s="57"/>
      <c r="O31" s="58">
        <f t="shared" si="2"/>
        <v>-0.77</v>
      </c>
      <c r="P31" s="59" t="str">
        <f t="shared" si="3"/>
        <v/>
      </c>
      <c r="Q31" s="57"/>
    </row>
    <row r="32" spans="2:52" s="22" customFormat="1" x14ac:dyDescent="0.3">
      <c r="B32" s="66" t="s">
        <v>101</v>
      </c>
      <c r="C32" s="52"/>
      <c r="D32" s="53" t="s">
        <v>19</v>
      </c>
      <c r="E32" s="52"/>
      <c r="F32" s="23"/>
      <c r="G32" s="54">
        <v>0.16</v>
      </c>
      <c r="H32" s="55">
        <v>1</v>
      </c>
      <c r="I32" s="62">
        <f t="shared" si="0"/>
        <v>0.16</v>
      </c>
      <c r="J32" s="57"/>
      <c r="K32" s="54">
        <v>0</v>
      </c>
      <c r="L32" s="63">
        <v>1</v>
      </c>
      <c r="M32" s="62">
        <f t="shared" si="1"/>
        <v>0</v>
      </c>
      <c r="N32" s="57"/>
      <c r="O32" s="58">
        <f t="shared" si="2"/>
        <v>-0.16</v>
      </c>
      <c r="P32" s="59" t="str">
        <f t="shared" si="3"/>
        <v/>
      </c>
      <c r="Q32" s="57"/>
    </row>
    <row r="33" spans="2:18" s="237" customFormat="1" x14ac:dyDescent="0.3">
      <c r="B33" s="159" t="s">
        <v>20</v>
      </c>
      <c r="C33" s="238"/>
      <c r="D33" s="239"/>
      <c r="E33" s="238"/>
      <c r="F33" s="240"/>
      <c r="G33" s="241"/>
      <c r="H33" s="242"/>
      <c r="I33" s="243">
        <f>SUM(I23:I32)</f>
        <v>37.199999999999996</v>
      </c>
      <c r="J33" s="240"/>
      <c r="K33" s="241"/>
      <c r="L33" s="242"/>
      <c r="M33" s="243">
        <f>SUM(M23:M32)</f>
        <v>39.839999999999989</v>
      </c>
      <c r="N33" s="240"/>
      <c r="O33" s="244">
        <f t="shared" si="2"/>
        <v>2.6399999999999935</v>
      </c>
      <c r="P33" s="245">
        <f t="shared" si="3"/>
        <v>7.0967741935483705E-2</v>
      </c>
    </row>
    <row r="34" spans="2:18" ht="15.75" customHeight="1" x14ac:dyDescent="0.3">
      <c r="B34" s="64" t="s">
        <v>21</v>
      </c>
      <c r="C34" s="29"/>
      <c r="D34" s="230" t="s">
        <v>22</v>
      </c>
      <c r="E34" s="29"/>
      <c r="F34" s="29"/>
      <c r="G34" s="246">
        <f>RESIDENTIAL!G34</f>
        <v>9.9039999999999989E-2</v>
      </c>
      <c r="H34" s="247">
        <f>$G$18*(1+G61)-$G$18</f>
        <v>8.8500000000000227</v>
      </c>
      <c r="I34" s="248">
        <f>H34*G34</f>
        <v>0.87650400000000217</v>
      </c>
      <c r="J34" s="29"/>
      <c r="K34" s="246">
        <f>RESIDENTIAL!K34</f>
        <v>9.9039999999999989E-2</v>
      </c>
      <c r="L34" s="247">
        <f>$G$18*(1+K61)-$G$18</f>
        <v>8.8500000000000227</v>
      </c>
      <c r="M34" s="248">
        <f>L34*K34</f>
        <v>0.87650400000000217</v>
      </c>
      <c r="N34" s="29"/>
      <c r="O34" s="234">
        <f t="shared" si="2"/>
        <v>0</v>
      </c>
      <c r="P34" s="235">
        <f t="shared" si="3"/>
        <v>0</v>
      </c>
    </row>
    <row r="35" spans="2:18" s="22" customFormat="1" ht="15.75" customHeight="1" x14ac:dyDescent="0.3">
      <c r="B35" s="78" t="str">
        <f>+RESIDENTIAL!$B$35</f>
        <v>Rate Rider for Disposition of Deferral/Variance Accounts - effective until December 31, 2026</v>
      </c>
      <c r="C35" s="52"/>
      <c r="D35" s="53" t="s">
        <v>22</v>
      </c>
      <c r="E35" s="52"/>
      <c r="F35" s="23"/>
      <c r="G35" s="81">
        <v>1.99E-3</v>
      </c>
      <c r="H35" s="80">
        <f>+$G$18</f>
        <v>300</v>
      </c>
      <c r="I35" s="62">
        <f>H35*G35</f>
        <v>0.59699999999999998</v>
      </c>
      <c r="J35" s="57"/>
      <c r="K35" s="81">
        <v>7.2999999999999996E-4</v>
      </c>
      <c r="L35" s="80">
        <f>+$G$18</f>
        <v>300</v>
      </c>
      <c r="M35" s="62">
        <f>L35*K35</f>
        <v>0.219</v>
      </c>
      <c r="N35" s="57"/>
      <c r="O35" s="58">
        <f t="shared" si="2"/>
        <v>-0.378</v>
      </c>
      <c r="P35" s="235">
        <f t="shared" si="3"/>
        <v>-0.63316582914572872</v>
      </c>
      <c r="Q35" s="57"/>
      <c r="R35" s="57"/>
    </row>
    <row r="36" spans="2:18" s="22" customFormat="1" ht="15.75" customHeight="1" x14ac:dyDescent="0.3">
      <c r="B36" s="78" t="str">
        <f>+RESIDENTIAL!$B$36</f>
        <v>Rate Rider for Disposition of Capacity Based Recovery Account - Applicable only for Class B Customers - effective until December 31, 2026</v>
      </c>
      <c r="C36" s="52"/>
      <c r="D36" s="53" t="s">
        <v>22</v>
      </c>
      <c r="E36" s="52"/>
      <c r="F36" s="23"/>
      <c r="G36" s="81">
        <v>1.8000000000000001E-4</v>
      </c>
      <c r="H36" s="80">
        <f>+$G$18</f>
        <v>300</v>
      </c>
      <c r="I36" s="62">
        <f>H36*G36</f>
        <v>5.4000000000000006E-2</v>
      </c>
      <c r="J36" s="57"/>
      <c r="K36" s="81">
        <v>4.8000000000000001E-4</v>
      </c>
      <c r="L36" s="80">
        <f>+$G$18</f>
        <v>300</v>
      </c>
      <c r="M36" s="62">
        <f>L36*K36</f>
        <v>0.14400000000000002</v>
      </c>
      <c r="N36" s="57"/>
      <c r="O36" s="58">
        <f t="shared" si="2"/>
        <v>9.0000000000000011E-2</v>
      </c>
      <c r="P36" s="235">
        <f t="shared" si="3"/>
        <v>1.6666666666666667</v>
      </c>
      <c r="Q36" s="57"/>
      <c r="R36" s="57"/>
    </row>
    <row r="37" spans="2:18" s="22" customFormat="1" ht="15.75" customHeight="1" x14ac:dyDescent="0.3">
      <c r="B37" s="78" t="str">
        <f>+RESIDENTIAL!$B$37</f>
        <v>Rate Rider for Disposition of Global Adjustment Account - Applicable only for Non-RPP Customers - effective until December 31, 2026</v>
      </c>
      <c r="C37" s="52"/>
      <c r="D37" s="53" t="s">
        <v>22</v>
      </c>
      <c r="E37" s="52"/>
      <c r="F37" s="23"/>
      <c r="G37" s="81">
        <v>1.24E-3</v>
      </c>
      <c r="H37" s="82"/>
      <c r="I37" s="62">
        <f>H37*G37</f>
        <v>0</v>
      </c>
      <c r="J37" s="57"/>
      <c r="K37" s="81">
        <v>5.0800000000000003E-3</v>
      </c>
      <c r="L37" s="82"/>
      <c r="M37" s="62">
        <f>L37*K37</f>
        <v>0</v>
      </c>
      <c r="N37" s="57"/>
      <c r="O37" s="58">
        <f t="shared" si="2"/>
        <v>0</v>
      </c>
      <c r="P37" s="235" t="str">
        <f t="shared" si="3"/>
        <v/>
      </c>
      <c r="Q37" s="57"/>
      <c r="R37" s="57"/>
    </row>
    <row r="38" spans="2:18" ht="15.75" customHeight="1" x14ac:dyDescent="0.3">
      <c r="B38" s="249" t="str">
        <f>RESIDENTIAL!B38</f>
        <v>Rate Rider for Smart Metering Entity Charge - effective until December 31, 2029</v>
      </c>
      <c r="C38" s="229"/>
      <c r="D38" s="230" t="s">
        <v>19</v>
      </c>
      <c r="E38" s="229"/>
      <c r="F38" s="29"/>
      <c r="G38" s="250">
        <f>RESIDENTIAL!G38</f>
        <v>0.41</v>
      </c>
      <c r="H38" s="232">
        <v>1</v>
      </c>
      <c r="I38" s="233">
        <f>H38*G38</f>
        <v>0.41</v>
      </c>
      <c r="J38" s="29"/>
      <c r="K38" s="250">
        <f>RESIDENTIAL!K38</f>
        <v>0.41</v>
      </c>
      <c r="L38" s="232">
        <v>1</v>
      </c>
      <c r="M38" s="233">
        <f>L38*K38</f>
        <v>0.41</v>
      </c>
      <c r="N38" s="29"/>
      <c r="O38" s="234">
        <f t="shared" si="2"/>
        <v>0</v>
      </c>
      <c r="P38" s="235">
        <f t="shared" si="3"/>
        <v>0</v>
      </c>
    </row>
    <row r="39" spans="2:18" s="237" customFormat="1" x14ac:dyDescent="0.3">
      <c r="B39" s="251" t="s">
        <v>27</v>
      </c>
      <c r="C39" s="252"/>
      <c r="D39" s="253"/>
      <c r="E39" s="252"/>
      <c r="F39" s="240"/>
      <c r="G39" s="254"/>
      <c r="H39" s="255"/>
      <c r="I39" s="256">
        <f>SUM(I34:I38)+I33</f>
        <v>39.137504</v>
      </c>
      <c r="J39" s="240"/>
      <c r="K39" s="254"/>
      <c r="L39" s="255"/>
      <c r="M39" s="256">
        <f>SUM(M34:M38)+M33</f>
        <v>41.48950399999999</v>
      </c>
      <c r="N39" s="240"/>
      <c r="O39" s="244">
        <f t="shared" si="2"/>
        <v>2.3519999999999897</v>
      </c>
      <c r="P39" s="245">
        <f t="shared" si="3"/>
        <v>6.0095809891197706E-2</v>
      </c>
    </row>
    <row r="40" spans="2:18" x14ac:dyDescent="0.3">
      <c r="B40" s="257" t="s">
        <v>28</v>
      </c>
      <c r="C40" s="29"/>
      <c r="D40" s="230" t="s">
        <v>22</v>
      </c>
      <c r="E40" s="29"/>
      <c r="F40" s="29"/>
      <c r="G40" s="246">
        <v>1.4E-2</v>
      </c>
      <c r="H40" s="258">
        <f>$G$18*(1+G61)</f>
        <v>308.85000000000002</v>
      </c>
      <c r="I40" s="248">
        <f>H40*G40</f>
        <v>4.3239000000000001</v>
      </c>
      <c r="J40" s="29"/>
      <c r="K40" s="246">
        <v>1.35E-2</v>
      </c>
      <c r="L40" s="258">
        <f>$G$18*(1+K61)</f>
        <v>308.85000000000002</v>
      </c>
      <c r="M40" s="248">
        <f>L40*K40</f>
        <v>4.1694750000000003</v>
      </c>
      <c r="N40" s="29"/>
      <c r="O40" s="234">
        <f t="shared" si="2"/>
        <v>-0.15442499999999981</v>
      </c>
      <c r="P40" s="235">
        <f t="shared" si="3"/>
        <v>-3.5714285714285671E-2</v>
      </c>
    </row>
    <row r="41" spans="2:18" x14ac:dyDescent="0.3">
      <c r="B41" s="259" t="s">
        <v>29</v>
      </c>
      <c r="C41" s="29"/>
      <c r="D41" s="230" t="s">
        <v>22</v>
      </c>
      <c r="E41" s="29"/>
      <c r="F41" s="29"/>
      <c r="G41" s="246">
        <v>9.5899999999999996E-3</v>
      </c>
      <c r="H41" s="247">
        <f>+H40</f>
        <v>308.85000000000002</v>
      </c>
      <c r="I41" s="248">
        <f>H41*G41</f>
        <v>2.9618715</v>
      </c>
      <c r="J41" s="29"/>
      <c r="K41" s="246">
        <v>8.8299999999999993E-3</v>
      </c>
      <c r="L41" s="247">
        <f>+L40</f>
        <v>308.85000000000002</v>
      </c>
      <c r="M41" s="248">
        <f>L41*K41</f>
        <v>2.7271454999999998</v>
      </c>
      <c r="N41" s="29"/>
      <c r="O41" s="234">
        <f t="shared" si="2"/>
        <v>-0.23472600000000021</v>
      </c>
      <c r="P41" s="235">
        <f t="shared" si="3"/>
        <v>-7.9249217935349392E-2</v>
      </c>
    </row>
    <row r="42" spans="2:18" s="237" customFormat="1" x14ac:dyDescent="0.3">
      <c r="B42" s="251" t="s">
        <v>30</v>
      </c>
      <c r="C42" s="238"/>
      <c r="D42" s="260"/>
      <c r="E42" s="238"/>
      <c r="F42" s="261"/>
      <c r="G42" s="262"/>
      <c r="H42" s="263"/>
      <c r="I42" s="256">
        <f>SUM(I39:I41)</f>
        <v>46.423275500000003</v>
      </c>
      <c r="J42" s="261"/>
      <c r="K42" s="262"/>
      <c r="L42" s="263"/>
      <c r="M42" s="256">
        <f>SUM(M39:M41)</f>
        <v>48.386124499999987</v>
      </c>
      <c r="N42" s="261"/>
      <c r="O42" s="244">
        <f t="shared" si="2"/>
        <v>1.9628489999999843</v>
      </c>
      <c r="P42" s="245">
        <f t="shared" si="3"/>
        <v>4.2281570588442952E-2</v>
      </c>
    </row>
    <row r="43" spans="2:18" x14ac:dyDescent="0.3">
      <c r="B43" s="259" t="s">
        <v>31</v>
      </c>
      <c r="C43" s="29"/>
      <c r="D43" s="230" t="s">
        <v>22</v>
      </c>
      <c r="E43" s="29"/>
      <c r="F43" s="29"/>
      <c r="G43" s="99">
        <v>4.1000000000000003E-3</v>
      </c>
      <c r="H43" s="247">
        <f>+H40</f>
        <v>308.85000000000002</v>
      </c>
      <c r="I43" s="248">
        <f t="shared" ref="I43:I53" si="4">H43*G43</f>
        <v>1.2662850000000001</v>
      </c>
      <c r="J43" s="29"/>
      <c r="K43" s="99">
        <v>4.1000000000000003E-3</v>
      </c>
      <c r="L43" s="247">
        <f>+L40</f>
        <v>308.85000000000002</v>
      </c>
      <c r="M43" s="248">
        <f t="shared" ref="M43:M53" si="5">L43*K43</f>
        <v>1.2662850000000001</v>
      </c>
      <c r="N43" s="29"/>
      <c r="O43" s="234">
        <f t="shared" si="2"/>
        <v>0</v>
      </c>
      <c r="P43" s="235">
        <f t="shared" si="3"/>
        <v>0</v>
      </c>
    </row>
    <row r="44" spans="2:18" x14ac:dyDescent="0.3">
      <c r="B44" s="259" t="s">
        <v>32</v>
      </c>
      <c r="C44" s="29"/>
      <c r="D44" s="230" t="s">
        <v>22</v>
      </c>
      <c r="E44" s="29"/>
      <c r="F44" s="29"/>
      <c r="G44" s="99">
        <v>1.5E-3</v>
      </c>
      <c r="H44" s="247">
        <f>+H40</f>
        <v>308.85000000000002</v>
      </c>
      <c r="I44" s="248">
        <f t="shared" si="4"/>
        <v>0.46327500000000005</v>
      </c>
      <c r="J44" s="29"/>
      <c r="K44" s="99">
        <v>1.5E-3</v>
      </c>
      <c r="L44" s="247">
        <f>+L40</f>
        <v>308.85000000000002</v>
      </c>
      <c r="M44" s="248">
        <f t="shared" si="5"/>
        <v>0.46327500000000005</v>
      </c>
      <c r="N44" s="29"/>
      <c r="O44" s="234">
        <f t="shared" si="2"/>
        <v>0</v>
      </c>
      <c r="P44" s="235">
        <f t="shared" si="3"/>
        <v>0</v>
      </c>
    </row>
    <row r="45" spans="2:18" x14ac:dyDescent="0.3">
      <c r="B45" s="259" t="s">
        <v>33</v>
      </c>
      <c r="C45" s="29"/>
      <c r="D45" s="230" t="s">
        <v>22</v>
      </c>
      <c r="E45" s="29"/>
      <c r="F45" s="29"/>
      <c r="G45" s="99">
        <v>4.0000000000000002E-4</v>
      </c>
      <c r="H45" s="247">
        <f>+H40</f>
        <v>308.85000000000002</v>
      </c>
      <c r="I45" s="248">
        <f t="shared" si="4"/>
        <v>0.12354000000000001</v>
      </c>
      <c r="J45" s="29"/>
      <c r="K45" s="99">
        <v>4.0000000000000002E-4</v>
      </c>
      <c r="L45" s="247">
        <f>+L40</f>
        <v>308.85000000000002</v>
      </c>
      <c r="M45" s="248">
        <f t="shared" si="5"/>
        <v>0.12354000000000001</v>
      </c>
      <c r="N45" s="29"/>
      <c r="O45" s="234">
        <f t="shared" si="2"/>
        <v>0</v>
      </c>
      <c r="P45" s="235">
        <f t="shared" si="3"/>
        <v>0</v>
      </c>
    </row>
    <row r="46" spans="2:18" s="22" customFormat="1" x14ac:dyDescent="0.3">
      <c r="B46" s="64" t="s">
        <v>34</v>
      </c>
      <c r="C46" s="52"/>
      <c r="D46" s="264" t="s">
        <v>19</v>
      </c>
      <c r="E46" s="52"/>
      <c r="F46" s="23"/>
      <c r="G46" s="100">
        <v>0.25</v>
      </c>
      <c r="H46" s="55">
        <v>1</v>
      </c>
      <c r="I46" s="56">
        <f t="shared" si="4"/>
        <v>0.25</v>
      </c>
      <c r="J46" s="57"/>
      <c r="K46" s="100">
        <v>0.25</v>
      </c>
      <c r="L46" s="55">
        <v>1</v>
      </c>
      <c r="M46" s="56">
        <f t="shared" si="5"/>
        <v>0.25</v>
      </c>
      <c r="N46" s="57"/>
      <c r="O46" s="58">
        <f t="shared" si="2"/>
        <v>0</v>
      </c>
      <c r="P46" s="59">
        <f t="shared" si="3"/>
        <v>0</v>
      </c>
      <c r="Q46" s="265"/>
      <c r="R46" s="265"/>
    </row>
    <row r="47" spans="2:18" s="22" customFormat="1" x14ac:dyDescent="0.3">
      <c r="B47" s="64" t="s">
        <v>35</v>
      </c>
      <c r="C47" s="52"/>
      <c r="D47" s="53" t="s">
        <v>22</v>
      </c>
      <c r="E47" s="52"/>
      <c r="F47" s="23"/>
      <c r="G47" s="99">
        <v>7.5999999999999998E-2</v>
      </c>
      <c r="H47" s="82">
        <f>$D$116*$G$18</f>
        <v>192</v>
      </c>
      <c r="I47" s="62">
        <f t="shared" si="4"/>
        <v>14.591999999999999</v>
      </c>
      <c r="J47" s="57"/>
      <c r="K47" s="99">
        <v>7.5999999999999998E-2</v>
      </c>
      <c r="L47" s="82">
        <f>$D$116*$G$18</f>
        <v>192</v>
      </c>
      <c r="M47" s="62">
        <f t="shared" si="5"/>
        <v>14.591999999999999</v>
      </c>
      <c r="N47" s="57"/>
      <c r="O47" s="58">
        <f t="shared" si="2"/>
        <v>0</v>
      </c>
      <c r="P47" s="59">
        <f t="shared" si="3"/>
        <v>0</v>
      </c>
      <c r="Q47" s="57"/>
      <c r="R47" s="57"/>
    </row>
    <row r="48" spans="2:18" s="22" customFormat="1" x14ac:dyDescent="0.3">
      <c r="B48" s="64" t="s">
        <v>36</v>
      </c>
      <c r="C48" s="52"/>
      <c r="D48" s="53" t="s">
        <v>22</v>
      </c>
      <c r="E48" s="52"/>
      <c r="F48" s="23"/>
      <c r="G48" s="99">
        <v>0.122</v>
      </c>
      <c r="H48" s="82">
        <f>$D$117*$G$18</f>
        <v>54</v>
      </c>
      <c r="I48" s="62">
        <f t="shared" si="4"/>
        <v>6.5880000000000001</v>
      </c>
      <c r="J48" s="57"/>
      <c r="K48" s="99">
        <v>0.122</v>
      </c>
      <c r="L48" s="82">
        <f>$D$117*$G$18</f>
        <v>54</v>
      </c>
      <c r="M48" s="62">
        <f t="shared" si="5"/>
        <v>6.5880000000000001</v>
      </c>
      <c r="N48" s="57"/>
      <c r="O48" s="58">
        <f t="shared" si="2"/>
        <v>0</v>
      </c>
      <c r="P48" s="59">
        <f t="shared" si="3"/>
        <v>0</v>
      </c>
      <c r="Q48" s="57"/>
      <c r="R48" s="57"/>
    </row>
    <row r="49" spans="1:31" s="22" customFormat="1" x14ac:dyDescent="0.3">
      <c r="B49" s="64" t="s">
        <v>37</v>
      </c>
      <c r="C49" s="52"/>
      <c r="D49" s="53" t="s">
        <v>22</v>
      </c>
      <c r="E49" s="52"/>
      <c r="F49" s="23"/>
      <c r="G49" s="99">
        <v>0.158</v>
      </c>
      <c r="H49" s="82">
        <f>$D$118*$G$18</f>
        <v>54</v>
      </c>
      <c r="I49" s="62">
        <f t="shared" si="4"/>
        <v>8.532</v>
      </c>
      <c r="J49" s="57"/>
      <c r="K49" s="99">
        <v>0.158</v>
      </c>
      <c r="L49" s="82">
        <f>$D$118*$G$18</f>
        <v>54</v>
      </c>
      <c r="M49" s="62">
        <f t="shared" si="5"/>
        <v>8.532</v>
      </c>
      <c r="N49" s="57"/>
      <c r="O49" s="58">
        <f t="shared" si="2"/>
        <v>0</v>
      </c>
      <c r="P49" s="59">
        <f t="shared" si="3"/>
        <v>0</v>
      </c>
      <c r="Q49" s="57"/>
      <c r="R49" s="57"/>
    </row>
    <row r="50" spans="1:31" s="22" customFormat="1" x14ac:dyDescent="0.3">
      <c r="B50" s="64" t="s">
        <v>38</v>
      </c>
      <c r="C50" s="52"/>
      <c r="D50" s="53" t="s">
        <v>22</v>
      </c>
      <c r="E50" s="52"/>
      <c r="F50" s="23"/>
      <c r="G50" s="99">
        <v>9.2999999999999999E-2</v>
      </c>
      <c r="H50" s="82">
        <f>IF(AND($N$1=1, $G$18&gt;=600), 600, IF(AND($N$1=1, AND($G$18&lt;600, $G$18&gt;=0)), $G$18, IF(AND($N$1=2, $G$18&gt;=1000), 1000, IF(AND($N$1=2, AND($G$18&lt;1000, $G$18&gt;=0)), $G$18))))</f>
        <v>300</v>
      </c>
      <c r="I50" s="62">
        <f t="shared" si="4"/>
        <v>27.9</v>
      </c>
      <c r="J50" s="57"/>
      <c r="K50" s="99">
        <v>9.2999999999999999E-2</v>
      </c>
      <c r="L50" s="82">
        <f>IF(AND($N$1=1, $G$18&gt;=600), 600, IF(AND($N$1=1, AND($G$18&lt;600, $G$18&gt;=0)), $G$18, IF(AND($N$1=2, $G$18&gt;=1000), 1000, IF(AND($N$1=2, AND($G$18&lt;1000, $G$18&gt;=0)), $G$18))))</f>
        <v>300</v>
      </c>
      <c r="M50" s="62">
        <f t="shared" si="5"/>
        <v>27.9</v>
      </c>
      <c r="N50" s="57"/>
      <c r="O50" s="58">
        <f t="shared" si="2"/>
        <v>0</v>
      </c>
      <c r="P50" s="59">
        <f t="shared" si="3"/>
        <v>0</v>
      </c>
      <c r="Q50" s="57"/>
      <c r="R50" s="57"/>
    </row>
    <row r="51" spans="1:31" s="22" customFormat="1" x14ac:dyDescent="0.3">
      <c r="B51" s="64" t="s">
        <v>39</v>
      </c>
      <c r="C51" s="52"/>
      <c r="D51" s="53" t="s">
        <v>22</v>
      </c>
      <c r="E51" s="52"/>
      <c r="F51" s="23"/>
      <c r="G51" s="99">
        <v>0.11</v>
      </c>
      <c r="H51" s="82">
        <f>IF(AND($N$1=1, $G$18&gt;=600), $G$18-600, IF(AND($N$1=1, AND($G$18&lt;600, $G$18&gt;=0)), 0, IF(AND($N$1=2, $G$18&gt;=1000), $G$18-1000, IF(AND($N$1=2, AND($G$18&lt;1000, $G$18&gt;=0)), 0))))</f>
        <v>0</v>
      </c>
      <c r="I51" s="62">
        <f t="shared" si="4"/>
        <v>0</v>
      </c>
      <c r="J51" s="57"/>
      <c r="K51" s="99">
        <v>0.11</v>
      </c>
      <c r="L51" s="82">
        <f>IF(AND($N$1=1, $G$18&gt;=600), $G$18-600, IF(AND($N$1=1, AND($G$18&lt;600, $G$18&gt;=0)), 0, IF(AND($N$1=2, $G$18&gt;=1000), $G$18-1000, IF(AND($N$1=2, AND($G$18&lt;1000, $G$18&gt;=0)), 0))))</f>
        <v>0</v>
      </c>
      <c r="M51" s="62">
        <f t="shared" si="5"/>
        <v>0</v>
      </c>
      <c r="N51" s="57"/>
      <c r="O51" s="58">
        <f t="shared" si="2"/>
        <v>0</v>
      </c>
      <c r="P51" s="59" t="str">
        <f t="shared" si="3"/>
        <v/>
      </c>
      <c r="Q51" s="57"/>
      <c r="R51" s="57"/>
    </row>
    <row r="52" spans="1:31" s="22" customFormat="1" x14ac:dyDescent="0.3">
      <c r="B52" s="64" t="s">
        <v>40</v>
      </c>
      <c r="C52" s="52"/>
      <c r="D52" s="53" t="s">
        <v>22</v>
      </c>
      <c r="E52" s="52"/>
      <c r="F52" s="23"/>
      <c r="G52" s="99">
        <v>0.15959999999999999</v>
      </c>
      <c r="H52" s="82">
        <v>0</v>
      </c>
      <c r="I52" s="62">
        <f t="shared" si="4"/>
        <v>0</v>
      </c>
      <c r="J52" s="57"/>
      <c r="K52" s="99">
        <v>0.15959999999999999</v>
      </c>
      <c r="L52" s="82">
        <v>0</v>
      </c>
      <c r="M52" s="62">
        <f t="shared" si="5"/>
        <v>0</v>
      </c>
      <c r="N52" s="57"/>
      <c r="O52" s="58">
        <f t="shared" si="2"/>
        <v>0</v>
      </c>
      <c r="P52" s="59" t="str">
        <f t="shared" si="3"/>
        <v/>
      </c>
      <c r="Q52" s="57"/>
      <c r="R52" s="57"/>
    </row>
    <row r="53" spans="1:31" s="22" customFormat="1" ht="15" thickBot="1" x14ac:dyDescent="0.35">
      <c r="B53" s="64" t="s">
        <v>41</v>
      </c>
      <c r="C53" s="52"/>
      <c r="D53" s="53" t="s">
        <v>22</v>
      </c>
      <c r="E53" s="52"/>
      <c r="F53" s="23"/>
      <c r="G53" s="99">
        <f>G52</f>
        <v>0.15959999999999999</v>
      </c>
      <c r="H53" s="82">
        <v>0</v>
      </c>
      <c r="I53" s="62">
        <f t="shared" si="4"/>
        <v>0</v>
      </c>
      <c r="J53" s="57"/>
      <c r="K53" s="99">
        <f>K52</f>
        <v>0.15959999999999999</v>
      </c>
      <c r="L53" s="82">
        <v>0</v>
      </c>
      <c r="M53" s="62">
        <f t="shared" si="5"/>
        <v>0</v>
      </c>
      <c r="N53" s="57"/>
      <c r="O53" s="58">
        <f t="shared" si="2"/>
        <v>0</v>
      </c>
      <c r="P53" s="59" t="str">
        <f t="shared" si="3"/>
        <v/>
      </c>
      <c r="Q53" s="57"/>
      <c r="R53" s="57"/>
    </row>
    <row r="54" spans="1:31" ht="15" thickBot="1" x14ac:dyDescent="0.35">
      <c r="B54" s="266"/>
      <c r="C54" s="267"/>
      <c r="D54" s="268"/>
      <c r="E54" s="267"/>
      <c r="F54" s="269"/>
      <c r="G54" s="270"/>
      <c r="H54" s="271"/>
      <c r="I54" s="272"/>
      <c r="J54" s="269"/>
      <c r="K54" s="270"/>
      <c r="L54" s="271"/>
      <c r="M54" s="272"/>
      <c r="N54" s="269"/>
      <c r="O54" s="273">
        <f t="shared" si="2"/>
        <v>0</v>
      </c>
      <c r="P54" s="274" t="str">
        <f t="shared" si="3"/>
        <v/>
      </c>
    </row>
    <row r="55" spans="1:31" x14ac:dyDescent="0.3">
      <c r="B55" s="275" t="s">
        <v>42</v>
      </c>
      <c r="C55" s="229"/>
      <c r="D55" s="276"/>
      <c r="E55" s="229"/>
      <c r="F55" s="277"/>
      <c r="G55" s="278"/>
      <c r="H55" s="278"/>
      <c r="I55" s="279">
        <f>SUM(I43:I49,I42)</f>
        <v>78.238375500000004</v>
      </c>
      <c r="J55" s="280"/>
      <c r="K55" s="278"/>
      <c r="L55" s="278"/>
      <c r="M55" s="279">
        <f>SUM(M43:M49,M42)</f>
        <v>80.201224499999995</v>
      </c>
      <c r="N55" s="280"/>
      <c r="O55" s="281">
        <f t="shared" si="2"/>
        <v>1.9628489999999914</v>
      </c>
      <c r="P55" s="282">
        <f t="shared" si="3"/>
        <v>2.5088059247855822E-2</v>
      </c>
    </row>
    <row r="56" spans="1:31" x14ac:dyDescent="0.3">
      <c r="B56" s="275" t="s">
        <v>43</v>
      </c>
      <c r="C56" s="229"/>
      <c r="D56" s="276"/>
      <c r="E56" s="229"/>
      <c r="F56" s="277"/>
      <c r="G56" s="283">
        <v>-0.13100000000000001</v>
      </c>
      <c r="H56" s="284"/>
      <c r="I56" s="234">
        <f>+I55*G56</f>
        <v>-10.249227190500001</v>
      </c>
      <c r="J56" s="280"/>
      <c r="K56" s="283">
        <v>-0.13100000000000001</v>
      </c>
      <c r="L56" s="284"/>
      <c r="M56" s="234">
        <f>+M55*K56</f>
        <v>-10.506360409499999</v>
      </c>
      <c r="N56" s="280"/>
      <c r="O56" s="234">
        <f t="shared" si="2"/>
        <v>-0.25713321899999819</v>
      </c>
      <c r="P56" s="235">
        <f t="shared" si="3"/>
        <v>2.5088059247855753E-2</v>
      </c>
    </row>
    <row r="57" spans="1:31" x14ac:dyDescent="0.3">
      <c r="B57" s="285" t="s">
        <v>44</v>
      </c>
      <c r="C57" s="229"/>
      <c r="D57" s="276"/>
      <c r="E57" s="229"/>
      <c r="F57" s="236"/>
      <c r="G57" s="286">
        <v>0.13</v>
      </c>
      <c r="H57" s="236"/>
      <c r="I57" s="234">
        <f>I55*G57</f>
        <v>10.170988815000001</v>
      </c>
      <c r="J57" s="29"/>
      <c r="K57" s="286">
        <v>0.13</v>
      </c>
      <c r="L57" s="236"/>
      <c r="M57" s="234">
        <f>M55*K57</f>
        <v>10.426159184999999</v>
      </c>
      <c r="N57" s="29"/>
      <c r="O57" s="234">
        <f t="shared" si="2"/>
        <v>0.25517036999999831</v>
      </c>
      <c r="P57" s="235">
        <f t="shared" si="3"/>
        <v>2.5088059247855763E-2</v>
      </c>
    </row>
    <row r="58" spans="1:31" ht="15" thickBot="1" x14ac:dyDescent="0.35">
      <c r="B58" s="423" t="s">
        <v>45</v>
      </c>
      <c r="C58" s="423"/>
      <c r="D58" s="423"/>
      <c r="E58" s="287"/>
      <c r="F58" s="288"/>
      <c r="G58" s="288"/>
      <c r="H58" s="288"/>
      <c r="I58" s="289">
        <f>SUM(I55:I57)</f>
        <v>78.160137124499997</v>
      </c>
      <c r="J58" s="290"/>
      <c r="K58" s="288"/>
      <c r="L58" s="288"/>
      <c r="M58" s="289">
        <f>SUM(M55:M57)</f>
        <v>80.121023275499994</v>
      </c>
      <c r="N58" s="290"/>
      <c r="O58" s="291">
        <f t="shared" si="2"/>
        <v>1.9608861509999969</v>
      </c>
      <c r="P58" s="292">
        <f t="shared" si="3"/>
        <v>2.5088059247855891E-2</v>
      </c>
    </row>
    <row r="59" spans="1:31" ht="15" thickBot="1" x14ac:dyDescent="0.35">
      <c r="A59" s="293"/>
      <c r="B59" s="294"/>
      <c r="C59" s="295"/>
      <c r="D59" s="296"/>
      <c r="E59" s="295"/>
      <c r="F59" s="297"/>
      <c r="G59" s="298"/>
      <c r="H59" s="299"/>
      <c r="I59" s="300"/>
      <c r="J59" s="297"/>
      <c r="K59" s="298"/>
      <c r="L59" s="299"/>
      <c r="M59" s="300"/>
      <c r="N59" s="297"/>
      <c r="O59" s="301"/>
      <c r="P59" s="302"/>
    </row>
    <row r="60" spans="1:31" x14ac:dyDescent="0.3">
      <c r="I60" s="222"/>
      <c r="M60" s="222"/>
    </row>
    <row r="61" spans="1:31" x14ac:dyDescent="0.3">
      <c r="B61" s="220" t="s">
        <v>47</v>
      </c>
      <c r="G61" s="303">
        <f>RESIDENTIAL!G61</f>
        <v>2.9499999999999998E-2</v>
      </c>
      <c r="K61" s="303">
        <f>RESIDENTIAL!K61</f>
        <v>2.9499999999999998E-2</v>
      </c>
      <c r="Q61" s="304"/>
      <c r="R61" s="304"/>
    </row>
    <row r="63" spans="1:31" ht="17.399999999999999" x14ac:dyDescent="0.3">
      <c r="B63" s="434" t="s">
        <v>0</v>
      </c>
      <c r="C63" s="434"/>
      <c r="D63" s="434"/>
      <c r="E63" s="434"/>
      <c r="F63" s="434"/>
      <c r="G63" s="434"/>
      <c r="H63" s="434"/>
      <c r="I63" s="434"/>
      <c r="J63" s="434"/>
    </row>
    <row r="64" spans="1:31" ht="17.399999999999999" x14ac:dyDescent="0.3">
      <c r="B64" s="424" t="s">
        <v>1</v>
      </c>
      <c r="C64" s="424"/>
      <c r="D64" s="424"/>
      <c r="E64" s="424"/>
      <c r="F64" s="424"/>
      <c r="G64" s="424"/>
      <c r="H64" s="424"/>
      <c r="I64" s="424"/>
      <c r="J64" s="424"/>
      <c r="N64" s="7">
        <v>2</v>
      </c>
      <c r="O64" s="7"/>
      <c r="P64" s="7"/>
      <c r="Q64" s="7"/>
      <c r="R64" s="7"/>
      <c r="S64" s="7"/>
      <c r="T64" s="7"/>
      <c r="U64" s="7"/>
      <c r="V64" s="7">
        <v>2</v>
      </c>
      <c r="W64" s="7"/>
      <c r="X64" s="7"/>
      <c r="Y64" s="7"/>
      <c r="Z64" s="7"/>
      <c r="AA64" s="7"/>
      <c r="AB64" s="7"/>
      <c r="AC64" s="7">
        <v>2</v>
      </c>
      <c r="AD64" s="7"/>
      <c r="AE64" s="7"/>
    </row>
    <row r="67" spans="2:32" ht="15.6" x14ac:dyDescent="0.3">
      <c r="B67" s="211" t="s">
        <v>2</v>
      </c>
      <c r="D67" s="305" t="s">
        <v>58</v>
      </c>
      <c r="E67" s="305"/>
      <c r="F67" s="305"/>
      <c r="G67" s="305"/>
      <c r="H67" s="305"/>
      <c r="I67" s="305"/>
      <c r="J67" s="305"/>
      <c r="K67" s="305"/>
      <c r="L67" s="306"/>
      <c r="M67" s="306"/>
    </row>
    <row r="68" spans="2:32" ht="15.6" x14ac:dyDescent="0.3">
      <c r="B68" s="212"/>
      <c r="D68" s="213"/>
      <c r="E68" s="213"/>
      <c r="F68" s="213"/>
      <c r="G68" s="213"/>
      <c r="H68" s="213"/>
      <c r="I68" s="213"/>
      <c r="J68" s="213"/>
      <c r="M68" s="213"/>
      <c r="Q68" s="213"/>
      <c r="R68" s="213"/>
      <c r="U68" s="213"/>
      <c r="Y68" s="213"/>
      <c r="AB68" s="213"/>
      <c r="AF68" s="213"/>
    </row>
    <row r="69" spans="2:32" ht="15.6" x14ac:dyDescent="0.3">
      <c r="B69" s="211" t="s">
        <v>4</v>
      </c>
      <c r="D69" s="214" t="s">
        <v>5</v>
      </c>
      <c r="E69" s="213"/>
      <c r="F69" s="213"/>
      <c r="H69" s="213"/>
      <c r="I69" s="215"/>
      <c r="J69" s="213"/>
      <c r="K69" s="216"/>
      <c r="M69" s="215"/>
      <c r="O69" s="25"/>
      <c r="P69" s="217"/>
      <c r="Q69" s="213"/>
      <c r="R69" s="213"/>
      <c r="S69" s="216"/>
      <c r="U69" s="215"/>
      <c r="W69" s="25"/>
      <c r="X69" s="217"/>
      <c r="Y69" s="213"/>
      <c r="Z69" s="216"/>
      <c r="AB69" s="215"/>
      <c r="AD69" s="25"/>
      <c r="AE69" s="217"/>
      <c r="AF69" s="213"/>
    </row>
    <row r="70" spans="2:32" ht="15.6" x14ac:dyDescent="0.3">
      <c r="B70" s="212"/>
      <c r="D70" s="213"/>
      <c r="E70" s="213"/>
      <c r="F70" s="213"/>
      <c r="G70" s="213"/>
      <c r="H70" s="213"/>
      <c r="I70" s="213"/>
      <c r="J70" s="213"/>
      <c r="Q70" s="213"/>
      <c r="R70" s="213"/>
      <c r="S70" s="216"/>
      <c r="U70" s="215"/>
      <c r="W70" s="25"/>
      <c r="X70" s="217"/>
      <c r="Y70" s="213"/>
      <c r="Z70" s="216"/>
      <c r="AB70" s="215"/>
      <c r="AD70" s="25"/>
      <c r="AE70" s="217"/>
      <c r="AF70" s="213"/>
    </row>
    <row r="71" spans="2:32" ht="15.6" x14ac:dyDescent="0.3">
      <c r="B71" s="218"/>
      <c r="D71" s="219" t="s">
        <v>6</v>
      </c>
      <c r="E71" s="220"/>
      <c r="G71" s="221">
        <v>198</v>
      </c>
      <c r="H71" s="220" t="s">
        <v>7</v>
      </c>
      <c r="Q71" s="213"/>
      <c r="R71" s="213"/>
      <c r="S71" s="216"/>
      <c r="U71" s="215"/>
      <c r="W71" s="25"/>
      <c r="X71" s="217"/>
      <c r="Y71" s="213"/>
      <c r="Z71" s="216"/>
      <c r="AB71" s="215"/>
      <c r="AD71" s="25"/>
      <c r="AE71" s="217"/>
      <c r="AF71" s="213"/>
    </row>
    <row r="72" spans="2:32" x14ac:dyDescent="0.3">
      <c r="B72" s="218"/>
      <c r="I72" s="222"/>
    </row>
    <row r="73" spans="2:32" s="22" customFormat="1" x14ac:dyDescent="0.3">
      <c r="B73" s="40"/>
      <c r="D73" s="45"/>
      <c r="E73" s="42"/>
      <c r="G73" s="425" t="s">
        <v>59</v>
      </c>
      <c r="H73" s="426"/>
      <c r="I73" s="427"/>
      <c r="K73" s="425" t="str">
        <f>K20</f>
        <v>2026 Proposed</v>
      </c>
      <c r="L73" s="426"/>
      <c r="M73" s="427"/>
      <c r="O73" s="425" t="s">
        <v>10</v>
      </c>
      <c r="P73" s="427"/>
    </row>
    <row r="74" spans="2:32" ht="15" customHeight="1" x14ac:dyDescent="0.3">
      <c r="B74" s="218"/>
      <c r="D74" s="428" t="s">
        <v>11</v>
      </c>
      <c r="E74" s="219"/>
      <c r="G74" s="224" t="s">
        <v>12</v>
      </c>
      <c r="H74" s="225" t="s">
        <v>13</v>
      </c>
      <c r="I74" s="226" t="s">
        <v>14</v>
      </c>
      <c r="K74" s="224" t="s">
        <v>12</v>
      </c>
      <c r="L74" s="225" t="s">
        <v>13</v>
      </c>
      <c r="M74" s="226" t="s">
        <v>14</v>
      </c>
      <c r="O74" s="430" t="s">
        <v>15</v>
      </c>
      <c r="P74" s="432" t="s">
        <v>16</v>
      </c>
    </row>
    <row r="75" spans="2:32" x14ac:dyDescent="0.3">
      <c r="B75" s="218"/>
      <c r="D75" s="429"/>
      <c r="E75" s="219"/>
      <c r="G75" s="227" t="s">
        <v>17</v>
      </c>
      <c r="H75" s="228"/>
      <c r="I75" s="228" t="s">
        <v>17</v>
      </c>
      <c r="K75" s="227" t="s">
        <v>17</v>
      </c>
      <c r="L75" s="228"/>
      <c r="M75" s="228" t="s">
        <v>17</v>
      </c>
      <c r="O75" s="431"/>
      <c r="P75" s="433"/>
    </row>
    <row r="76" spans="2:32" s="22" customFormat="1" x14ac:dyDescent="0.3">
      <c r="B76" s="51" t="s">
        <v>18</v>
      </c>
      <c r="C76" s="52"/>
      <c r="D76" s="53" t="s">
        <v>19</v>
      </c>
      <c r="E76" s="52"/>
      <c r="F76" s="23"/>
      <c r="G76" s="54">
        <v>40.39</v>
      </c>
      <c r="H76" s="55">
        <v>1</v>
      </c>
      <c r="I76" s="56">
        <f t="shared" ref="I76:I85" si="6">H76*G76</f>
        <v>40.39</v>
      </c>
      <c r="J76" s="57"/>
      <c r="K76" s="54">
        <v>41.98</v>
      </c>
      <c r="L76" s="55">
        <v>1</v>
      </c>
      <c r="M76" s="56">
        <f t="shared" ref="M76:M85" si="7">L76*K76</f>
        <v>41.98</v>
      </c>
      <c r="N76" s="57"/>
      <c r="O76" s="58">
        <f t="shared" ref="O76:O112" si="8">M76-I76</f>
        <v>1.5899999999999963</v>
      </c>
      <c r="P76" s="59">
        <f t="shared" ref="P76:P112" si="9">IF(OR(I76=0,M76=0),"",(O76/I76))</f>
        <v>3.9366179747462149E-2</v>
      </c>
      <c r="Q76" s="57"/>
      <c r="R76" s="57"/>
    </row>
    <row r="77" spans="2:32" x14ac:dyDescent="0.3">
      <c r="B77" s="61" t="s">
        <v>93</v>
      </c>
      <c r="C77" s="229"/>
      <c r="D77" s="230" t="s">
        <v>19</v>
      </c>
      <c r="E77" s="229"/>
      <c r="F77" s="29"/>
      <c r="G77" s="231">
        <v>0.03</v>
      </c>
      <c r="H77" s="232">
        <v>1</v>
      </c>
      <c r="I77" s="233">
        <f t="shared" si="6"/>
        <v>0.03</v>
      </c>
      <c r="J77" s="29"/>
      <c r="K77" s="231">
        <v>0.03</v>
      </c>
      <c r="L77" s="232">
        <v>1</v>
      </c>
      <c r="M77" s="233">
        <f t="shared" si="7"/>
        <v>0.03</v>
      </c>
      <c r="N77" s="29"/>
      <c r="O77" s="234">
        <f t="shared" si="8"/>
        <v>0</v>
      </c>
      <c r="P77" s="235">
        <f t="shared" si="9"/>
        <v>0</v>
      </c>
    </row>
    <row r="78" spans="2:32" x14ac:dyDescent="0.3">
      <c r="B78" s="61" t="s">
        <v>94</v>
      </c>
      <c r="C78" s="229"/>
      <c r="D78" s="230" t="s">
        <v>19</v>
      </c>
      <c r="E78" s="229"/>
      <c r="F78" s="29"/>
      <c r="G78" s="231">
        <v>-7.0000000000000007E-2</v>
      </c>
      <c r="H78" s="236">
        <v>1</v>
      </c>
      <c r="I78" s="233">
        <f t="shared" si="6"/>
        <v>-7.0000000000000007E-2</v>
      </c>
      <c r="J78" s="29"/>
      <c r="K78" s="231">
        <v>0</v>
      </c>
      <c r="L78" s="236">
        <v>1</v>
      </c>
      <c r="M78" s="233">
        <f t="shared" si="7"/>
        <v>0</v>
      </c>
      <c r="N78" s="29"/>
      <c r="O78" s="234">
        <f t="shared" si="8"/>
        <v>7.0000000000000007E-2</v>
      </c>
      <c r="P78" s="235" t="str">
        <f t="shared" si="9"/>
        <v/>
      </c>
    </row>
    <row r="79" spans="2:32" s="22" customFormat="1" x14ac:dyDescent="0.3">
      <c r="B79" s="61" t="s">
        <v>95</v>
      </c>
      <c r="C79" s="52"/>
      <c r="D79" s="53" t="s">
        <v>19</v>
      </c>
      <c r="E79" s="52"/>
      <c r="F79" s="23"/>
      <c r="G79" s="54">
        <v>-0.51</v>
      </c>
      <c r="H79" s="63">
        <v>1</v>
      </c>
      <c r="I79" s="62">
        <f t="shared" si="6"/>
        <v>-0.51</v>
      </c>
      <c r="J79" s="57"/>
      <c r="K79" s="54">
        <v>0</v>
      </c>
      <c r="L79" s="63">
        <v>1</v>
      </c>
      <c r="M79" s="62">
        <f t="shared" si="7"/>
        <v>0</v>
      </c>
      <c r="N79" s="57"/>
      <c r="O79" s="58">
        <f t="shared" si="8"/>
        <v>0.51</v>
      </c>
      <c r="P79" s="59" t="str">
        <f t="shared" si="9"/>
        <v/>
      </c>
      <c r="Q79" s="57"/>
    </row>
    <row r="80" spans="2:32" s="22" customFormat="1" x14ac:dyDescent="0.3">
      <c r="B80" s="61" t="s">
        <v>96</v>
      </c>
      <c r="C80" s="52"/>
      <c r="D80" s="53" t="s">
        <v>19</v>
      </c>
      <c r="E80" s="52"/>
      <c r="F80" s="23"/>
      <c r="G80" s="54">
        <v>-1.4</v>
      </c>
      <c r="H80" s="63">
        <v>1</v>
      </c>
      <c r="I80" s="62">
        <f t="shared" si="6"/>
        <v>-1.4</v>
      </c>
      <c r="J80" s="57"/>
      <c r="K80" s="54">
        <v>0</v>
      </c>
      <c r="L80" s="63">
        <v>1</v>
      </c>
      <c r="M80" s="62">
        <f t="shared" si="7"/>
        <v>0</v>
      </c>
      <c r="N80" s="57"/>
      <c r="O80" s="58">
        <f t="shared" si="8"/>
        <v>1.4</v>
      </c>
      <c r="P80" s="59" t="str">
        <f t="shared" si="9"/>
        <v/>
      </c>
      <c r="Q80" s="57"/>
    </row>
    <row r="81" spans="2:18" s="22" customFormat="1" x14ac:dyDescent="0.3">
      <c r="B81" s="61" t="s">
        <v>97</v>
      </c>
      <c r="C81" s="52"/>
      <c r="D81" s="53" t="s">
        <v>19</v>
      </c>
      <c r="E81" s="52"/>
      <c r="F81" s="23"/>
      <c r="G81" s="54">
        <v>-0.03</v>
      </c>
      <c r="H81" s="63">
        <v>1</v>
      </c>
      <c r="I81" s="62">
        <f t="shared" si="6"/>
        <v>-0.03</v>
      </c>
      <c r="J81" s="57"/>
      <c r="K81" s="54">
        <v>-0.03</v>
      </c>
      <c r="L81" s="63">
        <v>1</v>
      </c>
      <c r="M81" s="62">
        <f t="shared" si="7"/>
        <v>-0.03</v>
      </c>
      <c r="N81" s="57"/>
      <c r="O81" s="58">
        <f t="shared" si="8"/>
        <v>0</v>
      </c>
      <c r="P81" s="59">
        <f t="shared" si="9"/>
        <v>0</v>
      </c>
      <c r="Q81" s="57"/>
    </row>
    <row r="82" spans="2:18" s="22" customFormat="1" x14ac:dyDescent="0.3">
      <c r="B82" s="64" t="s">
        <v>98</v>
      </c>
      <c r="C82" s="52"/>
      <c r="D82" s="53" t="s">
        <v>19</v>
      </c>
      <c r="E82" s="52"/>
      <c r="F82" s="23"/>
      <c r="G82" s="54">
        <v>-1.1000000000000001</v>
      </c>
      <c r="H82" s="63">
        <v>1</v>
      </c>
      <c r="I82" s="62">
        <f>H82*G82</f>
        <v>-1.1000000000000001</v>
      </c>
      <c r="J82" s="57"/>
      <c r="K82" s="54">
        <v>-1.1000000000000001</v>
      </c>
      <c r="L82" s="63">
        <v>1</v>
      </c>
      <c r="M82" s="62">
        <f>L82*K82</f>
        <v>-1.1000000000000001</v>
      </c>
      <c r="N82" s="57"/>
      <c r="O82" s="58">
        <f t="shared" si="8"/>
        <v>0</v>
      </c>
      <c r="P82" s="59">
        <f t="shared" si="9"/>
        <v>0</v>
      </c>
      <c r="Q82" s="57"/>
    </row>
    <row r="83" spans="2:18" s="22" customFormat="1" x14ac:dyDescent="0.3">
      <c r="B83" s="64" t="s">
        <v>99</v>
      </c>
      <c r="C83" s="52"/>
      <c r="D83" s="53" t="s">
        <v>19</v>
      </c>
      <c r="E83" s="52"/>
      <c r="F83" s="23"/>
      <c r="G83" s="54">
        <v>-0.27</v>
      </c>
      <c r="H83" s="63">
        <v>1</v>
      </c>
      <c r="I83" s="62">
        <f>H83*G83</f>
        <v>-0.27</v>
      </c>
      <c r="J83" s="57"/>
      <c r="K83" s="54">
        <v>-0.27</v>
      </c>
      <c r="L83" s="63">
        <v>1</v>
      </c>
      <c r="M83" s="62">
        <f>L83*K83</f>
        <v>-0.27</v>
      </c>
      <c r="N83" s="57"/>
      <c r="O83" s="58">
        <f t="shared" si="8"/>
        <v>0</v>
      </c>
      <c r="P83" s="59">
        <f t="shared" si="9"/>
        <v>0</v>
      </c>
      <c r="Q83" s="57"/>
    </row>
    <row r="84" spans="2:18" s="22" customFormat="1" x14ac:dyDescent="0.3">
      <c r="B84" s="65" t="s">
        <v>100</v>
      </c>
      <c r="C84" s="52"/>
      <c r="D84" s="53" t="s">
        <v>19</v>
      </c>
      <c r="E84" s="52"/>
      <c r="F84" s="23"/>
      <c r="G84" s="54">
        <v>0</v>
      </c>
      <c r="H84" s="63">
        <v>1</v>
      </c>
      <c r="I84" s="62">
        <f t="shared" si="6"/>
        <v>0</v>
      </c>
      <c r="J84" s="57"/>
      <c r="K84" s="54">
        <v>-0.77</v>
      </c>
      <c r="L84" s="63">
        <v>1</v>
      </c>
      <c r="M84" s="62">
        <f t="shared" si="7"/>
        <v>-0.77</v>
      </c>
      <c r="N84" s="57"/>
      <c r="O84" s="58">
        <f t="shared" si="8"/>
        <v>-0.77</v>
      </c>
      <c r="P84" s="59" t="str">
        <f t="shared" si="9"/>
        <v/>
      </c>
      <c r="Q84" s="57"/>
    </row>
    <row r="85" spans="2:18" s="22" customFormat="1" x14ac:dyDescent="0.3">
      <c r="B85" s="66" t="s">
        <v>101</v>
      </c>
      <c r="C85" s="52"/>
      <c r="D85" s="53" t="s">
        <v>19</v>
      </c>
      <c r="E85" s="52"/>
      <c r="F85" s="23"/>
      <c r="G85" s="54">
        <v>0.16</v>
      </c>
      <c r="H85" s="55">
        <v>1</v>
      </c>
      <c r="I85" s="62">
        <f t="shared" si="6"/>
        <v>0.16</v>
      </c>
      <c r="J85" s="57"/>
      <c r="K85" s="54">
        <v>0</v>
      </c>
      <c r="L85" s="63">
        <v>1</v>
      </c>
      <c r="M85" s="62">
        <f t="shared" si="7"/>
        <v>0</v>
      </c>
      <c r="N85" s="57"/>
      <c r="O85" s="58">
        <f t="shared" si="8"/>
        <v>-0.16</v>
      </c>
      <c r="P85" s="59" t="str">
        <f t="shared" si="9"/>
        <v/>
      </c>
      <c r="Q85" s="57"/>
    </row>
    <row r="86" spans="2:18" s="237" customFormat="1" x14ac:dyDescent="0.3">
      <c r="B86" s="159" t="s">
        <v>20</v>
      </c>
      <c r="C86" s="238"/>
      <c r="D86" s="239"/>
      <c r="E86" s="238"/>
      <c r="F86" s="240"/>
      <c r="G86" s="241"/>
      <c r="H86" s="242"/>
      <c r="I86" s="243">
        <f>SUM(I76:I85)</f>
        <v>37.199999999999996</v>
      </c>
      <c r="J86" s="240"/>
      <c r="K86" s="241"/>
      <c r="L86" s="242"/>
      <c r="M86" s="243">
        <f>SUM(M76:M85)</f>
        <v>39.839999999999989</v>
      </c>
      <c r="N86" s="240"/>
      <c r="O86" s="244">
        <f t="shared" si="8"/>
        <v>2.6399999999999935</v>
      </c>
      <c r="P86" s="245">
        <f t="shared" si="9"/>
        <v>7.0967741935483705E-2</v>
      </c>
    </row>
    <row r="87" spans="2:18" ht="15.75" customHeight="1" x14ac:dyDescent="0.3">
      <c r="B87" s="64" t="s">
        <v>21</v>
      </c>
      <c r="C87" s="29"/>
      <c r="D87" s="230" t="s">
        <v>22</v>
      </c>
      <c r="E87" s="29"/>
      <c r="F87" s="29"/>
      <c r="G87" s="246">
        <f>G34</f>
        <v>9.9039999999999989E-2</v>
      </c>
      <c r="H87" s="247">
        <f>$G$71*(1+G114)-$G$71</f>
        <v>5.8410000000000082</v>
      </c>
      <c r="I87" s="248">
        <f>H87*G87</f>
        <v>0.57849264000000078</v>
      </c>
      <c r="J87" s="29"/>
      <c r="K87" s="246">
        <f>K34</f>
        <v>9.9039999999999989E-2</v>
      </c>
      <c r="L87" s="247">
        <f>$G$71*(1+K114)-$G$71</f>
        <v>5.8410000000000082</v>
      </c>
      <c r="M87" s="248">
        <f>L87*K87</f>
        <v>0.57849264000000078</v>
      </c>
      <c r="N87" s="29"/>
      <c r="O87" s="234">
        <f t="shared" si="8"/>
        <v>0</v>
      </c>
      <c r="P87" s="235">
        <f t="shared" si="9"/>
        <v>0</v>
      </c>
    </row>
    <row r="88" spans="2:18" s="22" customFormat="1" ht="15.75" customHeight="1" x14ac:dyDescent="0.3">
      <c r="B88" s="78" t="str">
        <f>+RESIDENTIAL!$B$35</f>
        <v>Rate Rider for Disposition of Deferral/Variance Accounts - effective until December 31, 2026</v>
      </c>
      <c r="C88" s="52"/>
      <c r="D88" s="53" t="s">
        <v>22</v>
      </c>
      <c r="E88" s="52"/>
      <c r="F88" s="23"/>
      <c r="G88" s="81">
        <f>G35</f>
        <v>1.99E-3</v>
      </c>
      <c r="H88" s="82">
        <f>$G$71</f>
        <v>198</v>
      </c>
      <c r="I88" s="62">
        <f>H88*G88</f>
        <v>0.39401999999999998</v>
      </c>
      <c r="J88" s="57"/>
      <c r="K88" s="81">
        <f>K35</f>
        <v>7.2999999999999996E-4</v>
      </c>
      <c r="L88" s="82">
        <f>$G$71</f>
        <v>198</v>
      </c>
      <c r="M88" s="62">
        <f>L88*K88</f>
        <v>0.14454</v>
      </c>
      <c r="N88" s="57"/>
      <c r="O88" s="58">
        <f t="shared" si="8"/>
        <v>-0.24947999999999998</v>
      </c>
      <c r="P88" s="235">
        <f t="shared" si="9"/>
        <v>-0.63316582914572861</v>
      </c>
      <c r="Q88" s="57"/>
      <c r="R88" s="57"/>
    </row>
    <row r="89" spans="2:18" s="22" customFormat="1" ht="15.75" customHeight="1" x14ac:dyDescent="0.3">
      <c r="B89" s="78" t="str">
        <f>+RESIDENTIAL!$B$36</f>
        <v>Rate Rider for Disposition of Capacity Based Recovery Account - Applicable only for Class B Customers - effective until December 31, 2026</v>
      </c>
      <c r="C89" s="52"/>
      <c r="D89" s="53" t="s">
        <v>22</v>
      </c>
      <c r="E89" s="52"/>
      <c r="F89" s="23"/>
      <c r="G89" s="81">
        <f>G36</f>
        <v>1.8000000000000001E-4</v>
      </c>
      <c r="H89" s="82">
        <f>$G$71</f>
        <v>198</v>
      </c>
      <c r="I89" s="62">
        <f>H89*G89</f>
        <v>3.5640000000000005E-2</v>
      </c>
      <c r="J89" s="57"/>
      <c r="K89" s="81">
        <f>K36</f>
        <v>4.8000000000000001E-4</v>
      </c>
      <c r="L89" s="82">
        <f>$G$71</f>
        <v>198</v>
      </c>
      <c r="M89" s="62">
        <f>L89*K89</f>
        <v>9.5039999999999999E-2</v>
      </c>
      <c r="N89" s="57"/>
      <c r="O89" s="58">
        <f t="shared" si="8"/>
        <v>5.9399999999999994E-2</v>
      </c>
      <c r="P89" s="235">
        <f t="shared" si="9"/>
        <v>1.6666666666666663</v>
      </c>
      <c r="Q89" s="57"/>
      <c r="R89" s="57"/>
    </row>
    <row r="90" spans="2:18" s="22" customFormat="1" ht="15.75" customHeight="1" x14ac:dyDescent="0.3">
      <c r="B90" s="78" t="str">
        <f>+RESIDENTIAL!$B$37</f>
        <v>Rate Rider for Disposition of Global Adjustment Account - Applicable only for Non-RPP Customers - effective until December 31, 2026</v>
      </c>
      <c r="C90" s="52"/>
      <c r="D90" s="53" t="s">
        <v>22</v>
      </c>
      <c r="E90" s="52"/>
      <c r="F90" s="23"/>
      <c r="G90" s="81">
        <f>G37</f>
        <v>1.24E-3</v>
      </c>
      <c r="H90" s="82"/>
      <c r="I90" s="62">
        <f>H90*G90</f>
        <v>0</v>
      </c>
      <c r="J90" s="57"/>
      <c r="K90" s="81">
        <f>K37</f>
        <v>5.0800000000000003E-3</v>
      </c>
      <c r="L90" s="82"/>
      <c r="M90" s="62">
        <f>L90*K90</f>
        <v>0</v>
      </c>
      <c r="N90" s="57"/>
      <c r="O90" s="58">
        <f t="shared" si="8"/>
        <v>0</v>
      </c>
      <c r="P90" s="235" t="str">
        <f t="shared" si="9"/>
        <v/>
      </c>
      <c r="Q90" s="57"/>
      <c r="R90" s="57"/>
    </row>
    <row r="91" spans="2:18" ht="15.75" customHeight="1" x14ac:dyDescent="0.3">
      <c r="B91" s="249" t="str">
        <f>B38</f>
        <v>Rate Rider for Smart Metering Entity Charge - effective until December 31, 2029</v>
      </c>
      <c r="C91" s="229"/>
      <c r="D91" s="230" t="s">
        <v>19</v>
      </c>
      <c r="E91" s="229"/>
      <c r="F91" s="29"/>
      <c r="G91" s="250">
        <f>G38</f>
        <v>0.41</v>
      </c>
      <c r="H91" s="232">
        <v>1</v>
      </c>
      <c r="I91" s="233">
        <f>H91*G91</f>
        <v>0.41</v>
      </c>
      <c r="J91" s="29"/>
      <c r="K91" s="250">
        <f>K38</f>
        <v>0.41</v>
      </c>
      <c r="L91" s="232">
        <v>1</v>
      </c>
      <c r="M91" s="233">
        <f>L91*K91</f>
        <v>0.41</v>
      </c>
      <c r="N91" s="29"/>
      <c r="O91" s="234">
        <f t="shared" si="8"/>
        <v>0</v>
      </c>
      <c r="P91" s="235">
        <f t="shared" si="9"/>
        <v>0</v>
      </c>
    </row>
    <row r="92" spans="2:18" s="237" customFormat="1" x14ac:dyDescent="0.3">
      <c r="B92" s="251" t="s">
        <v>27</v>
      </c>
      <c r="C92" s="252"/>
      <c r="D92" s="253"/>
      <c r="E92" s="252"/>
      <c r="F92" s="240"/>
      <c r="G92" s="254"/>
      <c r="H92" s="255"/>
      <c r="I92" s="256">
        <f>SUM(I87:I91)+I86</f>
        <v>38.618152639999998</v>
      </c>
      <c r="J92" s="240"/>
      <c r="K92" s="254"/>
      <c r="L92" s="255"/>
      <c r="M92" s="256">
        <f>SUM(M87:M91)+M86</f>
        <v>41.06807263999999</v>
      </c>
      <c r="N92" s="240"/>
      <c r="O92" s="244">
        <f t="shared" si="8"/>
        <v>2.4499199999999917</v>
      </c>
      <c r="P92" s="245">
        <f t="shared" si="9"/>
        <v>6.3439595954737818E-2</v>
      </c>
    </row>
    <row r="93" spans="2:18" x14ac:dyDescent="0.3">
      <c r="B93" s="257" t="s">
        <v>28</v>
      </c>
      <c r="C93" s="29"/>
      <c r="D93" s="230" t="s">
        <v>22</v>
      </c>
      <c r="E93" s="29"/>
      <c r="F93" s="29"/>
      <c r="G93" s="246">
        <f>G40</f>
        <v>1.4E-2</v>
      </c>
      <c r="H93" s="258">
        <f>$G$71*(1+G114)</f>
        <v>203.84100000000001</v>
      </c>
      <c r="I93" s="248">
        <f>H93*G93</f>
        <v>2.853774</v>
      </c>
      <c r="J93" s="29"/>
      <c r="K93" s="246">
        <f>K40</f>
        <v>1.35E-2</v>
      </c>
      <c r="L93" s="258">
        <f>$G$71*(1+K114)</f>
        <v>203.84100000000001</v>
      </c>
      <c r="M93" s="248">
        <f>L93*K93</f>
        <v>2.7518535000000002</v>
      </c>
      <c r="N93" s="29"/>
      <c r="O93" s="234">
        <f t="shared" si="8"/>
        <v>-0.10192049999999986</v>
      </c>
      <c r="P93" s="235">
        <f t="shared" si="9"/>
        <v>-3.5714285714285664E-2</v>
      </c>
    </row>
    <row r="94" spans="2:18" ht="16.5" customHeight="1" x14ac:dyDescent="0.3">
      <c r="B94" s="259" t="s">
        <v>29</v>
      </c>
      <c r="C94" s="29"/>
      <c r="D94" s="230" t="s">
        <v>22</v>
      </c>
      <c r="E94" s="29"/>
      <c r="F94" s="29"/>
      <c r="G94" s="246">
        <f>G41</f>
        <v>9.5899999999999996E-3</v>
      </c>
      <c r="H94" s="247">
        <f>+H93</f>
        <v>203.84100000000001</v>
      </c>
      <c r="I94" s="248">
        <f>H94*G94</f>
        <v>1.9548351900000001</v>
      </c>
      <c r="J94" s="29"/>
      <c r="K94" s="246">
        <f>K41</f>
        <v>8.8299999999999993E-3</v>
      </c>
      <c r="L94" s="247">
        <f>+L93</f>
        <v>203.84100000000001</v>
      </c>
      <c r="M94" s="248">
        <f>L94*K94</f>
        <v>1.7999160299999999</v>
      </c>
      <c r="N94" s="29"/>
      <c r="O94" s="234">
        <f t="shared" si="8"/>
        <v>-0.15491916000000017</v>
      </c>
      <c r="P94" s="235">
        <f t="shared" si="9"/>
        <v>-7.9249217935349406E-2</v>
      </c>
    </row>
    <row r="95" spans="2:18" s="237" customFormat="1" x14ac:dyDescent="0.3">
      <c r="B95" s="251" t="s">
        <v>30</v>
      </c>
      <c r="C95" s="238"/>
      <c r="D95" s="260"/>
      <c r="E95" s="238"/>
      <c r="F95" s="261"/>
      <c r="G95" s="262"/>
      <c r="H95" s="263"/>
      <c r="I95" s="256">
        <f>SUM(I92:I94)</f>
        <v>43.426761829999997</v>
      </c>
      <c r="J95" s="261"/>
      <c r="K95" s="262"/>
      <c r="L95" s="263"/>
      <c r="M95" s="256">
        <f>SUM(M92:M94)</f>
        <v>45.619842169999991</v>
      </c>
      <c r="N95" s="261"/>
      <c r="O95" s="244">
        <f t="shared" si="8"/>
        <v>2.1930803399999945</v>
      </c>
      <c r="P95" s="245">
        <f t="shared" si="9"/>
        <v>5.0500664741826885E-2</v>
      </c>
    </row>
    <row r="96" spans="2:18" x14ac:dyDescent="0.3">
      <c r="B96" s="259" t="s">
        <v>31</v>
      </c>
      <c r="C96" s="29"/>
      <c r="D96" s="230" t="s">
        <v>22</v>
      </c>
      <c r="E96" s="29"/>
      <c r="F96" s="29"/>
      <c r="G96" s="99">
        <v>4.1000000000000003E-3</v>
      </c>
      <c r="H96" s="247">
        <f>+H93</f>
        <v>203.84100000000001</v>
      </c>
      <c r="I96" s="248">
        <f t="shared" ref="I96:I106" si="10">H96*G96</f>
        <v>0.8357481000000001</v>
      </c>
      <c r="J96" s="29"/>
      <c r="K96" s="99">
        <v>4.1000000000000003E-3</v>
      </c>
      <c r="L96" s="247">
        <f>+L93</f>
        <v>203.84100000000001</v>
      </c>
      <c r="M96" s="248">
        <f t="shared" ref="M96:M106" si="11">L96*K96</f>
        <v>0.8357481000000001</v>
      </c>
      <c r="N96" s="29"/>
      <c r="O96" s="234">
        <f t="shared" si="8"/>
        <v>0</v>
      </c>
      <c r="P96" s="235">
        <f t="shared" si="9"/>
        <v>0</v>
      </c>
    </row>
    <row r="97" spans="1:18" x14ac:dyDescent="0.3">
      <c r="B97" s="259" t="s">
        <v>32</v>
      </c>
      <c r="C97" s="29"/>
      <c r="D97" s="230" t="s">
        <v>22</v>
      </c>
      <c r="E97" s="29"/>
      <c r="F97" s="29"/>
      <c r="G97" s="99">
        <v>1.5E-3</v>
      </c>
      <c r="H97" s="247">
        <f>+H93</f>
        <v>203.84100000000001</v>
      </c>
      <c r="I97" s="248">
        <f t="shared" si="10"/>
        <v>0.30576150000000002</v>
      </c>
      <c r="J97" s="29"/>
      <c r="K97" s="99">
        <v>1.5E-3</v>
      </c>
      <c r="L97" s="247">
        <f>+L93</f>
        <v>203.84100000000001</v>
      </c>
      <c r="M97" s="248">
        <f t="shared" si="11"/>
        <v>0.30576150000000002</v>
      </c>
      <c r="N97" s="29"/>
      <c r="O97" s="234">
        <f t="shared" si="8"/>
        <v>0</v>
      </c>
      <c r="P97" s="235">
        <f t="shared" si="9"/>
        <v>0</v>
      </c>
    </row>
    <row r="98" spans="1:18" x14ac:dyDescent="0.3">
      <c r="B98" s="259" t="s">
        <v>33</v>
      </c>
      <c r="C98" s="29"/>
      <c r="D98" s="230" t="s">
        <v>22</v>
      </c>
      <c r="E98" s="29"/>
      <c r="F98" s="29"/>
      <c r="G98" s="99">
        <v>4.0000000000000002E-4</v>
      </c>
      <c r="H98" s="247">
        <f>+H93</f>
        <v>203.84100000000001</v>
      </c>
      <c r="I98" s="248">
        <f t="shared" si="10"/>
        <v>8.1536400000000009E-2</v>
      </c>
      <c r="J98" s="29"/>
      <c r="K98" s="99">
        <v>4.0000000000000002E-4</v>
      </c>
      <c r="L98" s="247">
        <f>+L93</f>
        <v>203.84100000000001</v>
      </c>
      <c r="M98" s="248">
        <f t="shared" si="11"/>
        <v>8.1536400000000009E-2</v>
      </c>
      <c r="N98" s="29"/>
      <c r="O98" s="234">
        <f t="shared" si="8"/>
        <v>0</v>
      </c>
      <c r="P98" s="235">
        <f t="shared" si="9"/>
        <v>0</v>
      </c>
    </row>
    <row r="99" spans="1:18" s="22" customFormat="1" x14ac:dyDescent="0.3">
      <c r="B99" s="64" t="s">
        <v>34</v>
      </c>
      <c r="C99" s="52"/>
      <c r="D99" s="264" t="s">
        <v>19</v>
      </c>
      <c r="E99" s="52"/>
      <c r="F99" s="23"/>
      <c r="G99" s="100">
        <v>0.25</v>
      </c>
      <c r="H99" s="55">
        <v>1</v>
      </c>
      <c r="I99" s="56">
        <f t="shared" si="10"/>
        <v>0.25</v>
      </c>
      <c r="J99" s="57"/>
      <c r="K99" s="100">
        <v>0.25</v>
      </c>
      <c r="L99" s="55">
        <v>1</v>
      </c>
      <c r="M99" s="56">
        <f t="shared" si="11"/>
        <v>0.25</v>
      </c>
      <c r="N99" s="57"/>
      <c r="O99" s="58">
        <f t="shared" si="8"/>
        <v>0</v>
      </c>
      <c r="P99" s="59">
        <f t="shared" si="9"/>
        <v>0</v>
      </c>
      <c r="Q99" s="265"/>
      <c r="R99" s="265"/>
    </row>
    <row r="100" spans="1:18" s="22" customFormat="1" x14ac:dyDescent="0.3">
      <c r="B100" s="64" t="s">
        <v>35</v>
      </c>
      <c r="C100" s="52"/>
      <c r="D100" s="53" t="s">
        <v>22</v>
      </c>
      <c r="E100" s="52"/>
      <c r="F100" s="23"/>
      <c r="G100" s="99">
        <v>7.5999999999999998E-2</v>
      </c>
      <c r="H100" s="82">
        <f>$G$71*$D$116</f>
        <v>126.72</v>
      </c>
      <c r="I100" s="62">
        <f t="shared" si="10"/>
        <v>9.6307200000000002</v>
      </c>
      <c r="J100" s="57"/>
      <c r="K100" s="99">
        <v>7.5999999999999998E-2</v>
      </c>
      <c r="L100" s="82">
        <f>$G$71*$D$116</f>
        <v>126.72</v>
      </c>
      <c r="M100" s="62">
        <f t="shared" si="11"/>
        <v>9.6307200000000002</v>
      </c>
      <c r="N100" s="57"/>
      <c r="O100" s="58">
        <f t="shared" si="8"/>
        <v>0</v>
      </c>
      <c r="P100" s="59">
        <f t="shared" si="9"/>
        <v>0</v>
      </c>
      <c r="Q100" s="57"/>
      <c r="R100" s="57"/>
    </row>
    <row r="101" spans="1:18" s="22" customFormat="1" x14ac:dyDescent="0.3">
      <c r="B101" s="64" t="s">
        <v>36</v>
      </c>
      <c r="C101" s="52"/>
      <c r="D101" s="53" t="s">
        <v>22</v>
      </c>
      <c r="E101" s="52"/>
      <c r="F101" s="23"/>
      <c r="G101" s="99">
        <v>0.122</v>
      </c>
      <c r="H101" s="82">
        <f>$G$71*$D$117</f>
        <v>35.64</v>
      </c>
      <c r="I101" s="62">
        <f t="shared" si="10"/>
        <v>4.3480800000000004</v>
      </c>
      <c r="J101" s="57"/>
      <c r="K101" s="99">
        <v>0.122</v>
      </c>
      <c r="L101" s="82">
        <f>$G$71*$D$117</f>
        <v>35.64</v>
      </c>
      <c r="M101" s="62">
        <f t="shared" si="11"/>
        <v>4.3480800000000004</v>
      </c>
      <c r="N101" s="57"/>
      <c r="O101" s="58">
        <f t="shared" si="8"/>
        <v>0</v>
      </c>
      <c r="P101" s="59">
        <f t="shared" si="9"/>
        <v>0</v>
      </c>
      <c r="Q101" s="57"/>
      <c r="R101" s="57"/>
    </row>
    <row r="102" spans="1:18" s="22" customFormat="1" x14ac:dyDescent="0.3">
      <c r="B102" s="64" t="s">
        <v>37</v>
      </c>
      <c r="C102" s="52"/>
      <c r="D102" s="53" t="s">
        <v>22</v>
      </c>
      <c r="E102" s="52"/>
      <c r="F102" s="23"/>
      <c r="G102" s="99">
        <v>0.158</v>
      </c>
      <c r="H102" s="82">
        <f>$G$71*$D$118</f>
        <v>35.64</v>
      </c>
      <c r="I102" s="62">
        <f t="shared" si="10"/>
        <v>5.6311200000000001</v>
      </c>
      <c r="J102" s="57"/>
      <c r="K102" s="99">
        <v>0.158</v>
      </c>
      <c r="L102" s="82">
        <f>$G$71*$D$118</f>
        <v>35.64</v>
      </c>
      <c r="M102" s="62">
        <f t="shared" si="11"/>
        <v>5.6311200000000001</v>
      </c>
      <c r="N102" s="57"/>
      <c r="O102" s="58">
        <f t="shared" si="8"/>
        <v>0</v>
      </c>
      <c r="P102" s="59">
        <f t="shared" si="9"/>
        <v>0</v>
      </c>
      <c r="Q102" s="57"/>
      <c r="R102" s="57"/>
    </row>
    <row r="103" spans="1:18" s="22" customFormat="1" x14ac:dyDescent="0.3">
      <c r="B103" s="64" t="s">
        <v>38</v>
      </c>
      <c r="C103" s="52"/>
      <c r="D103" s="53" t="s">
        <v>22</v>
      </c>
      <c r="E103" s="52"/>
      <c r="F103" s="23"/>
      <c r="G103" s="99">
        <v>9.2999999999999999E-2</v>
      </c>
      <c r="H103" s="82">
        <f>IF(AND($N$1=1, $G$71&gt;=600), 600, IF(AND($N$1=1, AND($G$71&lt;600, $G$71&gt;=0)), $G$71, IF(AND($N$1=2, $G$71&gt;=1000), 1000, IF(AND($N$1=2, AND($G$71&lt;1000, $G$71&gt;=0)), $G$71))))</f>
        <v>198</v>
      </c>
      <c r="I103" s="62">
        <f t="shared" si="10"/>
        <v>18.414000000000001</v>
      </c>
      <c r="J103" s="57"/>
      <c r="K103" s="99">
        <v>9.2999999999999999E-2</v>
      </c>
      <c r="L103" s="82">
        <f>IF(AND($N$1=1, $G$71&gt;=600), 600, IF(AND($N$1=1, AND($G$71&lt;600, $G$71&gt;=0)), $G$71, IF(AND($N$1=2, $G$71&gt;=1000), 1000, IF(AND($N$1=2, AND($G$71&lt;1000, $G$71&gt;=0)), $G$71))))</f>
        <v>198</v>
      </c>
      <c r="M103" s="62">
        <f t="shared" si="11"/>
        <v>18.414000000000001</v>
      </c>
      <c r="N103" s="57"/>
      <c r="O103" s="58">
        <f t="shared" si="8"/>
        <v>0</v>
      </c>
      <c r="P103" s="59">
        <f t="shared" si="9"/>
        <v>0</v>
      </c>
      <c r="Q103" s="57"/>
      <c r="R103" s="57"/>
    </row>
    <row r="104" spans="1:18" s="22" customFormat="1" x14ac:dyDescent="0.3">
      <c r="B104" s="64" t="s">
        <v>39</v>
      </c>
      <c r="C104" s="52"/>
      <c r="D104" s="53" t="s">
        <v>22</v>
      </c>
      <c r="E104" s="52"/>
      <c r="F104" s="23"/>
      <c r="G104" s="99">
        <v>0.11</v>
      </c>
      <c r="H104" s="82">
        <f>IF(AND($N$1=1, $G$71&gt;=600), $G$71-600, IF(AND($N$1=1, AND($G$71&lt;600, $G$71&gt;=0)), 0, IF(AND($N$1=2, $G$71&gt;=1000), $G$71-1000, IF(AND($N$1=2, AND($G$71&lt;1000, $G$71&gt;=0)), 0))))</f>
        <v>0</v>
      </c>
      <c r="I104" s="62">
        <f t="shared" si="10"/>
        <v>0</v>
      </c>
      <c r="J104" s="57"/>
      <c r="K104" s="99">
        <v>0.11</v>
      </c>
      <c r="L104" s="82">
        <f>IF(AND($N$1=1, $G$71&gt;=600), $G$71-600, IF(AND($N$1=1, AND($G$71&lt;600, $G$71&gt;=0)), 0, IF(AND($N$1=2, $G$71&gt;=1000), $G$71-1000, IF(AND($N$1=2, AND($G$71&lt;1000, $G$71&gt;=0)), 0))))</f>
        <v>0</v>
      </c>
      <c r="M104" s="62">
        <f t="shared" si="11"/>
        <v>0</v>
      </c>
      <c r="N104" s="57"/>
      <c r="O104" s="58">
        <f t="shared" si="8"/>
        <v>0</v>
      </c>
      <c r="P104" s="59" t="str">
        <f t="shared" si="9"/>
        <v/>
      </c>
      <c r="Q104" s="57"/>
      <c r="R104" s="57"/>
    </row>
    <row r="105" spans="1:18" s="22" customFormat="1" x14ac:dyDescent="0.3">
      <c r="B105" s="64" t="s">
        <v>40</v>
      </c>
      <c r="C105" s="52"/>
      <c r="D105" s="53" t="s">
        <v>22</v>
      </c>
      <c r="E105" s="52"/>
      <c r="F105" s="23"/>
      <c r="G105" s="99">
        <v>0.15959999999999999</v>
      </c>
      <c r="H105" s="82">
        <v>0</v>
      </c>
      <c r="I105" s="62">
        <f t="shared" si="10"/>
        <v>0</v>
      </c>
      <c r="J105" s="57"/>
      <c r="K105" s="99">
        <v>0.15959999999999999</v>
      </c>
      <c r="L105" s="82">
        <v>0</v>
      </c>
      <c r="M105" s="62">
        <f t="shared" si="11"/>
        <v>0</v>
      </c>
      <c r="N105" s="57"/>
      <c r="O105" s="58">
        <f t="shared" si="8"/>
        <v>0</v>
      </c>
      <c r="P105" s="59" t="str">
        <f t="shared" si="9"/>
        <v/>
      </c>
      <c r="Q105" s="57"/>
      <c r="R105" s="57"/>
    </row>
    <row r="106" spans="1:18" s="22" customFormat="1" ht="15" thickBot="1" x14ac:dyDescent="0.35">
      <c r="B106" s="64" t="s">
        <v>41</v>
      </c>
      <c r="C106" s="52"/>
      <c r="D106" s="53" t="s">
        <v>22</v>
      </c>
      <c r="E106" s="52"/>
      <c r="F106" s="23"/>
      <c r="G106" s="99">
        <f>G105</f>
        <v>0.15959999999999999</v>
      </c>
      <c r="H106" s="82">
        <v>0</v>
      </c>
      <c r="I106" s="62">
        <f t="shared" si="10"/>
        <v>0</v>
      </c>
      <c r="J106" s="57"/>
      <c r="K106" s="99">
        <f>K105</f>
        <v>0.15959999999999999</v>
      </c>
      <c r="L106" s="82">
        <v>0</v>
      </c>
      <c r="M106" s="62">
        <f t="shared" si="11"/>
        <v>0</v>
      </c>
      <c r="N106" s="57"/>
      <c r="O106" s="58">
        <f t="shared" si="8"/>
        <v>0</v>
      </c>
      <c r="P106" s="59" t="str">
        <f t="shared" si="9"/>
        <v/>
      </c>
      <c r="Q106" s="57"/>
      <c r="R106" s="57"/>
    </row>
    <row r="107" spans="1:18" ht="15" thickBot="1" x14ac:dyDescent="0.35">
      <c r="B107" s="266"/>
      <c r="C107" s="267"/>
      <c r="D107" s="268"/>
      <c r="E107" s="267"/>
      <c r="F107" s="269"/>
      <c r="G107" s="270"/>
      <c r="H107" s="271"/>
      <c r="I107" s="272"/>
      <c r="J107" s="269"/>
      <c r="K107" s="270"/>
      <c r="L107" s="271"/>
      <c r="M107" s="272"/>
      <c r="N107" s="269"/>
      <c r="O107" s="273">
        <f t="shared" si="8"/>
        <v>0</v>
      </c>
      <c r="P107" s="274" t="str">
        <f t="shared" si="9"/>
        <v/>
      </c>
    </row>
    <row r="108" spans="1:18" x14ac:dyDescent="0.3">
      <c r="B108" s="275" t="s">
        <v>42</v>
      </c>
      <c r="C108" s="229"/>
      <c r="D108" s="276"/>
      <c r="E108" s="229"/>
      <c r="F108" s="277"/>
      <c r="G108" s="278"/>
      <c r="H108" s="278"/>
      <c r="I108" s="279">
        <f>SUM(I96:I102,I95)</f>
        <v>64.509727830000003</v>
      </c>
      <c r="J108" s="280"/>
      <c r="K108" s="278"/>
      <c r="L108" s="278"/>
      <c r="M108" s="279">
        <f>SUM(M96:M102,M95)</f>
        <v>66.702808169999997</v>
      </c>
      <c r="N108" s="280"/>
      <c r="O108" s="281">
        <f t="shared" si="8"/>
        <v>2.1930803399999945</v>
      </c>
      <c r="P108" s="282">
        <f t="shared" si="9"/>
        <v>3.3996118318454768E-2</v>
      </c>
    </row>
    <row r="109" spans="1:18" x14ac:dyDescent="0.3">
      <c r="B109" s="275" t="s">
        <v>43</v>
      </c>
      <c r="C109" s="229"/>
      <c r="D109" s="276"/>
      <c r="E109" s="229"/>
      <c r="F109" s="277"/>
      <c r="G109" s="283">
        <f>G56</f>
        <v>-0.13100000000000001</v>
      </c>
      <c r="H109" s="284"/>
      <c r="I109" s="234">
        <f>+I108*G109</f>
        <v>-8.4507743457300002</v>
      </c>
      <c r="J109" s="280"/>
      <c r="K109" s="283">
        <f>K56</f>
        <v>-0.13100000000000001</v>
      </c>
      <c r="L109" s="284"/>
      <c r="M109" s="234">
        <f>+M108*K109</f>
        <v>-8.7380678702699992</v>
      </c>
      <c r="N109" s="280"/>
      <c r="O109" s="234">
        <f t="shared" si="8"/>
        <v>-0.28729352453999901</v>
      </c>
      <c r="P109" s="235">
        <f t="shared" si="9"/>
        <v>3.3996118318454741E-2</v>
      </c>
    </row>
    <row r="110" spans="1:18" x14ac:dyDescent="0.3">
      <c r="B110" s="285" t="s">
        <v>44</v>
      </c>
      <c r="C110" s="229"/>
      <c r="D110" s="276"/>
      <c r="E110" s="229"/>
      <c r="F110" s="236"/>
      <c r="G110" s="286">
        <v>0.13</v>
      </c>
      <c r="H110" s="236"/>
      <c r="I110" s="234">
        <f>I108*G110</f>
        <v>8.3862646179000002</v>
      </c>
      <c r="J110" s="29"/>
      <c r="K110" s="286">
        <v>0.13</v>
      </c>
      <c r="L110" s="236"/>
      <c r="M110" s="234">
        <f>M108*K110</f>
        <v>8.6713650620999996</v>
      </c>
      <c r="N110" s="29"/>
      <c r="O110" s="234">
        <f t="shared" si="8"/>
        <v>0.28510044419999936</v>
      </c>
      <c r="P110" s="235">
        <f t="shared" si="9"/>
        <v>3.3996118318454775E-2</v>
      </c>
    </row>
    <row r="111" spans="1:18" ht="15" thickBot="1" x14ac:dyDescent="0.35">
      <c r="B111" s="423" t="s">
        <v>45</v>
      </c>
      <c r="C111" s="423"/>
      <c r="D111" s="423"/>
      <c r="E111" s="287"/>
      <c r="F111" s="288"/>
      <c r="G111" s="288"/>
      <c r="H111" s="288"/>
      <c r="I111" s="289">
        <f>SUM(I108:I110)</f>
        <v>64.445218102170003</v>
      </c>
      <c r="J111" s="290"/>
      <c r="K111" s="288"/>
      <c r="L111" s="288"/>
      <c r="M111" s="289">
        <f>SUM(M108:M110)</f>
        <v>66.636105361829991</v>
      </c>
      <c r="N111" s="290"/>
      <c r="O111" s="291">
        <f t="shared" si="8"/>
        <v>2.1908872596599878</v>
      </c>
      <c r="P111" s="292">
        <f t="shared" si="9"/>
        <v>3.3996118318454664E-2</v>
      </c>
    </row>
    <row r="112" spans="1:18" ht="15" thickBot="1" x14ac:dyDescent="0.35">
      <c r="A112" s="293"/>
      <c r="B112" s="294"/>
      <c r="C112" s="295"/>
      <c r="D112" s="296"/>
      <c r="E112" s="295"/>
      <c r="F112" s="297"/>
      <c r="G112" s="298"/>
      <c r="H112" s="299"/>
      <c r="I112" s="300"/>
      <c r="J112" s="297"/>
      <c r="K112" s="298"/>
      <c r="L112" s="299"/>
      <c r="M112" s="300"/>
      <c r="N112" s="297"/>
      <c r="O112" s="301">
        <f t="shared" si="8"/>
        <v>0</v>
      </c>
      <c r="P112" s="302" t="str">
        <f t="shared" si="9"/>
        <v/>
      </c>
    </row>
    <row r="113" spans="2:52" x14ac:dyDescent="0.3">
      <c r="I113" s="222"/>
      <c r="M113" s="222"/>
    </row>
    <row r="114" spans="2:52" x14ac:dyDescent="0.3">
      <c r="B114" s="220" t="s">
        <v>47</v>
      </c>
      <c r="G114" s="303">
        <f>G61</f>
        <v>2.9499999999999998E-2</v>
      </c>
      <c r="K114" s="303">
        <f>K61</f>
        <v>2.9499999999999998E-2</v>
      </c>
      <c r="Q114" s="304"/>
      <c r="R114" s="304"/>
    </row>
    <row r="115" spans="2:52" s="22" customFormat="1" x14ac:dyDescent="0.3">
      <c r="D115" s="27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</row>
    <row r="116" spans="2:52" s="22" customFormat="1" x14ac:dyDescent="0.3">
      <c r="D116" s="194">
        <v>0.64</v>
      </c>
      <c r="E116" s="195" t="s">
        <v>35</v>
      </c>
      <c r="F116" s="196"/>
      <c r="G116" s="197"/>
      <c r="H116" s="37"/>
      <c r="I116" s="37"/>
      <c r="J116" s="37"/>
      <c r="K116" s="23"/>
      <c r="L116" s="23"/>
      <c r="M116" s="23"/>
      <c r="N116" s="23"/>
      <c r="O116" s="23"/>
      <c r="P116" s="23"/>
      <c r="Q116" s="37"/>
      <c r="R116" s="23"/>
      <c r="S116" s="23"/>
      <c r="T116" s="23"/>
      <c r="U116" s="23"/>
      <c r="V116" s="23"/>
      <c r="W116" s="23"/>
      <c r="X116" s="37"/>
      <c r="Y116" s="23"/>
      <c r="Z116" s="23"/>
      <c r="AA116" s="23"/>
      <c r="AB116" s="23"/>
      <c r="AC116" s="23"/>
      <c r="AD116" s="23"/>
      <c r="AE116" s="37"/>
      <c r="AF116" s="23"/>
      <c r="AG116" s="23"/>
      <c r="AH116" s="23"/>
      <c r="AI116" s="23"/>
      <c r="AJ116" s="23"/>
      <c r="AK116" s="23"/>
      <c r="AL116" s="37"/>
      <c r="AM116" s="23"/>
      <c r="AN116" s="23"/>
      <c r="AO116" s="23"/>
      <c r="AP116" s="23"/>
      <c r="AQ116" s="23"/>
      <c r="AR116" s="23"/>
      <c r="AS116" s="37"/>
      <c r="AT116" s="23"/>
      <c r="AU116" s="23"/>
      <c r="AV116" s="23"/>
      <c r="AW116" s="23"/>
      <c r="AX116" s="23"/>
      <c r="AY116" s="23"/>
      <c r="AZ116" s="37"/>
    </row>
    <row r="117" spans="2:52" s="22" customFormat="1" x14ac:dyDescent="0.3">
      <c r="D117" s="194">
        <v>0.18</v>
      </c>
      <c r="E117" s="195" t="s">
        <v>36</v>
      </c>
      <c r="F117" s="196"/>
      <c r="G117" s="197"/>
      <c r="H117" s="37"/>
      <c r="I117" s="37"/>
      <c r="J117" s="37"/>
      <c r="K117" s="23"/>
      <c r="L117" s="23"/>
      <c r="M117" s="23"/>
      <c r="N117" s="23"/>
      <c r="O117" s="23"/>
      <c r="P117" s="23"/>
      <c r="Q117" s="37"/>
      <c r="R117" s="23"/>
      <c r="S117" s="23"/>
      <c r="T117" s="23"/>
      <c r="U117" s="23"/>
      <c r="V117" s="23"/>
      <c r="W117" s="23"/>
      <c r="X117" s="37"/>
      <c r="Y117" s="23"/>
      <c r="Z117" s="23"/>
      <c r="AA117" s="23"/>
      <c r="AB117" s="23"/>
      <c r="AC117" s="23"/>
      <c r="AD117" s="23"/>
      <c r="AE117" s="37"/>
      <c r="AF117" s="23"/>
      <c r="AG117" s="23"/>
      <c r="AH117" s="23"/>
      <c r="AI117" s="23"/>
      <c r="AJ117" s="23"/>
      <c r="AK117" s="23"/>
      <c r="AL117" s="37"/>
      <c r="AM117" s="23"/>
      <c r="AN117" s="23"/>
      <c r="AO117" s="23"/>
      <c r="AP117" s="23"/>
      <c r="AQ117" s="23"/>
      <c r="AR117" s="23"/>
      <c r="AS117" s="37"/>
      <c r="AT117" s="23"/>
      <c r="AU117" s="23"/>
      <c r="AV117" s="23"/>
      <c r="AW117" s="23"/>
      <c r="AX117" s="23"/>
      <c r="AY117" s="23"/>
      <c r="AZ117" s="37"/>
    </row>
    <row r="118" spans="2:52" s="22" customFormat="1" x14ac:dyDescent="0.3">
      <c r="D118" s="194">
        <v>0.18</v>
      </c>
      <c r="E118" s="195" t="s">
        <v>37</v>
      </c>
      <c r="F118" s="196"/>
      <c r="G118" s="197"/>
      <c r="H118" s="37"/>
      <c r="I118" s="37"/>
      <c r="J118" s="37"/>
      <c r="K118" s="23"/>
      <c r="L118" s="23"/>
      <c r="M118" s="23"/>
      <c r="N118" s="23"/>
      <c r="O118" s="23"/>
      <c r="P118" s="23"/>
      <c r="Q118" s="37"/>
      <c r="R118" s="23"/>
      <c r="S118" s="23"/>
      <c r="T118" s="23"/>
      <c r="U118" s="23"/>
      <c r="V118" s="23"/>
      <c r="W118" s="23"/>
      <c r="X118" s="37"/>
      <c r="Y118" s="23"/>
      <c r="Z118" s="23"/>
      <c r="AA118" s="23"/>
      <c r="AB118" s="23"/>
      <c r="AC118" s="23"/>
      <c r="AD118" s="23"/>
      <c r="AE118" s="37"/>
      <c r="AF118" s="23"/>
      <c r="AG118" s="23"/>
      <c r="AH118" s="23"/>
      <c r="AI118" s="23"/>
      <c r="AJ118" s="23"/>
      <c r="AK118" s="23"/>
      <c r="AL118" s="37"/>
      <c r="AM118" s="23"/>
      <c r="AN118" s="23"/>
      <c r="AO118" s="23"/>
      <c r="AP118" s="23"/>
      <c r="AQ118" s="23"/>
      <c r="AR118" s="23"/>
      <c r="AS118" s="37"/>
      <c r="AT118" s="23"/>
      <c r="AU118" s="23"/>
      <c r="AV118" s="23"/>
      <c r="AW118" s="23"/>
      <c r="AX118" s="23"/>
      <c r="AY118" s="23"/>
      <c r="AZ118" s="37"/>
    </row>
    <row r="119" spans="2:52" x14ac:dyDescent="0.3">
      <c r="D119" s="307"/>
      <c r="E119" s="308"/>
      <c r="F119" s="307"/>
      <c r="G119" s="307"/>
      <c r="H119" s="22"/>
      <c r="I119" s="22"/>
      <c r="J119" s="22"/>
      <c r="K119" s="22"/>
      <c r="L119" s="22"/>
      <c r="Q119" s="22"/>
      <c r="R119" s="22"/>
      <c r="S119" s="22"/>
      <c r="X119" s="22"/>
      <c r="Y119" s="22"/>
      <c r="Z119" s="22"/>
      <c r="AE119" s="22"/>
      <c r="AF119" s="22"/>
      <c r="AG119" s="22"/>
      <c r="AL119" s="22"/>
      <c r="AM119" s="22"/>
      <c r="AN119" s="22"/>
      <c r="AS119" s="22"/>
      <c r="AT119" s="22"/>
      <c r="AU119" s="22"/>
      <c r="AZ119" s="22"/>
    </row>
    <row r="120" spans="2:52" x14ac:dyDescent="0.3">
      <c r="G120" s="22"/>
      <c r="H120" s="22"/>
      <c r="I120" s="22"/>
      <c r="J120" s="60"/>
      <c r="K120" s="60"/>
      <c r="L120" s="60"/>
      <c r="M120" s="60"/>
      <c r="N120" s="60"/>
      <c r="Q120" s="60"/>
      <c r="R120" s="60"/>
      <c r="S120" s="60"/>
      <c r="T120" s="60"/>
      <c r="U120" s="60"/>
      <c r="X120" s="60"/>
      <c r="Y120" s="60"/>
      <c r="Z120" s="60"/>
      <c r="AA120" s="60"/>
      <c r="AB120" s="60"/>
      <c r="AE120" s="60"/>
      <c r="AF120" s="60"/>
      <c r="AG120" s="60"/>
      <c r="AH120" s="60"/>
      <c r="AI120" s="60"/>
      <c r="AL120" s="60"/>
      <c r="AM120" s="60"/>
      <c r="AN120" s="60"/>
      <c r="AO120" s="60"/>
      <c r="AP120" s="60"/>
      <c r="AS120" s="60"/>
      <c r="AT120" s="60"/>
      <c r="AU120" s="60"/>
      <c r="AV120" s="60"/>
      <c r="AW120" s="60"/>
      <c r="AZ120" s="60"/>
    </row>
    <row r="121" spans="2:52" x14ac:dyDescent="0.3">
      <c r="G121" s="22"/>
      <c r="H121" s="22"/>
      <c r="I121" s="22"/>
      <c r="J121" s="60"/>
      <c r="K121" s="60"/>
      <c r="L121" s="60"/>
      <c r="M121" s="60"/>
      <c r="N121" s="60"/>
      <c r="Q121" s="60"/>
      <c r="R121" s="60"/>
      <c r="S121" s="60"/>
      <c r="T121" s="60"/>
      <c r="U121" s="60"/>
      <c r="X121" s="60"/>
      <c r="Y121" s="60"/>
      <c r="Z121" s="60"/>
      <c r="AA121" s="60"/>
      <c r="AB121" s="60"/>
      <c r="AE121" s="60"/>
      <c r="AF121" s="60"/>
      <c r="AG121" s="60"/>
      <c r="AH121" s="60"/>
      <c r="AI121" s="60"/>
      <c r="AL121" s="60"/>
      <c r="AM121" s="60"/>
      <c r="AN121" s="60"/>
      <c r="AO121" s="60"/>
      <c r="AP121" s="60"/>
      <c r="AS121" s="60"/>
      <c r="AT121" s="60"/>
      <c r="AU121" s="60"/>
      <c r="AV121" s="60"/>
      <c r="AW121" s="60"/>
      <c r="AZ121" s="60"/>
    </row>
    <row r="122" spans="2:52" x14ac:dyDescent="0.3">
      <c r="G122" s="22"/>
      <c r="H122" s="22"/>
      <c r="I122" s="22"/>
      <c r="J122" s="60"/>
      <c r="K122" s="60"/>
      <c r="L122" s="60"/>
      <c r="M122" s="60"/>
      <c r="N122" s="60"/>
      <c r="Q122" s="60"/>
      <c r="R122" s="60"/>
      <c r="S122" s="60"/>
      <c r="T122" s="60"/>
      <c r="U122" s="60"/>
      <c r="X122" s="60"/>
      <c r="Y122" s="60"/>
      <c r="Z122" s="60"/>
      <c r="AA122" s="60"/>
      <c r="AB122" s="60"/>
      <c r="AE122" s="60"/>
      <c r="AF122" s="60"/>
      <c r="AG122" s="60"/>
      <c r="AH122" s="60"/>
      <c r="AI122" s="60"/>
      <c r="AL122" s="60"/>
      <c r="AM122" s="60"/>
      <c r="AN122" s="60"/>
      <c r="AO122" s="60"/>
      <c r="AP122" s="60"/>
      <c r="AS122" s="60"/>
      <c r="AT122" s="60"/>
      <c r="AU122" s="60"/>
      <c r="AV122" s="60"/>
      <c r="AW122" s="60"/>
      <c r="AZ122" s="60"/>
    </row>
    <row r="123" spans="2:52" x14ac:dyDescent="0.3">
      <c r="G123" s="22"/>
      <c r="H123" s="22"/>
      <c r="I123" s="22"/>
      <c r="J123" s="60"/>
      <c r="K123" s="60"/>
      <c r="L123" s="60"/>
      <c r="M123" s="60"/>
      <c r="N123" s="60"/>
      <c r="Q123" s="60"/>
      <c r="R123" s="60"/>
      <c r="S123" s="60"/>
      <c r="T123" s="60"/>
      <c r="U123" s="60"/>
      <c r="X123" s="60"/>
      <c r="Y123" s="60"/>
      <c r="Z123" s="60"/>
      <c r="AA123" s="60"/>
      <c r="AB123" s="60"/>
      <c r="AE123" s="60"/>
      <c r="AF123" s="60"/>
      <c r="AG123" s="60"/>
      <c r="AH123" s="60"/>
      <c r="AI123" s="60"/>
      <c r="AL123" s="60"/>
      <c r="AM123" s="60"/>
      <c r="AN123" s="60"/>
      <c r="AO123" s="60"/>
      <c r="AP123" s="60"/>
      <c r="AS123" s="60"/>
      <c r="AT123" s="60"/>
      <c r="AU123" s="60"/>
      <c r="AV123" s="60"/>
      <c r="AW123" s="60"/>
      <c r="AZ123" s="60"/>
    </row>
    <row r="124" spans="2:52" x14ac:dyDescent="0.3">
      <c r="G124" s="22"/>
      <c r="H124" s="22"/>
      <c r="I124" s="22"/>
      <c r="J124" s="60"/>
      <c r="K124" s="60"/>
      <c r="L124" s="60"/>
      <c r="M124" s="60"/>
      <c r="N124" s="60"/>
      <c r="Q124" s="60"/>
      <c r="R124" s="60"/>
      <c r="S124" s="60"/>
      <c r="T124" s="60"/>
      <c r="U124" s="60"/>
      <c r="X124" s="60"/>
      <c r="Y124" s="60"/>
      <c r="Z124" s="60"/>
      <c r="AA124" s="60"/>
      <c r="AB124" s="60"/>
      <c r="AE124" s="60"/>
      <c r="AF124" s="60"/>
      <c r="AG124" s="60"/>
      <c r="AH124" s="60"/>
      <c r="AI124" s="60"/>
      <c r="AL124" s="60"/>
      <c r="AM124" s="60"/>
      <c r="AN124" s="60"/>
      <c r="AO124" s="60"/>
      <c r="AP124" s="60"/>
      <c r="AS124" s="60"/>
      <c r="AT124" s="60"/>
      <c r="AU124" s="60"/>
      <c r="AV124" s="60"/>
      <c r="AW124" s="60"/>
      <c r="AZ124" s="60"/>
    </row>
    <row r="125" spans="2:52" x14ac:dyDescent="0.3">
      <c r="G125" s="22"/>
      <c r="H125" s="22"/>
      <c r="I125" s="22"/>
      <c r="J125" s="60"/>
      <c r="K125" s="60"/>
      <c r="L125" s="60"/>
      <c r="M125" s="60"/>
      <c r="N125" s="60"/>
      <c r="Q125" s="60"/>
      <c r="R125" s="60"/>
      <c r="S125" s="60"/>
      <c r="T125" s="60"/>
      <c r="U125" s="60"/>
      <c r="X125" s="60"/>
      <c r="Y125" s="60"/>
      <c r="Z125" s="60"/>
      <c r="AA125" s="60"/>
      <c r="AB125" s="60"/>
      <c r="AE125" s="60"/>
      <c r="AF125" s="60"/>
      <c r="AG125" s="60"/>
      <c r="AH125" s="60"/>
      <c r="AI125" s="60"/>
      <c r="AL125" s="60"/>
      <c r="AM125" s="60"/>
      <c r="AN125" s="60"/>
      <c r="AO125" s="60"/>
      <c r="AP125" s="60"/>
      <c r="AS125" s="60"/>
      <c r="AT125" s="60"/>
      <c r="AU125" s="60"/>
      <c r="AV125" s="60"/>
      <c r="AW125" s="60"/>
      <c r="AZ125" s="60"/>
    </row>
    <row r="126" spans="2:52" x14ac:dyDescent="0.3">
      <c r="G126" s="22"/>
      <c r="H126" s="22"/>
      <c r="I126" s="22"/>
      <c r="J126" s="60"/>
      <c r="K126" s="60"/>
      <c r="L126" s="60"/>
      <c r="M126" s="60"/>
      <c r="N126" s="60"/>
      <c r="Q126" s="60"/>
      <c r="R126" s="60"/>
      <c r="S126" s="60"/>
      <c r="T126" s="60"/>
      <c r="U126" s="60"/>
      <c r="X126" s="60"/>
      <c r="Y126" s="60"/>
      <c r="Z126" s="60"/>
      <c r="AA126" s="60"/>
      <c r="AB126" s="60"/>
      <c r="AE126" s="60"/>
      <c r="AF126" s="60"/>
      <c r="AG126" s="60"/>
      <c r="AH126" s="60"/>
      <c r="AI126" s="60"/>
      <c r="AL126" s="60"/>
      <c r="AM126" s="60"/>
      <c r="AN126" s="60"/>
      <c r="AO126" s="60"/>
      <c r="AP126" s="60"/>
      <c r="AS126" s="60"/>
      <c r="AT126" s="60"/>
      <c r="AU126" s="60"/>
      <c r="AV126" s="60"/>
      <c r="AW126" s="60"/>
      <c r="AZ126" s="60"/>
    </row>
    <row r="127" spans="2:52" x14ac:dyDescent="0.3">
      <c r="G127" s="22"/>
      <c r="H127" s="22"/>
      <c r="I127" s="22"/>
      <c r="J127" s="60"/>
      <c r="K127" s="60"/>
      <c r="L127" s="60"/>
      <c r="M127" s="60"/>
      <c r="N127" s="60"/>
      <c r="Q127" s="60"/>
      <c r="R127" s="60"/>
      <c r="S127" s="60"/>
      <c r="T127" s="60"/>
      <c r="U127" s="60"/>
      <c r="X127" s="60"/>
      <c r="Y127" s="60"/>
      <c r="Z127" s="60"/>
      <c r="AA127" s="60"/>
      <c r="AB127" s="60"/>
      <c r="AE127" s="60"/>
      <c r="AF127" s="60"/>
      <c r="AG127" s="60"/>
      <c r="AH127" s="60"/>
      <c r="AI127" s="60"/>
      <c r="AL127" s="60"/>
      <c r="AM127" s="60"/>
      <c r="AN127" s="60"/>
      <c r="AO127" s="60"/>
      <c r="AP127" s="60"/>
      <c r="AS127" s="60"/>
      <c r="AT127" s="60"/>
      <c r="AU127" s="60"/>
      <c r="AV127" s="60"/>
      <c r="AW127" s="60"/>
      <c r="AZ127" s="60"/>
    </row>
    <row r="128" spans="2:52" x14ac:dyDescent="0.3">
      <c r="G128" s="22"/>
      <c r="H128" s="22"/>
      <c r="I128" s="22"/>
      <c r="J128" s="60"/>
      <c r="K128" s="60"/>
      <c r="L128" s="60"/>
      <c r="M128" s="60"/>
      <c r="N128" s="60"/>
      <c r="Q128" s="60"/>
      <c r="R128" s="60"/>
      <c r="S128" s="60"/>
      <c r="T128" s="60"/>
      <c r="U128" s="60"/>
      <c r="X128" s="60"/>
      <c r="Y128" s="60"/>
      <c r="Z128" s="60"/>
      <c r="AA128" s="60"/>
      <c r="AB128" s="60"/>
      <c r="AE128" s="60"/>
      <c r="AF128" s="60"/>
      <c r="AG128" s="60"/>
      <c r="AH128" s="60"/>
      <c r="AI128" s="60"/>
      <c r="AL128" s="60"/>
      <c r="AM128" s="60"/>
      <c r="AN128" s="60"/>
      <c r="AO128" s="60"/>
      <c r="AP128" s="60"/>
      <c r="AS128" s="60"/>
      <c r="AT128" s="60"/>
      <c r="AU128" s="60"/>
      <c r="AV128" s="60"/>
      <c r="AW128" s="60"/>
      <c r="AZ128" s="60"/>
    </row>
    <row r="129" spans="7:52" x14ac:dyDescent="0.3">
      <c r="G129" s="22"/>
      <c r="H129" s="22"/>
      <c r="I129" s="22"/>
      <c r="J129" s="60"/>
      <c r="K129" s="60"/>
      <c r="L129" s="60"/>
      <c r="M129" s="60"/>
      <c r="N129" s="60"/>
      <c r="Q129" s="60"/>
      <c r="R129" s="60"/>
      <c r="S129" s="60"/>
      <c r="T129" s="60"/>
      <c r="U129" s="60"/>
      <c r="X129" s="60"/>
      <c r="Y129" s="60"/>
      <c r="Z129" s="60"/>
      <c r="AA129" s="60"/>
      <c r="AB129" s="60"/>
      <c r="AE129" s="60"/>
      <c r="AF129" s="60"/>
      <c r="AG129" s="60"/>
      <c r="AH129" s="60"/>
      <c r="AI129" s="60"/>
      <c r="AL129" s="60"/>
      <c r="AM129" s="60"/>
      <c r="AN129" s="60"/>
      <c r="AO129" s="60"/>
      <c r="AP129" s="60"/>
      <c r="AS129" s="60"/>
      <c r="AT129" s="60"/>
      <c r="AU129" s="60"/>
      <c r="AV129" s="60"/>
      <c r="AW129" s="60"/>
      <c r="AZ129" s="60"/>
    </row>
    <row r="130" spans="7:52" x14ac:dyDescent="0.3">
      <c r="G130" s="22"/>
      <c r="H130" s="22"/>
      <c r="I130" s="22"/>
      <c r="J130" s="60"/>
      <c r="K130" s="60"/>
      <c r="L130" s="60"/>
      <c r="M130" s="60"/>
      <c r="N130" s="60"/>
      <c r="Q130" s="60"/>
      <c r="R130" s="60"/>
      <c r="S130" s="60"/>
      <c r="T130" s="60"/>
      <c r="U130" s="60"/>
      <c r="X130" s="60"/>
      <c r="Y130" s="60"/>
      <c r="Z130" s="60"/>
      <c r="AA130" s="60"/>
      <c r="AB130" s="60"/>
      <c r="AE130" s="60"/>
      <c r="AF130" s="60"/>
      <c r="AG130" s="60"/>
      <c r="AH130" s="60"/>
      <c r="AI130" s="60"/>
      <c r="AL130" s="60"/>
      <c r="AM130" s="60"/>
      <c r="AN130" s="60"/>
      <c r="AO130" s="60"/>
      <c r="AP130" s="60"/>
      <c r="AS130" s="60"/>
      <c r="AT130" s="60"/>
      <c r="AU130" s="60"/>
      <c r="AV130" s="60"/>
      <c r="AW130" s="60"/>
      <c r="AZ130" s="60"/>
    </row>
    <row r="131" spans="7:52" x14ac:dyDescent="0.3">
      <c r="G131" s="22"/>
      <c r="H131" s="22"/>
      <c r="I131" s="22"/>
      <c r="J131" s="60"/>
      <c r="K131" s="60"/>
      <c r="L131" s="60"/>
      <c r="M131" s="60"/>
      <c r="N131" s="60"/>
      <c r="Q131" s="60"/>
      <c r="R131" s="60"/>
      <c r="S131" s="60"/>
      <c r="T131" s="60"/>
      <c r="U131" s="60"/>
      <c r="X131" s="60"/>
      <c r="Y131" s="60"/>
      <c r="Z131" s="60"/>
      <c r="AA131" s="60"/>
      <c r="AB131" s="60"/>
      <c r="AE131" s="60"/>
      <c r="AF131" s="60"/>
      <c r="AG131" s="60"/>
      <c r="AH131" s="60"/>
      <c r="AI131" s="60"/>
      <c r="AL131" s="60"/>
      <c r="AM131" s="60"/>
      <c r="AN131" s="60"/>
      <c r="AO131" s="60"/>
      <c r="AP131" s="60"/>
      <c r="AS131" s="60"/>
      <c r="AT131" s="60"/>
      <c r="AU131" s="60"/>
      <c r="AV131" s="60"/>
      <c r="AW131" s="60"/>
      <c r="AZ131" s="60"/>
    </row>
    <row r="132" spans="7:52" x14ac:dyDescent="0.3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  <c r="AZ132" s="60"/>
    </row>
    <row r="133" spans="7:52" x14ac:dyDescent="0.3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  <c r="AZ133" s="60"/>
    </row>
    <row r="134" spans="7:52" x14ac:dyDescent="0.3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  <c r="AZ134" s="60"/>
    </row>
    <row r="135" spans="7:52" x14ac:dyDescent="0.3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  <c r="AZ135" s="60"/>
    </row>
    <row r="136" spans="7:52" x14ac:dyDescent="0.3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  <c r="AZ136" s="60"/>
    </row>
    <row r="137" spans="7:52" x14ac:dyDescent="0.3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  <c r="AZ137" s="60"/>
    </row>
    <row r="138" spans="7:52" x14ac:dyDescent="0.3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  <c r="AZ138" s="60"/>
    </row>
    <row r="139" spans="7:52" x14ac:dyDescent="0.3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  <c r="AZ139" s="60"/>
    </row>
    <row r="140" spans="7:52" x14ac:dyDescent="0.3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  <c r="AZ140" s="60"/>
    </row>
    <row r="141" spans="7:52" x14ac:dyDescent="0.3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  <c r="AZ141" s="60"/>
    </row>
    <row r="142" spans="7:52" x14ac:dyDescent="0.3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  <c r="AZ142" s="60"/>
    </row>
    <row r="143" spans="7:52" x14ac:dyDescent="0.3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  <c r="AZ143" s="60"/>
    </row>
    <row r="144" spans="7:52" x14ac:dyDescent="0.3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  <c r="AZ144" s="60"/>
    </row>
    <row r="145" spans="7:52" x14ac:dyDescent="0.3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  <c r="AZ145" s="60"/>
    </row>
    <row r="146" spans="7:52" x14ac:dyDescent="0.3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  <c r="AZ146" s="60"/>
    </row>
    <row r="147" spans="7:52" x14ac:dyDescent="0.3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  <c r="AZ147" s="60"/>
    </row>
    <row r="148" spans="7:52" x14ac:dyDescent="0.3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  <c r="AZ148" s="60"/>
    </row>
    <row r="149" spans="7:52" x14ac:dyDescent="0.3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  <c r="AZ149" s="60"/>
    </row>
    <row r="150" spans="7:52" x14ac:dyDescent="0.3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  <c r="AZ150" s="60"/>
    </row>
    <row r="151" spans="7:52" x14ac:dyDescent="0.3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  <c r="AZ151" s="60"/>
    </row>
    <row r="152" spans="7:52" x14ac:dyDescent="0.3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  <c r="AZ152" s="60"/>
    </row>
    <row r="153" spans="7:52" x14ac:dyDescent="0.3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  <c r="AZ153" s="60"/>
    </row>
    <row r="154" spans="7:52" x14ac:dyDescent="0.3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  <c r="AZ154" s="60"/>
    </row>
    <row r="155" spans="7:52" x14ac:dyDescent="0.3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  <c r="AZ155" s="60"/>
    </row>
    <row r="156" spans="7:52" x14ac:dyDescent="0.3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  <c r="AZ156" s="60"/>
    </row>
    <row r="157" spans="7:52" x14ac:dyDescent="0.3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  <c r="AZ157" s="60"/>
    </row>
    <row r="158" spans="7:52" x14ac:dyDescent="0.3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  <c r="AZ158" s="60"/>
    </row>
    <row r="159" spans="7:52" x14ac:dyDescent="0.3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  <c r="AZ159" s="60"/>
    </row>
    <row r="160" spans="7:52" x14ac:dyDescent="0.3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  <c r="AZ160" s="60"/>
    </row>
    <row r="161" spans="7:52" x14ac:dyDescent="0.3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  <c r="AZ161" s="60"/>
    </row>
    <row r="162" spans="7:52" x14ac:dyDescent="0.3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  <c r="AZ162" s="60"/>
    </row>
    <row r="163" spans="7:52" x14ac:dyDescent="0.3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  <c r="AZ163" s="60"/>
    </row>
    <row r="164" spans="7:52" x14ac:dyDescent="0.3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  <c r="AZ164" s="60"/>
    </row>
    <row r="165" spans="7:52" x14ac:dyDescent="0.3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  <c r="AZ165" s="60"/>
    </row>
    <row r="166" spans="7:52" x14ac:dyDescent="0.3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  <c r="AZ166" s="60"/>
    </row>
    <row r="167" spans="7:52" x14ac:dyDescent="0.3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  <c r="AZ167" s="60"/>
    </row>
    <row r="168" spans="7:52" x14ac:dyDescent="0.3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  <c r="AZ168" s="60"/>
    </row>
    <row r="169" spans="7:52" x14ac:dyDescent="0.3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  <c r="AZ169" s="60"/>
    </row>
    <row r="170" spans="7:52" x14ac:dyDescent="0.3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  <c r="AZ170" s="60"/>
    </row>
    <row r="171" spans="7:52" x14ac:dyDescent="0.3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  <c r="AZ171" s="60"/>
    </row>
    <row r="172" spans="7:52" x14ac:dyDescent="0.3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  <c r="AZ172" s="60"/>
    </row>
    <row r="173" spans="7:52" x14ac:dyDescent="0.3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  <c r="AZ173" s="60"/>
    </row>
    <row r="174" spans="7:52" x14ac:dyDescent="0.3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  <c r="AZ174" s="60"/>
    </row>
    <row r="175" spans="7:52" x14ac:dyDescent="0.3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A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  <c r="AZ175" s="60"/>
    </row>
    <row r="176" spans="7:52" x14ac:dyDescent="0.3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A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  <c r="AZ176" s="60"/>
    </row>
    <row r="177" spans="7:52" x14ac:dyDescent="0.3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A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  <c r="AZ177" s="60"/>
    </row>
    <row r="178" spans="7:52" x14ac:dyDescent="0.3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A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  <c r="AZ178" s="60"/>
    </row>
    <row r="179" spans="7:52" x14ac:dyDescent="0.3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A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  <c r="AZ179" s="60"/>
    </row>
    <row r="180" spans="7:52" x14ac:dyDescent="0.3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A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  <c r="AZ180" s="60"/>
    </row>
    <row r="181" spans="7:52" x14ac:dyDescent="0.3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A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  <c r="AZ181" s="60"/>
    </row>
    <row r="182" spans="7:52" x14ac:dyDescent="0.3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A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  <c r="AZ182" s="60"/>
    </row>
    <row r="183" spans="7:52" x14ac:dyDescent="0.3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A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  <c r="AZ183" s="60"/>
    </row>
    <row r="184" spans="7:52" x14ac:dyDescent="0.3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A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  <c r="AZ184" s="60"/>
    </row>
    <row r="185" spans="7:52" x14ac:dyDescent="0.3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A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  <c r="AZ185" s="60"/>
    </row>
    <row r="186" spans="7:52" x14ac:dyDescent="0.3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A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  <c r="AZ186" s="60"/>
    </row>
    <row r="187" spans="7:52" x14ac:dyDescent="0.3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A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  <c r="AZ187" s="60"/>
    </row>
    <row r="188" spans="7:52" x14ac:dyDescent="0.3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A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  <c r="AZ188" s="60"/>
    </row>
    <row r="189" spans="7:52" x14ac:dyDescent="0.3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A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  <c r="AZ189" s="60"/>
    </row>
    <row r="190" spans="7:52" x14ac:dyDescent="0.3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A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  <c r="AZ190" s="60"/>
    </row>
    <row r="191" spans="7:52" x14ac:dyDescent="0.3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A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  <c r="AZ191" s="60"/>
    </row>
    <row r="192" spans="7:52" x14ac:dyDescent="0.3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A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  <c r="AZ192" s="60"/>
    </row>
    <row r="193" spans="7:52" x14ac:dyDescent="0.3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A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  <c r="AZ193" s="60"/>
    </row>
    <row r="194" spans="7:52" x14ac:dyDescent="0.3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A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  <c r="AZ194" s="60"/>
    </row>
    <row r="195" spans="7:52" x14ac:dyDescent="0.3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A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  <c r="AZ195" s="60"/>
    </row>
    <row r="196" spans="7:52" x14ac:dyDescent="0.3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A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  <c r="AZ196" s="60"/>
    </row>
    <row r="197" spans="7:52" x14ac:dyDescent="0.3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A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  <c r="AZ197" s="60"/>
    </row>
    <row r="198" spans="7:52" x14ac:dyDescent="0.3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A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  <c r="AZ198" s="60"/>
    </row>
    <row r="199" spans="7:52" x14ac:dyDescent="0.3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A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  <c r="AZ199" s="60"/>
    </row>
    <row r="200" spans="7:52" x14ac:dyDescent="0.3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A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  <c r="AZ200" s="60"/>
    </row>
    <row r="201" spans="7:52" x14ac:dyDescent="0.3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A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  <c r="AZ201" s="60"/>
    </row>
    <row r="202" spans="7:52" x14ac:dyDescent="0.3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A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  <c r="AZ202" s="60"/>
    </row>
    <row r="203" spans="7:52" x14ac:dyDescent="0.3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A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  <c r="AZ203" s="60"/>
    </row>
    <row r="204" spans="7:52" x14ac:dyDescent="0.3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A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  <c r="AZ204" s="60"/>
    </row>
    <row r="205" spans="7:52" x14ac:dyDescent="0.3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A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  <c r="AZ205" s="60"/>
    </row>
    <row r="206" spans="7:52" x14ac:dyDescent="0.3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A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  <c r="AZ206" s="60"/>
    </row>
    <row r="207" spans="7:52" x14ac:dyDescent="0.3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A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  <c r="AZ207" s="60"/>
    </row>
    <row r="208" spans="7:52" x14ac:dyDescent="0.3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A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  <c r="AZ208" s="60"/>
    </row>
    <row r="209" spans="7:52" x14ac:dyDescent="0.3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A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  <c r="AZ209" s="60"/>
    </row>
    <row r="210" spans="7:52" x14ac:dyDescent="0.3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A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  <c r="AZ210" s="60"/>
    </row>
    <row r="211" spans="7:52" x14ac:dyDescent="0.3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A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  <c r="AZ211" s="60"/>
    </row>
    <row r="212" spans="7:52" x14ac:dyDescent="0.3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A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  <c r="AZ212" s="60"/>
    </row>
    <row r="213" spans="7:52" x14ac:dyDescent="0.3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A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  <c r="AZ213" s="60"/>
    </row>
    <row r="214" spans="7:52" x14ac:dyDescent="0.3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A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  <c r="AZ214" s="60"/>
    </row>
    <row r="215" spans="7:52" x14ac:dyDescent="0.3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A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  <c r="AZ215" s="60"/>
    </row>
    <row r="216" spans="7:52" x14ac:dyDescent="0.3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A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  <c r="AZ216" s="60"/>
    </row>
    <row r="217" spans="7:52" x14ac:dyDescent="0.3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A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  <c r="AZ217" s="60"/>
    </row>
    <row r="218" spans="7:52" x14ac:dyDescent="0.3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A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  <c r="AZ218" s="60"/>
    </row>
    <row r="219" spans="7:52" x14ac:dyDescent="0.3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A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  <c r="AZ219" s="60"/>
    </row>
    <row r="220" spans="7:52" x14ac:dyDescent="0.3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A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  <c r="AZ220" s="60"/>
    </row>
    <row r="221" spans="7:52" x14ac:dyDescent="0.3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A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  <c r="AZ221" s="60"/>
    </row>
    <row r="222" spans="7:52" x14ac:dyDescent="0.3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A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  <c r="AZ222" s="60"/>
    </row>
    <row r="223" spans="7:52" x14ac:dyDescent="0.3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A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  <c r="AZ223" s="60"/>
    </row>
    <row r="224" spans="7:52" x14ac:dyDescent="0.3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A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  <c r="AZ224" s="60"/>
    </row>
    <row r="225" spans="7:52" x14ac:dyDescent="0.3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A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  <c r="AZ225" s="60"/>
    </row>
    <row r="226" spans="7:52" x14ac:dyDescent="0.3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A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  <c r="AZ226" s="60"/>
    </row>
    <row r="227" spans="7:52" x14ac:dyDescent="0.3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A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  <c r="AZ227" s="60"/>
    </row>
  </sheetData>
  <mergeCells count="20">
    <mergeCell ref="B63:J63"/>
    <mergeCell ref="A3:H3"/>
    <mergeCell ref="B10:J10"/>
    <mergeCell ref="B11:J11"/>
    <mergeCell ref="D14:M14"/>
    <mergeCell ref="G20:I20"/>
    <mergeCell ref="K20:M20"/>
    <mergeCell ref="O20:P20"/>
    <mergeCell ref="D21:D22"/>
    <mergeCell ref="O21:O22"/>
    <mergeCell ref="P21:P22"/>
    <mergeCell ref="B58:D58"/>
    <mergeCell ref="B111:D111"/>
    <mergeCell ref="B64:J64"/>
    <mergeCell ref="G73:I73"/>
    <mergeCell ref="K73:M73"/>
    <mergeCell ref="O73:P73"/>
    <mergeCell ref="D74:D75"/>
    <mergeCell ref="O74:O75"/>
    <mergeCell ref="P74:P75"/>
  </mergeCells>
  <conditionalFormatting sqref="G116:J118">
    <cfRule type="cellIs" dxfId="181" priority="1" operator="lessThan">
      <formula>0</formula>
    </cfRule>
    <cfRule type="cellIs" dxfId="180" priority="2" operator="greaterThan">
      <formula>0</formula>
    </cfRule>
  </conditionalFormatting>
  <conditionalFormatting sqref="J121:M227">
    <cfRule type="cellIs" dxfId="179" priority="40" operator="greaterThan">
      <formula>0</formula>
    </cfRule>
    <cfRule type="cellIs" dxfId="178" priority="39" operator="lessThan">
      <formula>0</formula>
    </cfRule>
  </conditionalFormatting>
  <conditionalFormatting sqref="J120:N120 N121:N131">
    <cfRule type="cellIs" dxfId="177" priority="41" operator="lessThan">
      <formula>0</formula>
    </cfRule>
    <cfRule type="cellIs" dxfId="176" priority="42" operator="greaterThan">
      <formula>0</formula>
    </cfRule>
  </conditionalFormatting>
  <conditionalFormatting sqref="Q116:Q118">
    <cfRule type="cellIs" dxfId="175" priority="32" operator="greaterThan">
      <formula>0</formula>
    </cfRule>
    <cfRule type="cellIs" dxfId="174" priority="31" operator="lessThan">
      <formula>0</formula>
    </cfRule>
  </conditionalFormatting>
  <conditionalFormatting sqref="Q121:T227">
    <cfRule type="cellIs" dxfId="173" priority="34" operator="greaterThan">
      <formula>0</formula>
    </cfRule>
    <cfRule type="cellIs" dxfId="172" priority="33" operator="lessThan">
      <formula>0</formula>
    </cfRule>
  </conditionalFormatting>
  <conditionalFormatting sqref="Q120:U120 U121:U131">
    <cfRule type="cellIs" dxfId="171" priority="36" operator="greaterThan">
      <formula>0</formula>
    </cfRule>
    <cfRule type="cellIs" dxfId="170" priority="35" operator="lessThan">
      <formula>0</formula>
    </cfRule>
  </conditionalFormatting>
  <conditionalFormatting sqref="X116:X118">
    <cfRule type="cellIs" dxfId="169" priority="26" operator="greaterThan">
      <formula>0</formula>
    </cfRule>
    <cfRule type="cellIs" dxfId="168" priority="25" operator="lessThan">
      <formula>0</formula>
    </cfRule>
  </conditionalFormatting>
  <conditionalFormatting sqref="X121:AA227">
    <cfRule type="cellIs" dxfId="167" priority="28" operator="greaterThan">
      <formula>0</formula>
    </cfRule>
    <cfRule type="cellIs" dxfId="166" priority="27" operator="lessThan">
      <formula>0</formula>
    </cfRule>
  </conditionalFormatting>
  <conditionalFormatting sqref="X120:AB120 AB121:AB131">
    <cfRule type="cellIs" dxfId="165" priority="30" operator="greaterThan">
      <formula>0</formula>
    </cfRule>
    <cfRule type="cellIs" dxfId="164" priority="29" operator="lessThan">
      <formula>0</formula>
    </cfRule>
  </conditionalFormatting>
  <conditionalFormatting sqref="AE116:AE118">
    <cfRule type="cellIs" dxfId="163" priority="19" operator="lessThan">
      <formula>0</formula>
    </cfRule>
    <cfRule type="cellIs" dxfId="162" priority="20" operator="greaterThan">
      <formula>0</formula>
    </cfRule>
  </conditionalFormatting>
  <conditionalFormatting sqref="AE121:AH227">
    <cfRule type="cellIs" dxfId="161" priority="21" operator="lessThan">
      <formula>0</formula>
    </cfRule>
    <cfRule type="cellIs" dxfId="160" priority="22" operator="greaterThan">
      <formula>0</formula>
    </cfRule>
  </conditionalFormatting>
  <conditionalFormatting sqref="AE120:AI120 AI121:AI131">
    <cfRule type="cellIs" dxfId="159" priority="23" operator="lessThan">
      <formula>0</formula>
    </cfRule>
    <cfRule type="cellIs" dxfId="158" priority="24" operator="greaterThan">
      <formula>0</formula>
    </cfRule>
  </conditionalFormatting>
  <conditionalFormatting sqref="AL116:AL118">
    <cfRule type="cellIs" dxfId="157" priority="14" operator="greaterThan">
      <formula>0</formula>
    </cfRule>
    <cfRule type="cellIs" dxfId="156" priority="13" operator="lessThan">
      <formula>0</formula>
    </cfRule>
  </conditionalFormatting>
  <conditionalFormatting sqref="AL121:AO227">
    <cfRule type="cellIs" dxfId="155" priority="16" operator="greaterThan">
      <formula>0</formula>
    </cfRule>
    <cfRule type="cellIs" dxfId="154" priority="15" operator="lessThan">
      <formula>0</formula>
    </cfRule>
  </conditionalFormatting>
  <conditionalFormatting sqref="AL120:AP120 AP121:AP131">
    <cfRule type="cellIs" dxfId="153" priority="18" operator="greaterThan">
      <formula>0</formula>
    </cfRule>
    <cfRule type="cellIs" dxfId="152" priority="17" operator="lessThan">
      <formula>0</formula>
    </cfRule>
  </conditionalFormatting>
  <conditionalFormatting sqref="AS116:AS118">
    <cfRule type="cellIs" dxfId="151" priority="8" operator="greaterThan">
      <formula>0</formula>
    </cfRule>
    <cfRule type="cellIs" dxfId="150" priority="7" operator="lessThan">
      <formula>0</formula>
    </cfRule>
  </conditionalFormatting>
  <conditionalFormatting sqref="AS121:AV227">
    <cfRule type="cellIs" dxfId="149" priority="10" operator="greaterThan">
      <formula>0</formula>
    </cfRule>
    <cfRule type="cellIs" dxfId="148" priority="9" operator="lessThan">
      <formula>0</formula>
    </cfRule>
  </conditionalFormatting>
  <conditionalFormatting sqref="AS120:AW120 AW121:AW131">
    <cfRule type="cellIs" dxfId="147" priority="12" operator="greaterThan">
      <formula>0</formula>
    </cfRule>
    <cfRule type="cellIs" dxfId="146" priority="11" operator="lessThan">
      <formula>0</formula>
    </cfRule>
  </conditionalFormatting>
  <conditionalFormatting sqref="AZ116:AZ118">
    <cfRule type="cellIs" dxfId="145" priority="4" operator="greaterThan">
      <formula>0</formula>
    </cfRule>
    <cfRule type="cellIs" dxfId="144" priority="3" operator="lessThan">
      <formula>0</formula>
    </cfRule>
  </conditionalFormatting>
  <conditionalFormatting sqref="AZ120:AZ227">
    <cfRule type="cellIs" dxfId="143" priority="6" operator="greaterThan">
      <formula>0</formula>
    </cfRule>
    <cfRule type="cellIs" dxfId="142" priority="5" operator="lessThan">
      <formula>0</formula>
    </cfRule>
  </conditionalFormatting>
  <dataValidations count="5">
    <dataValidation type="list" allowBlank="1" showInputMessage="1" showErrorMessage="1" sqref="D16 D69" xr:uid="{14E330BF-56E2-43E4-810F-BF23A55423D5}">
      <formula1>"TOU, non-TOU"</formula1>
    </dataValidation>
    <dataValidation type="list" allowBlank="1" showInputMessage="1" showErrorMessage="1" sqref="D23 D25 D76 D78" xr:uid="{30803502-A1A6-4018-B89F-EA49171CD4F1}">
      <formula1>"per 30 days, per kWh, per kW, per kVA"</formula1>
    </dataValidation>
    <dataValidation type="list" allowBlank="1" showInputMessage="1" showErrorMessage="1" prompt="Select Charge Unit - monthly, per kWh, per kW" sqref="D54 D59 D107 D112" xr:uid="{385F1F68-F988-456A-91C9-BB5B9BE73B73}">
      <formula1>"Monthly, per kWh, per kW"</formula1>
    </dataValidation>
    <dataValidation type="list" allowBlank="1" showInputMessage="1" showErrorMessage="1" sqref="E40:E41 E59 E43:E54 E93:E94 E112 E96:E107 E34:E38 E87:E91 E23:E32 E76:E85" xr:uid="{3C26ABB3-AD55-430B-8C96-0827B4B273D9}">
      <formula1>#REF!</formula1>
    </dataValidation>
    <dataValidation type="list" allowBlank="1" showInputMessage="1" showErrorMessage="1" prompt="Select Charge Unit - per 30 days, per kWh, per kW, per kVA." sqref="D40:D41 D43:D53 D93:D94 D96:D106 D24 D87:D91 D34:D38 D77 D26:D32 D79:D85" xr:uid="{D3E599AB-F6EB-4F27-8987-4C442D9A8A2C}">
      <formula1>"per 30 days, per kWh, per kW, per kVA"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52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rowBreaks count="1" manualBreakCount="1">
    <brk id="62" max="16" man="1"/>
  </rowBreaks>
  <colBreaks count="1" manualBreakCount="1">
    <brk id="1" min="9" max="113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144780</xdr:colOff>
                    <xdr:row>16</xdr:row>
                    <xdr:rowOff>45720</xdr:rowOff>
                  </from>
                  <to>
                    <xdr:col>16</xdr:col>
                    <xdr:colOff>60960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350520</xdr:colOff>
                    <xdr:row>16</xdr:row>
                    <xdr:rowOff>137160</xdr:rowOff>
                  </from>
                  <to>
                    <xdr:col>10</xdr:col>
                    <xdr:colOff>365760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594360</xdr:colOff>
                    <xdr:row>69</xdr:row>
                    <xdr:rowOff>60960</xdr:rowOff>
                  </from>
                  <to>
                    <xdr:col>15</xdr:col>
                    <xdr:colOff>365760</xdr:colOff>
                    <xdr:row>71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365760</xdr:colOff>
                    <xdr:row>69</xdr:row>
                    <xdr:rowOff>144780</xdr:rowOff>
                  </from>
                  <to>
                    <xdr:col>10</xdr:col>
                    <xdr:colOff>365760</xdr:colOff>
                    <xdr:row>71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0812-92AA-4BC2-AA7D-CC236BA683B0}">
  <sheetPr>
    <pageSetUpPr fitToPage="1"/>
  </sheetPr>
  <dimension ref="A1:AY262"/>
  <sheetViews>
    <sheetView zoomScaleNormal="100" workbookViewId="0">
      <pane xSplit="4" topLeftCell="E1" activePane="topRight" state="frozen"/>
      <selection pane="topRight"/>
    </sheetView>
  </sheetViews>
  <sheetFormatPr defaultColWidth="9.33203125" defaultRowHeight="14.4" x14ac:dyDescent="0.3"/>
  <cols>
    <col min="1" max="1" width="1.6640625" style="202" customWidth="1"/>
    <col min="2" max="2" width="115.44140625" style="202" bestFit="1" customWidth="1"/>
    <col min="3" max="3" width="1.5546875" style="202" customWidth="1"/>
    <col min="4" max="4" width="13.5546875" style="210" customWidth="1"/>
    <col min="5" max="5" width="1.6640625" style="202" customWidth="1"/>
    <col min="6" max="6" width="1.33203125" style="202" customWidth="1"/>
    <col min="7" max="9" width="13.109375" style="202" customWidth="1"/>
    <col min="10" max="10" width="1.5546875" style="202" customWidth="1"/>
    <col min="11" max="13" width="13.109375" style="202" customWidth="1"/>
    <col min="14" max="14" width="1.33203125" style="202" customWidth="1"/>
    <col min="15" max="16" width="13.109375" style="202" customWidth="1"/>
    <col min="17" max="17" width="1.5546875" style="202" customWidth="1"/>
    <col min="18" max="20" width="13.109375" style="202" customWidth="1"/>
    <col min="21" max="21" width="1.6640625" style="202" customWidth="1"/>
    <col min="22" max="23" width="13.109375" style="202" customWidth="1"/>
    <col min="24" max="24" width="1.6640625" style="202" customWidth="1"/>
    <col min="25" max="27" width="13.109375" style="202" customWidth="1"/>
    <col min="28" max="28" width="1.5546875" style="202" customWidth="1"/>
    <col min="29" max="30" width="13.109375" style="202" customWidth="1"/>
    <col min="31" max="31" width="2.109375" style="202" customWidth="1"/>
    <col min="32" max="34" width="13.109375" style="202" customWidth="1"/>
    <col min="35" max="35" width="1.5546875" style="202" customWidth="1"/>
    <col min="36" max="37" width="13.109375" style="202" customWidth="1"/>
    <col min="38" max="38" width="1.33203125" style="202" customWidth="1"/>
    <col min="39" max="41" width="13.109375" style="202" customWidth="1"/>
    <col min="42" max="42" width="1.6640625" style="202" customWidth="1"/>
    <col min="43" max="49" width="13.109375" style="202" customWidth="1"/>
    <col min="50" max="51" width="12.6640625" style="202" customWidth="1"/>
    <col min="52" max="16384" width="9.33203125" style="202"/>
  </cols>
  <sheetData>
    <row r="1" spans="1:51" ht="20.399999999999999" x14ac:dyDescent="0.3">
      <c r="A1" s="199"/>
      <c r="B1" s="200"/>
      <c r="C1" s="200"/>
      <c r="D1" s="201"/>
      <c r="E1" s="200"/>
      <c r="F1" s="200"/>
      <c r="G1" s="200"/>
      <c r="H1" s="200"/>
      <c r="I1" s="199"/>
      <c r="J1" s="199"/>
      <c r="M1" s="7"/>
      <c r="N1" s="7">
        <v>1</v>
      </c>
      <c r="O1" s="7">
        <v>3</v>
      </c>
      <c r="P1" s="7"/>
      <c r="Q1" s="199"/>
      <c r="T1" s="7">
        <v>1</v>
      </c>
      <c r="U1" s="7">
        <v>1</v>
      </c>
      <c r="V1" s="7">
        <v>3</v>
      </c>
      <c r="W1" s="7"/>
      <c r="X1" s="199"/>
      <c r="AA1" s="7"/>
      <c r="AB1" s="7">
        <v>1</v>
      </c>
      <c r="AC1" s="7">
        <v>3</v>
      </c>
      <c r="AD1" s="7"/>
      <c r="AE1" s="199"/>
      <c r="AH1" s="7"/>
      <c r="AI1" s="7">
        <v>1</v>
      </c>
      <c r="AJ1" s="7">
        <v>3</v>
      </c>
      <c r="AK1" s="7"/>
      <c r="AL1" s="199"/>
      <c r="AO1" s="7"/>
      <c r="AP1" s="7">
        <v>1</v>
      </c>
      <c r="AQ1" s="7">
        <v>3</v>
      </c>
      <c r="AR1" s="7"/>
      <c r="AS1" s="199"/>
      <c r="AV1" s="7"/>
      <c r="AW1" s="7">
        <v>1</v>
      </c>
      <c r="AX1" s="7">
        <v>3</v>
      </c>
      <c r="AY1" s="7"/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N5" s="13"/>
      <c r="O5" s="13"/>
      <c r="P5" s="13"/>
      <c r="Q5" s="199"/>
      <c r="U5" s="13"/>
      <c r="V5" s="13"/>
      <c r="W5" s="13"/>
      <c r="X5" s="199"/>
      <c r="AB5" s="13"/>
      <c r="AC5" s="13"/>
      <c r="AD5" s="13"/>
      <c r="AE5" s="199"/>
      <c r="AI5" s="13"/>
      <c r="AJ5" s="13"/>
      <c r="AK5" s="13"/>
      <c r="AL5" s="199"/>
      <c r="AP5" s="13"/>
      <c r="AQ5" s="13"/>
      <c r="AR5" s="13"/>
      <c r="AS5" s="199"/>
      <c r="AW5" s="13"/>
      <c r="AX5" s="13"/>
      <c r="AY5" s="13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N6" s="13"/>
      <c r="O6" s="13"/>
      <c r="P6" s="13"/>
      <c r="Q6" s="199"/>
      <c r="U6" s="13"/>
      <c r="V6" s="13"/>
      <c r="W6" s="13"/>
      <c r="X6" s="199"/>
      <c r="AB6" s="13"/>
      <c r="AC6" s="13"/>
      <c r="AD6" s="13"/>
      <c r="AE6" s="199"/>
      <c r="AI6" s="13"/>
      <c r="AJ6" s="13"/>
      <c r="AK6" s="13"/>
      <c r="AL6" s="199"/>
      <c r="AP6" s="13"/>
      <c r="AQ6" s="13"/>
      <c r="AR6" s="13"/>
      <c r="AS6" s="199"/>
      <c r="AW6" s="13"/>
      <c r="AX6" s="13"/>
      <c r="AY6" s="13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N7" s="13"/>
      <c r="O7" s="13"/>
      <c r="P7" s="13"/>
      <c r="Q7" s="199"/>
      <c r="U7" s="13"/>
      <c r="V7" s="13"/>
      <c r="W7" s="13"/>
      <c r="X7" s="199"/>
      <c r="AB7" s="13"/>
      <c r="AC7" s="13"/>
      <c r="AD7" s="13"/>
      <c r="AE7" s="199"/>
      <c r="AI7" s="13"/>
      <c r="AJ7" s="13"/>
      <c r="AK7" s="13"/>
      <c r="AL7" s="199"/>
      <c r="AP7" s="13"/>
      <c r="AQ7" s="13"/>
      <c r="AR7" s="13"/>
      <c r="AS7" s="199"/>
      <c r="AW7" s="13"/>
      <c r="AX7" s="13"/>
      <c r="AY7" s="13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N8" s="13"/>
      <c r="O8" s="13"/>
      <c r="P8" s="13"/>
      <c r="Q8" s="199"/>
      <c r="U8" s="13"/>
      <c r="V8" s="13"/>
      <c r="W8" s="13"/>
      <c r="X8" s="199"/>
      <c r="AB8" s="13"/>
      <c r="AC8" s="13"/>
      <c r="AD8" s="13"/>
      <c r="AE8" s="199"/>
      <c r="AI8" s="13"/>
      <c r="AJ8" s="13"/>
      <c r="AK8" s="13"/>
      <c r="AL8" s="199"/>
      <c r="AP8" s="13"/>
      <c r="AQ8" s="13"/>
      <c r="AR8" s="13"/>
      <c r="AS8" s="199"/>
      <c r="AW8" s="13"/>
      <c r="AX8" s="13"/>
      <c r="AY8" s="13"/>
    </row>
    <row r="9" spans="1:51" x14ac:dyDescent="0.3">
      <c r="N9" s="13"/>
      <c r="O9" s="13"/>
      <c r="P9" s="13"/>
      <c r="U9" s="13"/>
      <c r="V9" s="13"/>
      <c r="W9" s="13"/>
      <c r="AB9" s="13"/>
      <c r="AC9" s="13"/>
      <c r="AD9" s="13"/>
      <c r="AI9" s="13"/>
      <c r="AJ9" s="13"/>
      <c r="AK9" s="13"/>
      <c r="AP9" s="13"/>
      <c r="AQ9" s="13"/>
      <c r="AR9" s="13"/>
      <c r="AW9" s="13"/>
      <c r="AX9" s="13"/>
      <c r="AY9" s="13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N10" s="309"/>
      <c r="O10" s="309"/>
      <c r="P10" s="309"/>
      <c r="Q10" s="309"/>
      <c r="U10" s="309"/>
      <c r="V10" s="309"/>
      <c r="W10" s="309"/>
      <c r="X10" s="309"/>
      <c r="AB10" s="309"/>
      <c r="AC10" s="309"/>
      <c r="AD10" s="309"/>
      <c r="AE10" s="309"/>
      <c r="AI10" s="309"/>
      <c r="AJ10" s="309"/>
      <c r="AK10" s="309"/>
      <c r="AL10" s="309"/>
      <c r="AP10" s="309"/>
      <c r="AQ10" s="309"/>
      <c r="AR10" s="309"/>
      <c r="AS10" s="309"/>
      <c r="AW10" s="309"/>
      <c r="AX10" s="309"/>
      <c r="AY10" s="309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N11" s="309"/>
      <c r="Q11" s="310"/>
      <c r="U11" s="309"/>
      <c r="X11" s="310"/>
      <c r="AB11" s="309"/>
      <c r="AE11" s="310"/>
      <c r="AI11" s="309"/>
      <c r="AL11" s="310"/>
      <c r="AP11" s="309"/>
      <c r="AS11" s="310"/>
      <c r="AW11" s="309"/>
    </row>
    <row r="12" spans="1:51" x14ac:dyDescent="0.3">
      <c r="N12" s="311"/>
      <c r="U12" s="311"/>
      <c r="AB12" s="311"/>
      <c r="AI12" s="311"/>
      <c r="AP12" s="311"/>
      <c r="AW12" s="311"/>
    </row>
    <row r="13" spans="1:51" x14ac:dyDescent="0.3">
      <c r="N13" s="311"/>
      <c r="U13" s="311"/>
      <c r="AB13" s="311"/>
      <c r="AI13" s="311"/>
      <c r="AP13" s="311"/>
      <c r="AW13" s="311"/>
    </row>
    <row r="14" spans="1:51" ht="15.6" x14ac:dyDescent="0.3">
      <c r="B14" s="220" t="s">
        <v>2</v>
      </c>
      <c r="D14" s="436" t="s">
        <v>60</v>
      </c>
      <c r="E14" s="436"/>
      <c r="F14" s="436"/>
      <c r="G14" s="436"/>
      <c r="H14" s="436"/>
      <c r="I14" s="436"/>
      <c r="J14" s="436"/>
      <c r="K14" s="436"/>
      <c r="L14" s="436"/>
      <c r="O14" s="13"/>
      <c r="P14" s="13"/>
      <c r="Q14" s="13"/>
      <c r="R14" s="13"/>
      <c r="V14" s="13"/>
      <c r="W14" s="13"/>
      <c r="X14" s="13"/>
      <c r="Y14" s="13"/>
      <c r="AC14" s="13"/>
      <c r="AD14" s="13"/>
      <c r="AE14" s="13"/>
      <c r="AF14" s="13"/>
      <c r="AJ14" s="13"/>
      <c r="AK14" s="13"/>
      <c r="AL14" s="13"/>
      <c r="AM14" s="13"/>
      <c r="AQ14" s="13"/>
      <c r="AR14" s="13"/>
      <c r="AS14" s="13"/>
      <c r="AT14" s="13"/>
      <c r="AX14" s="13"/>
      <c r="AY14" s="13"/>
    </row>
    <row r="15" spans="1:51" ht="15.6" x14ac:dyDescent="0.3">
      <c r="B15" s="218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6" x14ac:dyDescent="0.3">
      <c r="B16" s="220" t="s">
        <v>4</v>
      </c>
      <c r="D16" s="214" t="s">
        <v>5</v>
      </c>
      <c r="E16" s="213"/>
      <c r="F16" s="213"/>
      <c r="H16" s="213"/>
      <c r="I16" s="215"/>
      <c r="J16" s="213"/>
      <c r="K16" s="216"/>
      <c r="M16" s="215"/>
      <c r="N16" s="222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5" ht="15.6" x14ac:dyDescent="0.3">
      <c r="B17" s="218"/>
      <c r="D17" s="213"/>
      <c r="E17" s="213"/>
      <c r="F17" s="213"/>
      <c r="G17" s="213"/>
      <c r="H17" s="213"/>
      <c r="I17" s="213"/>
      <c r="J17" s="213"/>
      <c r="Q17" s="213"/>
      <c r="X17" s="213"/>
      <c r="AE17" s="213"/>
      <c r="AL17" s="213"/>
      <c r="AS17" s="213"/>
    </row>
    <row r="18" spans="2:45" x14ac:dyDescent="0.3">
      <c r="B18" s="218"/>
      <c r="D18" s="219" t="s">
        <v>6</v>
      </c>
      <c r="E18" s="220"/>
      <c r="G18" s="221">
        <v>2000</v>
      </c>
      <c r="H18" s="220" t="s">
        <v>7</v>
      </c>
    </row>
    <row r="19" spans="2:45" x14ac:dyDescent="0.3">
      <c r="B19" s="218"/>
      <c r="P19" s="222"/>
      <c r="W19" s="222"/>
      <c r="AD19" s="222"/>
      <c r="AK19" s="222"/>
      <c r="AR19" s="222"/>
    </row>
    <row r="20" spans="2:45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5" ht="15" customHeight="1" x14ac:dyDescent="0.3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5" x14ac:dyDescent="0.3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5" s="22" customFormat="1" x14ac:dyDescent="0.3">
      <c r="B23" s="51" t="s">
        <v>18</v>
      </c>
      <c r="C23" s="52"/>
      <c r="D23" s="53" t="s">
        <v>19</v>
      </c>
      <c r="E23" s="52"/>
      <c r="F23" s="23"/>
      <c r="G23" s="54">
        <v>43.7</v>
      </c>
      <c r="H23" s="55">
        <v>1</v>
      </c>
      <c r="I23" s="56">
        <f t="shared" ref="I23:I33" si="0">H23*G23</f>
        <v>43.7</v>
      </c>
      <c r="J23" s="57"/>
      <c r="K23" s="54">
        <v>43.7</v>
      </c>
      <c r="L23" s="55">
        <v>1</v>
      </c>
      <c r="M23" s="56">
        <f t="shared" ref="M23:M33" si="1">L23*K23</f>
        <v>43.7</v>
      </c>
      <c r="N23" s="57"/>
      <c r="O23" s="58">
        <f t="shared" ref="O23:O64" si="2">M23-I23</f>
        <v>0</v>
      </c>
      <c r="P23" s="59">
        <f t="shared" ref="P23:P64" si="3">IF(OR(I23=0,M23=0),"",(O23/I23))</f>
        <v>0</v>
      </c>
      <c r="Q23" s="57"/>
    </row>
    <row r="24" spans="2:45" x14ac:dyDescent="0.3">
      <c r="B24" s="61" t="s">
        <v>93</v>
      </c>
      <c r="C24" s="229"/>
      <c r="D24" s="230" t="s">
        <v>22</v>
      </c>
      <c r="E24" s="229"/>
      <c r="F24" s="29"/>
      <c r="G24" s="312">
        <v>5.0000000000000002E-5</v>
      </c>
      <c r="H24" s="313">
        <f t="shared" ref="H24:H33" si="4">$G$18</f>
        <v>2000</v>
      </c>
      <c r="I24" s="233">
        <f t="shared" si="0"/>
        <v>0.1</v>
      </c>
      <c r="J24" s="29"/>
      <c r="K24" s="312">
        <v>5.0000000000000002E-5</v>
      </c>
      <c r="L24" s="313">
        <f t="shared" ref="L24:L33" si="5">$G$18</f>
        <v>2000</v>
      </c>
      <c r="M24" s="233">
        <f t="shared" si="1"/>
        <v>0.1</v>
      </c>
      <c r="N24" s="29"/>
      <c r="O24" s="234">
        <f t="shared" si="2"/>
        <v>0</v>
      </c>
      <c r="P24" s="235">
        <f t="shared" si="3"/>
        <v>0</v>
      </c>
    </row>
    <row r="25" spans="2:45" x14ac:dyDescent="0.3">
      <c r="B25" s="61" t="s">
        <v>94</v>
      </c>
      <c r="C25" s="229"/>
      <c r="D25" s="230" t="s">
        <v>22</v>
      </c>
      <c r="E25" s="229"/>
      <c r="F25" s="29"/>
      <c r="G25" s="312">
        <v>-1.2E-4</v>
      </c>
      <c r="H25" s="313">
        <f t="shared" si="4"/>
        <v>2000</v>
      </c>
      <c r="I25" s="233">
        <f t="shared" si="0"/>
        <v>-0.24000000000000002</v>
      </c>
      <c r="J25" s="29"/>
      <c r="K25" s="312">
        <v>0</v>
      </c>
      <c r="L25" s="313">
        <f t="shared" si="5"/>
        <v>2000</v>
      </c>
      <c r="M25" s="233">
        <f t="shared" si="1"/>
        <v>0</v>
      </c>
      <c r="N25" s="29"/>
      <c r="O25" s="234">
        <f t="shared" si="2"/>
        <v>0.24000000000000002</v>
      </c>
      <c r="P25" s="235" t="str">
        <f t="shared" si="3"/>
        <v/>
      </c>
    </row>
    <row r="26" spans="2:45" x14ac:dyDescent="0.3">
      <c r="B26" s="61" t="s">
        <v>95</v>
      </c>
      <c r="C26" s="229"/>
      <c r="D26" s="230" t="s">
        <v>22</v>
      </c>
      <c r="E26" s="229"/>
      <c r="F26" s="29"/>
      <c r="G26" s="312">
        <v>-8.3000000000000001E-4</v>
      </c>
      <c r="H26" s="313">
        <f t="shared" si="4"/>
        <v>2000</v>
      </c>
      <c r="I26" s="233">
        <f t="shared" si="0"/>
        <v>-1.66</v>
      </c>
      <c r="J26" s="29"/>
      <c r="K26" s="312">
        <v>0</v>
      </c>
      <c r="L26" s="313">
        <f t="shared" si="5"/>
        <v>2000</v>
      </c>
      <c r="M26" s="233">
        <f t="shared" si="1"/>
        <v>0</v>
      </c>
      <c r="N26" s="29"/>
      <c r="O26" s="234">
        <f t="shared" si="2"/>
        <v>1.66</v>
      </c>
      <c r="P26" s="235" t="str">
        <f t="shared" si="3"/>
        <v/>
      </c>
    </row>
    <row r="27" spans="2:45" x14ac:dyDescent="0.3">
      <c r="B27" s="61" t="s">
        <v>96</v>
      </c>
      <c r="C27" s="229"/>
      <c r="D27" s="230" t="s">
        <v>22</v>
      </c>
      <c r="E27" s="229"/>
      <c r="F27" s="29"/>
      <c r="G27" s="312">
        <v>-2.2599999999999999E-3</v>
      </c>
      <c r="H27" s="313">
        <f t="shared" si="4"/>
        <v>2000</v>
      </c>
      <c r="I27" s="233">
        <f t="shared" si="0"/>
        <v>-4.5199999999999996</v>
      </c>
      <c r="J27" s="29"/>
      <c r="K27" s="312">
        <v>0</v>
      </c>
      <c r="L27" s="313">
        <f t="shared" si="5"/>
        <v>2000</v>
      </c>
      <c r="M27" s="233">
        <f t="shared" si="1"/>
        <v>0</v>
      </c>
      <c r="N27" s="29"/>
      <c r="O27" s="234">
        <f t="shared" si="2"/>
        <v>4.5199999999999996</v>
      </c>
      <c r="P27" s="235" t="str">
        <f t="shared" si="3"/>
        <v/>
      </c>
    </row>
    <row r="28" spans="2:45" x14ac:dyDescent="0.3">
      <c r="B28" s="61" t="s">
        <v>97</v>
      </c>
      <c r="C28" s="229"/>
      <c r="D28" s="230" t="s">
        <v>22</v>
      </c>
      <c r="E28" s="229"/>
      <c r="F28" s="29"/>
      <c r="G28" s="312">
        <v>-4.0000000000000003E-5</v>
      </c>
      <c r="H28" s="313">
        <f t="shared" si="4"/>
        <v>2000</v>
      </c>
      <c r="I28" s="233">
        <f t="shared" si="0"/>
        <v>-0.08</v>
      </c>
      <c r="J28" s="29"/>
      <c r="K28" s="312">
        <v>-4.0000000000000003E-5</v>
      </c>
      <c r="L28" s="313">
        <f t="shared" si="5"/>
        <v>2000</v>
      </c>
      <c r="M28" s="233">
        <f t="shared" si="1"/>
        <v>-0.08</v>
      </c>
      <c r="N28" s="29"/>
      <c r="O28" s="234">
        <f t="shared" si="2"/>
        <v>0</v>
      </c>
      <c r="P28" s="235">
        <f t="shared" si="3"/>
        <v>0</v>
      </c>
    </row>
    <row r="29" spans="2:45" x14ac:dyDescent="0.3">
      <c r="B29" s="64" t="s">
        <v>98</v>
      </c>
      <c r="C29" s="229"/>
      <c r="D29" s="230" t="s">
        <v>22</v>
      </c>
      <c r="E29" s="229"/>
      <c r="F29" s="29"/>
      <c r="G29" s="312">
        <v>-1.7899999999999999E-3</v>
      </c>
      <c r="H29" s="313">
        <f t="shared" si="4"/>
        <v>2000</v>
      </c>
      <c r="I29" s="233">
        <f>H29*G29</f>
        <v>-3.58</v>
      </c>
      <c r="J29" s="29"/>
      <c r="K29" s="312">
        <v>-1.7899999999999999E-3</v>
      </c>
      <c r="L29" s="313">
        <f t="shared" si="5"/>
        <v>2000</v>
      </c>
      <c r="M29" s="233">
        <f t="shared" si="1"/>
        <v>-3.58</v>
      </c>
      <c r="N29" s="29"/>
      <c r="O29" s="234">
        <f t="shared" si="2"/>
        <v>0</v>
      </c>
      <c r="P29" s="235">
        <f t="shared" si="3"/>
        <v>0</v>
      </c>
    </row>
    <row r="30" spans="2:45" x14ac:dyDescent="0.3">
      <c r="B30" s="64" t="s">
        <v>99</v>
      </c>
      <c r="C30" s="229"/>
      <c r="D30" s="230" t="s">
        <v>22</v>
      </c>
      <c r="E30" s="229"/>
      <c r="F30" s="29"/>
      <c r="G30" s="312">
        <v>-4.2999999999999999E-4</v>
      </c>
      <c r="H30" s="313">
        <f t="shared" si="4"/>
        <v>2000</v>
      </c>
      <c r="I30" s="233">
        <f>H30*G30</f>
        <v>-0.86</v>
      </c>
      <c r="J30" s="29"/>
      <c r="K30" s="312">
        <v>-4.2999999999999999E-4</v>
      </c>
      <c r="L30" s="313">
        <f t="shared" si="5"/>
        <v>2000</v>
      </c>
      <c r="M30" s="233">
        <f t="shared" si="1"/>
        <v>-0.86</v>
      </c>
      <c r="N30" s="29"/>
      <c r="O30" s="234">
        <f t="shared" si="2"/>
        <v>0</v>
      </c>
      <c r="P30" s="235">
        <f t="shared" si="3"/>
        <v>0</v>
      </c>
    </row>
    <row r="31" spans="2:45" x14ac:dyDescent="0.3">
      <c r="B31" s="65" t="s">
        <v>100</v>
      </c>
      <c r="C31" s="229"/>
      <c r="D31" s="230" t="s">
        <v>22</v>
      </c>
      <c r="E31" s="229"/>
      <c r="F31" s="29"/>
      <c r="G31" s="312">
        <v>0</v>
      </c>
      <c r="H31" s="313">
        <f t="shared" si="4"/>
        <v>2000</v>
      </c>
      <c r="I31" s="233">
        <f t="shared" si="0"/>
        <v>0</v>
      </c>
      <c r="J31" s="29"/>
      <c r="K31" s="312">
        <v>-1.25E-3</v>
      </c>
      <c r="L31" s="313">
        <f t="shared" si="5"/>
        <v>2000</v>
      </c>
      <c r="M31" s="233">
        <f t="shared" si="1"/>
        <v>-2.5</v>
      </c>
      <c r="N31" s="29"/>
      <c r="O31" s="234">
        <f t="shared" si="2"/>
        <v>-2.5</v>
      </c>
      <c r="P31" s="235" t="str">
        <f t="shared" si="3"/>
        <v/>
      </c>
    </row>
    <row r="32" spans="2:45" x14ac:dyDescent="0.3">
      <c r="B32" s="66" t="s">
        <v>101</v>
      </c>
      <c r="C32" s="229"/>
      <c r="D32" s="230" t="s">
        <v>22</v>
      </c>
      <c r="E32" s="229"/>
      <c r="F32" s="29"/>
      <c r="G32" s="312">
        <v>2.5999999999999998E-4</v>
      </c>
      <c r="H32" s="313">
        <f t="shared" si="4"/>
        <v>2000</v>
      </c>
      <c r="I32" s="233">
        <f t="shared" si="0"/>
        <v>0.51999999999999991</v>
      </c>
      <c r="J32" s="29"/>
      <c r="K32" s="312">
        <v>0</v>
      </c>
      <c r="L32" s="313">
        <f t="shared" si="5"/>
        <v>2000</v>
      </c>
      <c r="M32" s="233">
        <f t="shared" si="1"/>
        <v>0</v>
      </c>
      <c r="N32" s="29"/>
      <c r="O32" s="234">
        <f t="shared" si="2"/>
        <v>-0.51999999999999991</v>
      </c>
      <c r="P32" s="235" t="str">
        <f t="shared" si="3"/>
        <v/>
      </c>
    </row>
    <row r="33" spans="2:17" x14ac:dyDescent="0.3">
      <c r="B33" s="249" t="s">
        <v>61</v>
      </c>
      <c r="C33" s="229"/>
      <c r="D33" s="230" t="s">
        <v>22</v>
      </c>
      <c r="E33" s="229"/>
      <c r="F33" s="29"/>
      <c r="G33" s="246">
        <v>4.5350000000000001E-2</v>
      </c>
      <c r="H33" s="313">
        <f t="shared" si="4"/>
        <v>2000</v>
      </c>
      <c r="I33" s="233">
        <f t="shared" si="0"/>
        <v>90.7</v>
      </c>
      <c r="J33" s="29"/>
      <c r="K33" s="246">
        <v>4.7780000000000003E-2</v>
      </c>
      <c r="L33" s="313">
        <f t="shared" si="5"/>
        <v>2000</v>
      </c>
      <c r="M33" s="233">
        <f t="shared" si="1"/>
        <v>95.56</v>
      </c>
      <c r="N33" s="29"/>
      <c r="O33" s="234">
        <f t="shared" si="2"/>
        <v>4.8599999999999994</v>
      </c>
      <c r="P33" s="235">
        <f t="shared" si="3"/>
        <v>5.3583241455347291E-2</v>
      </c>
    </row>
    <row r="34" spans="2:17" s="67" customFormat="1" x14ac:dyDescent="0.3">
      <c r="B34" s="159" t="s">
        <v>20</v>
      </c>
      <c r="C34" s="69"/>
      <c r="D34" s="70"/>
      <c r="E34" s="69"/>
      <c r="F34" s="71"/>
      <c r="G34" s="72"/>
      <c r="H34" s="73"/>
      <c r="I34" s="74">
        <f>SUM(I23:I33)</f>
        <v>124.08000000000001</v>
      </c>
      <c r="J34" s="75"/>
      <c r="K34" s="72"/>
      <c r="L34" s="73"/>
      <c r="M34" s="74">
        <f>SUM(M23:M33)</f>
        <v>132.34</v>
      </c>
      <c r="N34" s="75"/>
      <c r="O34" s="76">
        <f t="shared" si="2"/>
        <v>8.2599999999999909</v>
      </c>
      <c r="P34" s="77">
        <f t="shared" si="3"/>
        <v>6.656995486782713E-2</v>
      </c>
      <c r="Q34" s="75"/>
    </row>
    <row r="35" spans="2:17" s="22" customFormat="1" x14ac:dyDescent="0.3">
      <c r="B35" s="64" t="s">
        <v>21</v>
      </c>
      <c r="C35" s="52"/>
      <c r="D35" s="53" t="s">
        <v>22</v>
      </c>
      <c r="E35" s="52"/>
      <c r="F35" s="23"/>
      <c r="G35" s="79">
        <f>RESIDENTIAL!G34</f>
        <v>9.9039999999999989E-2</v>
      </c>
      <c r="H35" s="80">
        <f>$G$18*(1+G67)-$G$18</f>
        <v>59</v>
      </c>
      <c r="I35" s="62">
        <f t="shared" ref="I35:I39" si="6">H35*G35</f>
        <v>5.8433599999999997</v>
      </c>
      <c r="J35" s="57"/>
      <c r="K35" s="79">
        <f>RESIDENTIAL!K34</f>
        <v>9.9039999999999989E-2</v>
      </c>
      <c r="L35" s="80">
        <f>$G$18*(1+K67)-$G$18</f>
        <v>59</v>
      </c>
      <c r="M35" s="62">
        <f t="shared" ref="M35:M39" si="7">L35*K35</f>
        <v>5.8433599999999997</v>
      </c>
      <c r="N35" s="57"/>
      <c r="O35" s="58">
        <f t="shared" si="2"/>
        <v>0</v>
      </c>
      <c r="P35" s="59">
        <f t="shared" si="3"/>
        <v>0</v>
      </c>
      <c r="Q35" s="57"/>
    </row>
    <row r="36" spans="2:17" s="22" customFormat="1" x14ac:dyDescent="0.3">
      <c r="B36" s="64" t="str">
        <f>+RESIDENTIAL!$B$35</f>
        <v>Rate Rider for Disposition of Deferral/Variance Accounts - effective until December 31, 2026</v>
      </c>
      <c r="C36" s="52"/>
      <c r="D36" s="53" t="s">
        <v>22</v>
      </c>
      <c r="E36" s="52"/>
      <c r="F36" s="23"/>
      <c r="G36" s="81">
        <v>2.49E-3</v>
      </c>
      <c r="H36" s="82">
        <f>$G$18</f>
        <v>2000</v>
      </c>
      <c r="I36" s="62">
        <f t="shared" si="6"/>
        <v>4.9800000000000004</v>
      </c>
      <c r="J36" s="57"/>
      <c r="K36" s="81">
        <v>1.24E-3</v>
      </c>
      <c r="L36" s="82">
        <f>$G$18</f>
        <v>2000</v>
      </c>
      <c r="M36" s="62">
        <f t="shared" si="7"/>
        <v>2.48</v>
      </c>
      <c r="N36" s="57"/>
      <c r="O36" s="58">
        <f t="shared" si="2"/>
        <v>-2.5000000000000004</v>
      </c>
      <c r="P36" s="59">
        <f t="shared" si="3"/>
        <v>-0.50200803212851408</v>
      </c>
      <c r="Q36" s="57"/>
    </row>
    <row r="37" spans="2:17" s="22" customFormat="1" x14ac:dyDescent="0.3">
      <c r="B37" s="64" t="str">
        <f>+RESIDENTIAL!$B$36</f>
        <v>Rate Rider for Disposition of Capacity Based Recovery Account - Applicable only for Class B Customers - effective until December 31, 2026</v>
      </c>
      <c r="C37" s="52"/>
      <c r="D37" s="53" t="s">
        <v>22</v>
      </c>
      <c r="E37" s="52"/>
      <c r="F37" s="23"/>
      <c r="G37" s="81">
        <v>1.8000000000000001E-4</v>
      </c>
      <c r="H37" s="82">
        <f>$G$18</f>
        <v>2000</v>
      </c>
      <c r="I37" s="62">
        <f t="shared" si="6"/>
        <v>0.36000000000000004</v>
      </c>
      <c r="J37" s="57"/>
      <c r="K37" s="81">
        <v>4.8000000000000001E-4</v>
      </c>
      <c r="L37" s="82">
        <f>$G$18</f>
        <v>2000</v>
      </c>
      <c r="M37" s="62">
        <f t="shared" si="7"/>
        <v>0.96000000000000008</v>
      </c>
      <c r="N37" s="57"/>
      <c r="O37" s="58">
        <f t="shared" si="2"/>
        <v>0.60000000000000009</v>
      </c>
      <c r="P37" s="59">
        <f t="shared" si="3"/>
        <v>1.6666666666666667</v>
      </c>
      <c r="Q37" s="57"/>
    </row>
    <row r="38" spans="2:17" s="22" customFormat="1" x14ac:dyDescent="0.3">
      <c r="B38" s="64" t="str">
        <f>+RESIDENTIAL!$B$37</f>
        <v>Rate Rider for Disposition of Global Adjustment Account - Applicable only for Non-RPP Customers - effective until December 31, 2026</v>
      </c>
      <c r="C38" s="52"/>
      <c r="D38" s="53" t="s">
        <v>22</v>
      </c>
      <c r="E38" s="52"/>
      <c r="F38" s="23"/>
      <c r="G38" s="81">
        <v>1.24E-3</v>
      </c>
      <c r="H38" s="82"/>
      <c r="I38" s="62">
        <f t="shared" si="6"/>
        <v>0</v>
      </c>
      <c r="J38" s="57"/>
      <c r="K38" s="81">
        <v>5.0800000000000003E-3</v>
      </c>
      <c r="L38" s="82"/>
      <c r="M38" s="62">
        <f t="shared" si="7"/>
        <v>0</v>
      </c>
      <c r="N38" s="57"/>
      <c r="O38" s="58">
        <f t="shared" si="2"/>
        <v>0</v>
      </c>
      <c r="P38" s="59" t="str">
        <f t="shared" si="3"/>
        <v/>
      </c>
      <c r="Q38" s="57"/>
    </row>
    <row r="39" spans="2:17" s="22" customFormat="1" x14ac:dyDescent="0.3">
      <c r="B39" s="64" t="str">
        <f>CSMUR!B38</f>
        <v>Rate Rider for Smart Metering Entity Charge - effective until December 31, 2029</v>
      </c>
      <c r="C39" s="52"/>
      <c r="D39" s="53" t="s">
        <v>19</v>
      </c>
      <c r="E39" s="52"/>
      <c r="F39" s="23"/>
      <c r="G39" s="84">
        <f>RESIDENTIAL!G38</f>
        <v>0.41</v>
      </c>
      <c r="H39" s="55">
        <v>1</v>
      </c>
      <c r="I39" s="62">
        <f t="shared" si="6"/>
        <v>0.41</v>
      </c>
      <c r="J39" s="57"/>
      <c r="K39" s="84">
        <f>RESIDENTIAL!K38</f>
        <v>0.41</v>
      </c>
      <c r="L39" s="55">
        <v>1</v>
      </c>
      <c r="M39" s="62">
        <f t="shared" si="7"/>
        <v>0.41</v>
      </c>
      <c r="N39" s="57"/>
      <c r="O39" s="58">
        <f t="shared" si="2"/>
        <v>0</v>
      </c>
      <c r="P39" s="59">
        <f t="shared" si="3"/>
        <v>0</v>
      </c>
      <c r="Q39" s="57"/>
    </row>
    <row r="40" spans="2:17" s="67" customFormat="1" x14ac:dyDescent="0.3">
      <c r="B40" s="159" t="s">
        <v>27</v>
      </c>
      <c r="C40" s="69"/>
      <c r="D40" s="70"/>
      <c r="E40" s="69"/>
      <c r="F40" s="71"/>
      <c r="G40" s="72"/>
      <c r="H40" s="73"/>
      <c r="I40" s="74">
        <f>SUM(I35:I39)+I34</f>
        <v>135.67336</v>
      </c>
      <c r="J40" s="75"/>
      <c r="K40" s="72"/>
      <c r="L40" s="73"/>
      <c r="M40" s="74">
        <f>SUM(M35:M39)+M34</f>
        <v>142.03336000000002</v>
      </c>
      <c r="N40" s="75"/>
      <c r="O40" s="76">
        <f t="shared" si="2"/>
        <v>6.3600000000000136</v>
      </c>
      <c r="P40" s="77">
        <f t="shared" si="3"/>
        <v>4.6877294112860575E-2</v>
      </c>
      <c r="Q40" s="75"/>
    </row>
    <row r="41" spans="2:17" s="22" customFormat="1" x14ac:dyDescent="0.3">
      <c r="B41" s="91" t="s">
        <v>28</v>
      </c>
      <c r="C41" s="23"/>
      <c r="D41" s="53" t="s">
        <v>22</v>
      </c>
      <c r="E41" s="23"/>
      <c r="F41" s="23"/>
      <c r="G41" s="92">
        <v>1.363E-2</v>
      </c>
      <c r="H41" s="93">
        <f>$G$18*(1+G67)</f>
        <v>2059</v>
      </c>
      <c r="I41" s="56">
        <f>H41*G41</f>
        <v>28.064170000000001</v>
      </c>
      <c r="J41" s="57"/>
      <c r="K41" s="92">
        <v>1.3140000000000001E-2</v>
      </c>
      <c r="L41" s="93">
        <f>$G$18*(1+K67)</f>
        <v>2059</v>
      </c>
      <c r="M41" s="56">
        <f>L41*K41</f>
        <v>27.055260000000001</v>
      </c>
      <c r="N41" s="57"/>
      <c r="O41" s="58">
        <f t="shared" si="2"/>
        <v>-1.0089100000000002</v>
      </c>
      <c r="P41" s="59">
        <f t="shared" si="3"/>
        <v>-3.5950110051357308E-2</v>
      </c>
      <c r="Q41" s="57"/>
    </row>
    <row r="42" spans="2:17" s="22" customFormat="1" x14ac:dyDescent="0.3">
      <c r="B42" s="91" t="s">
        <v>29</v>
      </c>
      <c r="C42" s="23"/>
      <c r="D42" s="53" t="s">
        <v>22</v>
      </c>
      <c r="E42" s="23"/>
      <c r="F42" s="23"/>
      <c r="G42" s="92">
        <v>8.5800000000000008E-3</v>
      </c>
      <c r="H42" s="94">
        <f>H41</f>
        <v>2059</v>
      </c>
      <c r="I42" s="56">
        <f>H42*G42</f>
        <v>17.666220000000003</v>
      </c>
      <c r="J42" s="57"/>
      <c r="K42" s="92">
        <v>7.9000000000000008E-3</v>
      </c>
      <c r="L42" s="94">
        <f>L41</f>
        <v>2059</v>
      </c>
      <c r="M42" s="56">
        <f>L42*K42</f>
        <v>16.266100000000002</v>
      </c>
      <c r="N42" s="57"/>
      <c r="O42" s="58">
        <f t="shared" si="2"/>
        <v>-1.4001200000000011</v>
      </c>
      <c r="P42" s="59">
        <f t="shared" si="3"/>
        <v>-7.9254079254079304E-2</v>
      </c>
      <c r="Q42" s="57"/>
    </row>
    <row r="43" spans="2:17" s="67" customFormat="1" x14ac:dyDescent="0.3">
      <c r="B43" s="159" t="s">
        <v>30</v>
      </c>
      <c r="C43" s="69"/>
      <c r="D43" s="70"/>
      <c r="E43" s="69"/>
      <c r="F43" s="71"/>
      <c r="G43" s="72"/>
      <c r="H43" s="73"/>
      <c r="I43" s="74">
        <f>SUM(I40:I42)</f>
        <v>181.40375</v>
      </c>
      <c r="J43" s="75"/>
      <c r="K43" s="72"/>
      <c r="L43" s="73"/>
      <c r="M43" s="74">
        <f>SUM(M40:M42)</f>
        <v>185.35472000000001</v>
      </c>
      <c r="N43" s="75"/>
      <c r="O43" s="76">
        <f t="shared" si="2"/>
        <v>3.9509700000000123</v>
      </c>
      <c r="P43" s="77">
        <f t="shared" si="3"/>
        <v>2.1779979741322945E-2</v>
      </c>
      <c r="Q43" s="75"/>
    </row>
    <row r="44" spans="2:17" s="22" customFormat="1" x14ac:dyDescent="0.3">
      <c r="B44" s="64" t="s">
        <v>62</v>
      </c>
      <c r="C44" s="52"/>
      <c r="D44" s="53" t="s">
        <v>22</v>
      </c>
      <c r="E44" s="52"/>
      <c r="F44" s="23"/>
      <c r="G44" s="99">
        <v>4.1000000000000003E-3</v>
      </c>
      <c r="H44" s="82">
        <f>H41</f>
        <v>2059</v>
      </c>
      <c r="I44" s="62">
        <f t="shared" ref="I44:I54" si="8">H44*G44</f>
        <v>8.4419000000000004</v>
      </c>
      <c r="J44" s="57"/>
      <c r="K44" s="99">
        <v>4.1000000000000003E-3</v>
      </c>
      <c r="L44" s="82">
        <f>L41</f>
        <v>2059</v>
      </c>
      <c r="M44" s="62">
        <f t="shared" ref="M44:M54" si="9">L44*K44</f>
        <v>8.4419000000000004</v>
      </c>
      <c r="N44" s="57"/>
      <c r="O44" s="58">
        <f t="shared" si="2"/>
        <v>0</v>
      </c>
      <c r="P44" s="59">
        <f t="shared" si="3"/>
        <v>0</v>
      </c>
      <c r="Q44" s="57"/>
    </row>
    <row r="45" spans="2:17" s="22" customFormat="1" x14ac:dyDescent="0.3">
      <c r="B45" s="64" t="s">
        <v>63</v>
      </c>
      <c r="C45" s="52"/>
      <c r="D45" s="53" t="s">
        <v>22</v>
      </c>
      <c r="E45" s="52"/>
      <c r="F45" s="23"/>
      <c r="G45" s="99">
        <v>1.5E-3</v>
      </c>
      <c r="H45" s="82">
        <f>H41</f>
        <v>2059</v>
      </c>
      <c r="I45" s="62">
        <f t="shared" si="8"/>
        <v>3.0885000000000002</v>
      </c>
      <c r="J45" s="57"/>
      <c r="K45" s="99">
        <v>1.5E-3</v>
      </c>
      <c r="L45" s="82">
        <f>L41</f>
        <v>2059</v>
      </c>
      <c r="M45" s="62">
        <f t="shared" si="9"/>
        <v>3.0885000000000002</v>
      </c>
      <c r="N45" s="57"/>
      <c r="O45" s="58">
        <f t="shared" si="2"/>
        <v>0</v>
      </c>
      <c r="P45" s="59">
        <f t="shared" si="3"/>
        <v>0</v>
      </c>
      <c r="Q45" s="57"/>
    </row>
    <row r="46" spans="2:17" s="22" customFormat="1" x14ac:dyDescent="0.3">
      <c r="B46" s="64" t="s">
        <v>33</v>
      </c>
      <c r="C46" s="52"/>
      <c r="D46" s="53" t="s">
        <v>22</v>
      </c>
      <c r="E46" s="52"/>
      <c r="F46" s="23"/>
      <c r="G46" s="99">
        <v>4.0000000000000002E-4</v>
      </c>
      <c r="H46" s="82">
        <f>+H41</f>
        <v>2059</v>
      </c>
      <c r="I46" s="62">
        <f t="shared" si="8"/>
        <v>0.8236</v>
      </c>
      <c r="J46" s="57"/>
      <c r="K46" s="99">
        <v>4.0000000000000002E-4</v>
      </c>
      <c r="L46" s="82">
        <f>+L41</f>
        <v>2059</v>
      </c>
      <c r="M46" s="62">
        <f t="shared" si="9"/>
        <v>0.8236</v>
      </c>
      <c r="N46" s="57"/>
      <c r="O46" s="58">
        <f t="shared" si="2"/>
        <v>0</v>
      </c>
      <c r="P46" s="59">
        <f t="shared" si="3"/>
        <v>0</v>
      </c>
      <c r="Q46" s="57"/>
    </row>
    <row r="47" spans="2:17" s="22" customFormat="1" x14ac:dyDescent="0.3">
      <c r="B47" s="64" t="s">
        <v>64</v>
      </c>
      <c r="C47" s="52"/>
      <c r="D47" s="53" t="s">
        <v>19</v>
      </c>
      <c r="E47" s="52"/>
      <c r="F47" s="23"/>
      <c r="G47" s="100">
        <v>0.25</v>
      </c>
      <c r="H47" s="55">
        <v>1</v>
      </c>
      <c r="I47" s="56">
        <f t="shared" si="8"/>
        <v>0.25</v>
      </c>
      <c r="J47" s="57"/>
      <c r="K47" s="100">
        <v>0.25</v>
      </c>
      <c r="L47" s="55">
        <v>1</v>
      </c>
      <c r="M47" s="56">
        <f t="shared" si="9"/>
        <v>0.25</v>
      </c>
      <c r="N47" s="57"/>
      <c r="O47" s="58">
        <f t="shared" si="2"/>
        <v>0</v>
      </c>
      <c r="P47" s="59">
        <f t="shared" si="3"/>
        <v>0</v>
      </c>
      <c r="Q47" s="57"/>
    </row>
    <row r="48" spans="2:17" s="22" customFormat="1" x14ac:dyDescent="0.3">
      <c r="B48" s="64" t="s">
        <v>35</v>
      </c>
      <c r="C48" s="52"/>
      <c r="D48" s="53" t="s">
        <v>22</v>
      </c>
      <c r="E48" s="52"/>
      <c r="F48" s="23"/>
      <c r="G48" s="99">
        <v>7.5999999999999998E-2</v>
      </c>
      <c r="H48" s="82">
        <f>$G$18*$D$128</f>
        <v>1280</v>
      </c>
      <c r="I48" s="62">
        <f t="shared" si="8"/>
        <v>97.28</v>
      </c>
      <c r="J48" s="57"/>
      <c r="K48" s="99">
        <v>7.5999999999999998E-2</v>
      </c>
      <c r="L48" s="82">
        <f>$G$18*$D$128</f>
        <v>1280</v>
      </c>
      <c r="M48" s="62">
        <f t="shared" si="9"/>
        <v>97.28</v>
      </c>
      <c r="N48" s="57"/>
      <c r="O48" s="58">
        <f t="shared" si="2"/>
        <v>0</v>
      </c>
      <c r="P48" s="59">
        <f t="shared" si="3"/>
        <v>0</v>
      </c>
      <c r="Q48" s="57"/>
    </row>
    <row r="49" spans="1:17" s="22" customFormat="1" x14ac:dyDescent="0.3">
      <c r="B49" s="64" t="s">
        <v>36</v>
      </c>
      <c r="C49" s="52"/>
      <c r="D49" s="53" t="s">
        <v>22</v>
      </c>
      <c r="E49" s="52"/>
      <c r="F49" s="23"/>
      <c r="G49" s="99">
        <v>0.122</v>
      </c>
      <c r="H49" s="82">
        <f>$G$18*$D$129</f>
        <v>360</v>
      </c>
      <c r="I49" s="62">
        <f t="shared" si="8"/>
        <v>43.92</v>
      </c>
      <c r="J49" s="57"/>
      <c r="K49" s="99">
        <v>0.122</v>
      </c>
      <c r="L49" s="82">
        <f>$G$18*$D$129</f>
        <v>360</v>
      </c>
      <c r="M49" s="62">
        <f t="shared" si="9"/>
        <v>43.92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3">
      <c r="B50" s="64" t="s">
        <v>37</v>
      </c>
      <c r="C50" s="52"/>
      <c r="D50" s="53" t="s">
        <v>22</v>
      </c>
      <c r="E50" s="52"/>
      <c r="F50" s="23"/>
      <c r="G50" s="99">
        <v>0.158</v>
      </c>
      <c r="H50" s="82">
        <f>$G$18*$D$130</f>
        <v>360</v>
      </c>
      <c r="I50" s="62">
        <f t="shared" si="8"/>
        <v>56.88</v>
      </c>
      <c r="J50" s="57"/>
      <c r="K50" s="99">
        <v>0.158</v>
      </c>
      <c r="L50" s="82">
        <f>$G$18*$D$130</f>
        <v>360</v>
      </c>
      <c r="M50" s="62">
        <f t="shared" si="9"/>
        <v>56.88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3">
      <c r="B51" s="64" t="s">
        <v>38</v>
      </c>
      <c r="C51" s="52"/>
      <c r="D51" s="53" t="s">
        <v>22</v>
      </c>
      <c r="E51" s="52"/>
      <c r="F51" s="23"/>
      <c r="G51" s="99">
        <v>9.2999999999999999E-2</v>
      </c>
      <c r="H51" s="82">
        <f>IF(AND($T$1=1, $G$18&gt;=750), 750, IF(AND($T$1=1, AND($G$18&lt;750, $G$18&gt;=0)), $G$18, IF(AND($T$1=2, $G$18&gt;=1000), 1000, IF(AND($T$1=2, AND($G$18&lt;1000, $G$18&gt;=0)), $G$18))))</f>
        <v>750</v>
      </c>
      <c r="I51" s="62">
        <f t="shared" si="8"/>
        <v>69.75</v>
      </c>
      <c r="J51" s="57"/>
      <c r="K51" s="99">
        <v>9.2999999999999999E-2</v>
      </c>
      <c r="L51" s="82">
        <f>IF(AND($T$1=1, $G$18&gt;=750), 750, IF(AND($T$1=1, AND($G$18&lt;750, $G$18&gt;=0)), $G$18, IF(AND($T$1=2, $G$18&gt;=1000), 1000, IF(AND($T$1=2, AND($G$18&lt;1000, $G$18&gt;=0)), $G$18))))</f>
        <v>750</v>
      </c>
      <c r="M51" s="62">
        <f t="shared" si="9"/>
        <v>69.75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3">
      <c r="B52" s="64" t="s">
        <v>39</v>
      </c>
      <c r="C52" s="52"/>
      <c r="D52" s="53" t="s">
        <v>22</v>
      </c>
      <c r="E52" s="52"/>
      <c r="F52" s="23"/>
      <c r="G52" s="99">
        <v>0.11</v>
      </c>
      <c r="H52" s="82">
        <f>IF(AND($T$1=1, $G$18&gt;=750), $G$18-750, IF(AND($T$1=1, AND($G$18&lt;750, $G$18&gt;=0)), 0, IF(AND($T$1=2, $G$18&gt;=1000), $G$18-1000, IF(AND($T$1=2, AND($G$18&lt;1000, $G$18&gt;=0)), 0))))</f>
        <v>1250</v>
      </c>
      <c r="I52" s="62">
        <f t="shared" si="8"/>
        <v>137.5</v>
      </c>
      <c r="J52" s="57"/>
      <c r="K52" s="99">
        <v>0.11</v>
      </c>
      <c r="L52" s="82">
        <f>IF(AND($T$1=1, $G$18&gt;=750), $G$18-750, IF(AND($T$1=1, AND($G$18&lt;750, $G$18&gt;=0)), 0, IF(AND($T$1=2, $G$18&gt;=1000), $G$18-1000, IF(AND($T$1=2, AND($G$18&lt;1000, $G$18&gt;=0)), 0))))</f>
        <v>1250</v>
      </c>
      <c r="M52" s="62">
        <f t="shared" si="9"/>
        <v>137.5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3">
      <c r="B53" s="64" t="s">
        <v>40</v>
      </c>
      <c r="C53" s="52"/>
      <c r="D53" s="53" t="s">
        <v>22</v>
      </c>
      <c r="E53" s="52"/>
      <c r="F53" s="23"/>
      <c r="G53" s="99">
        <v>0.15959999999999999</v>
      </c>
      <c r="H53" s="82"/>
      <c r="I53" s="62">
        <f t="shared" si="8"/>
        <v>0</v>
      </c>
      <c r="J53" s="57"/>
      <c r="K53" s="99">
        <v>0.15959999999999999</v>
      </c>
      <c r="L53" s="82"/>
      <c r="M53" s="62">
        <f t="shared" si="9"/>
        <v>0</v>
      </c>
      <c r="N53" s="57"/>
      <c r="O53" s="58">
        <f t="shared" si="2"/>
        <v>0</v>
      </c>
      <c r="P53" s="59" t="str">
        <f t="shared" si="3"/>
        <v/>
      </c>
      <c r="Q53" s="57"/>
    </row>
    <row r="54" spans="1:17" s="22" customFormat="1" ht="15" thickBot="1" x14ac:dyDescent="0.35">
      <c r="B54" s="64" t="s">
        <v>41</v>
      </c>
      <c r="C54" s="52"/>
      <c r="D54" s="53" t="s">
        <v>22</v>
      </c>
      <c r="E54" s="52"/>
      <c r="F54" s="23"/>
      <c r="G54" s="99">
        <f>G53</f>
        <v>0.15959999999999999</v>
      </c>
      <c r="H54" s="82"/>
      <c r="I54" s="62">
        <f t="shared" si="8"/>
        <v>0</v>
      </c>
      <c r="J54" s="57"/>
      <c r="K54" s="99">
        <f>K53</f>
        <v>0.15959999999999999</v>
      </c>
      <c r="L54" s="82"/>
      <c r="M54" s="62">
        <f t="shared" si="9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ht="15" thickBot="1" x14ac:dyDescent="0.35">
      <c r="B55" s="266"/>
      <c r="C55" s="267"/>
      <c r="D55" s="268"/>
      <c r="E55" s="267"/>
      <c r="F55" s="269"/>
      <c r="G55" s="270"/>
      <c r="H55" s="271"/>
      <c r="I55" s="272"/>
      <c r="J55" s="269"/>
      <c r="K55" s="270"/>
      <c r="L55" s="271"/>
      <c r="M55" s="272"/>
      <c r="N55" s="269"/>
      <c r="O55" s="273">
        <f t="shared" si="2"/>
        <v>0</v>
      </c>
      <c r="P55" s="274" t="str">
        <f t="shared" si="3"/>
        <v/>
      </c>
    </row>
    <row r="56" spans="1:17" x14ac:dyDescent="0.3">
      <c r="B56" s="275" t="s">
        <v>42</v>
      </c>
      <c r="C56" s="229"/>
      <c r="D56" s="276"/>
      <c r="E56" s="229"/>
      <c r="F56" s="277"/>
      <c r="G56" s="278"/>
      <c r="H56" s="278"/>
      <c r="I56" s="279">
        <f>SUM(I44:I50,I43)</f>
        <v>392.08775000000003</v>
      </c>
      <c r="J56" s="280"/>
      <c r="K56" s="278"/>
      <c r="L56" s="278"/>
      <c r="M56" s="279">
        <f>SUM(M44:M50,M43)</f>
        <v>396.03872000000001</v>
      </c>
      <c r="N56" s="280"/>
      <c r="O56" s="281">
        <f t="shared" si="2"/>
        <v>3.9509699999999839</v>
      </c>
      <c r="P56" s="282">
        <f t="shared" si="3"/>
        <v>1.0076749401122539E-2</v>
      </c>
    </row>
    <row r="57" spans="1:17" x14ac:dyDescent="0.3">
      <c r="B57" s="275" t="s">
        <v>43</v>
      </c>
      <c r="C57" s="229"/>
      <c r="D57" s="276"/>
      <c r="E57" s="229"/>
      <c r="F57" s="277"/>
      <c r="G57" s="122">
        <v>-0.13100000000000001</v>
      </c>
      <c r="H57" s="284"/>
      <c r="I57" s="234">
        <f>+I56*G57</f>
        <v>-51.363495250000007</v>
      </c>
      <c r="J57" s="280"/>
      <c r="K57" s="122">
        <v>-0.13100000000000001</v>
      </c>
      <c r="L57" s="284"/>
      <c r="M57" s="234">
        <f>+M56*K57</f>
        <v>-51.881072320000001</v>
      </c>
      <c r="N57" s="280"/>
      <c r="O57" s="234">
        <f t="shared" si="2"/>
        <v>-0.51757706999999442</v>
      </c>
      <c r="P57" s="235">
        <f t="shared" si="3"/>
        <v>1.007674940112247E-2</v>
      </c>
    </row>
    <row r="58" spans="1:17" x14ac:dyDescent="0.3">
      <c r="B58" s="229" t="s">
        <v>44</v>
      </c>
      <c r="C58" s="229"/>
      <c r="D58" s="276"/>
      <c r="E58" s="229"/>
      <c r="F58" s="236"/>
      <c r="G58" s="286">
        <v>0.13</v>
      </c>
      <c r="H58" s="236"/>
      <c r="I58" s="234">
        <f>I56*G58</f>
        <v>50.971407500000005</v>
      </c>
      <c r="J58" s="29"/>
      <c r="K58" s="286">
        <v>0.13</v>
      </c>
      <c r="L58" s="236"/>
      <c r="M58" s="234">
        <f>M56*K58</f>
        <v>51.485033600000001</v>
      </c>
      <c r="N58" s="29"/>
      <c r="O58" s="234">
        <f t="shared" si="2"/>
        <v>0.5136260999999962</v>
      </c>
      <c r="P58" s="235">
        <f t="shared" si="3"/>
        <v>1.0076749401122504E-2</v>
      </c>
    </row>
    <row r="59" spans="1:17" ht="15" thickBot="1" x14ac:dyDescent="0.35">
      <c r="B59" s="423" t="s">
        <v>45</v>
      </c>
      <c r="C59" s="423"/>
      <c r="D59" s="423"/>
      <c r="E59" s="287"/>
      <c r="F59" s="288"/>
      <c r="G59" s="288"/>
      <c r="H59" s="288"/>
      <c r="I59" s="289">
        <f>SUM(I56:I58)</f>
        <v>391.69566225</v>
      </c>
      <c r="J59" s="290"/>
      <c r="K59" s="288"/>
      <c r="L59" s="288"/>
      <c r="M59" s="289">
        <f>SUM(M56:M58)</f>
        <v>395.64268128000003</v>
      </c>
      <c r="N59" s="290"/>
      <c r="O59" s="314">
        <f t="shared" si="2"/>
        <v>3.9470190300000354</v>
      </c>
      <c r="P59" s="315">
        <f t="shared" si="3"/>
        <v>1.0076749401122671E-2</v>
      </c>
    </row>
    <row r="60" spans="1:17" ht="15" thickBot="1" x14ac:dyDescent="0.35">
      <c r="A60" s="293"/>
      <c r="B60" s="316"/>
      <c r="C60" s="317"/>
      <c r="D60" s="318"/>
      <c r="E60" s="317"/>
      <c r="F60" s="319"/>
      <c r="G60" s="270"/>
      <c r="H60" s="320"/>
      <c r="I60" s="321"/>
      <c r="J60" s="319"/>
      <c r="K60" s="270"/>
      <c r="L60" s="320"/>
      <c r="M60" s="321"/>
      <c r="N60" s="319"/>
      <c r="O60" s="322">
        <f t="shared" si="2"/>
        <v>0</v>
      </c>
      <c r="P60" s="274" t="str">
        <f t="shared" si="3"/>
        <v/>
      </c>
    </row>
    <row r="61" spans="1:17" x14ac:dyDescent="0.3">
      <c r="A61" s="293"/>
      <c r="B61" s="323" t="s">
        <v>65</v>
      </c>
      <c r="C61" s="324"/>
      <c r="D61" s="325"/>
      <c r="E61" s="324"/>
      <c r="F61" s="326"/>
      <c r="G61" s="327"/>
      <c r="H61" s="327"/>
      <c r="I61" s="328">
        <f>SUM(I51:I52,I43,I44:I47)</f>
        <v>401.25774999999999</v>
      </c>
      <c r="J61" s="329"/>
      <c r="K61" s="327"/>
      <c r="L61" s="327"/>
      <c r="M61" s="328">
        <f>SUM(M51:M52,M43,M44:M47)</f>
        <v>405.20872000000003</v>
      </c>
      <c r="N61" s="329"/>
      <c r="O61" s="281">
        <f t="shared" si="2"/>
        <v>3.9509700000000407</v>
      </c>
      <c r="P61" s="282">
        <f t="shared" si="3"/>
        <v>9.8464640246824914E-3</v>
      </c>
    </row>
    <row r="62" spans="1:17" x14ac:dyDescent="0.3">
      <c r="A62" s="293"/>
      <c r="B62" s="275" t="s">
        <v>43</v>
      </c>
      <c r="C62" s="229"/>
      <c r="D62" s="276"/>
      <c r="E62" s="229"/>
      <c r="F62" s="277"/>
      <c r="G62" s="122">
        <v>-0.13100000000000001</v>
      </c>
      <c r="H62" s="284"/>
      <c r="I62" s="234">
        <f>+I61*G62</f>
        <v>-52.564765250000001</v>
      </c>
      <c r="J62" s="280"/>
      <c r="K62" s="122">
        <v>-0.13100000000000001</v>
      </c>
      <c r="L62" s="284"/>
      <c r="M62" s="234">
        <f>+M61*K62</f>
        <v>-53.082342320000009</v>
      </c>
      <c r="N62" s="280"/>
      <c r="O62" s="234">
        <f t="shared" si="2"/>
        <v>-0.51757707000000863</v>
      </c>
      <c r="P62" s="235">
        <f t="shared" si="3"/>
        <v>9.8464640246825538E-3</v>
      </c>
    </row>
    <row r="63" spans="1:17" x14ac:dyDescent="0.3">
      <c r="A63" s="293"/>
      <c r="B63" s="324" t="s">
        <v>44</v>
      </c>
      <c r="C63" s="324"/>
      <c r="D63" s="325"/>
      <c r="E63" s="324"/>
      <c r="F63" s="330"/>
      <c r="G63" s="331">
        <v>0.13</v>
      </c>
      <c r="H63" s="332"/>
      <c r="I63" s="333">
        <f>I61*G63</f>
        <v>52.163507500000001</v>
      </c>
      <c r="J63" s="334"/>
      <c r="K63" s="331">
        <v>0.13</v>
      </c>
      <c r="L63" s="332"/>
      <c r="M63" s="333">
        <f>M61*K63</f>
        <v>52.677133600000005</v>
      </c>
      <c r="N63" s="334"/>
      <c r="O63" s="234">
        <f t="shared" si="2"/>
        <v>0.51362610000000331</v>
      </c>
      <c r="P63" s="235">
        <f t="shared" si="3"/>
        <v>9.8464640246824532E-3</v>
      </c>
    </row>
    <row r="64" spans="1:17" ht="15" thickBot="1" x14ac:dyDescent="0.35">
      <c r="A64" s="293"/>
      <c r="B64" s="437" t="s">
        <v>66</v>
      </c>
      <c r="C64" s="437"/>
      <c r="D64" s="437"/>
      <c r="E64" s="335"/>
      <c r="F64" s="288"/>
      <c r="G64" s="288"/>
      <c r="H64" s="288"/>
      <c r="I64" s="336">
        <f>SUM(I61:I63)</f>
        <v>400.85649224999997</v>
      </c>
      <c r="J64" s="290"/>
      <c r="K64" s="288"/>
      <c r="L64" s="288"/>
      <c r="M64" s="336">
        <f>SUM(M61:M63)</f>
        <v>404.80351128000001</v>
      </c>
      <c r="N64" s="290"/>
      <c r="O64" s="314">
        <f t="shared" si="2"/>
        <v>3.9470190300000354</v>
      </c>
      <c r="P64" s="315">
        <f t="shared" si="3"/>
        <v>9.8464640246824775E-3</v>
      </c>
    </row>
    <row r="65" spans="1:31" ht="15" thickBot="1" x14ac:dyDescent="0.35">
      <c r="A65" s="293"/>
      <c r="B65" s="316"/>
      <c r="C65" s="317"/>
      <c r="D65" s="318"/>
      <c r="E65" s="317"/>
      <c r="F65" s="337"/>
      <c r="G65" s="338"/>
      <c r="H65" s="339"/>
      <c r="I65" s="340"/>
      <c r="J65" s="319"/>
      <c r="K65" s="338"/>
      <c r="L65" s="339"/>
      <c r="M65" s="340"/>
      <c r="N65" s="319"/>
      <c r="O65" s="322"/>
      <c r="P65" s="341"/>
    </row>
    <row r="66" spans="1:31" x14ac:dyDescent="0.3">
      <c r="I66" s="222"/>
      <c r="M66" s="222"/>
    </row>
    <row r="67" spans="1:31" x14ac:dyDescent="0.3">
      <c r="B67" s="220" t="s">
        <v>47</v>
      </c>
      <c r="G67" s="146">
        <v>2.9499999999999998E-2</v>
      </c>
      <c r="K67" s="146">
        <v>2.9499999999999998E-2</v>
      </c>
    </row>
    <row r="69" spans="1:31" ht="17.399999999999999" x14ac:dyDescent="0.3">
      <c r="B69" s="434" t="s">
        <v>0</v>
      </c>
      <c r="C69" s="434"/>
      <c r="D69" s="434"/>
      <c r="E69" s="434"/>
      <c r="F69" s="434"/>
      <c r="G69" s="434"/>
      <c r="H69" s="434"/>
      <c r="I69" s="434"/>
      <c r="J69" s="434"/>
    </row>
    <row r="70" spans="1:31" ht="17.399999999999999" x14ac:dyDescent="0.3">
      <c r="B70" s="434" t="s">
        <v>1</v>
      </c>
      <c r="C70" s="434"/>
      <c r="D70" s="434"/>
      <c r="E70" s="434"/>
      <c r="F70" s="434"/>
      <c r="G70" s="434"/>
      <c r="H70" s="434"/>
      <c r="I70" s="434"/>
      <c r="J70" s="434"/>
    </row>
    <row r="73" spans="1:31" ht="15.6" x14ac:dyDescent="0.3">
      <c r="B73" s="220" t="s">
        <v>2</v>
      </c>
      <c r="D73" s="342" t="s">
        <v>60</v>
      </c>
      <c r="E73" s="305"/>
      <c r="F73" s="305"/>
      <c r="G73" s="305"/>
      <c r="H73" s="305"/>
      <c r="I73" s="305"/>
      <c r="J73" s="305"/>
      <c r="K73" s="306"/>
      <c r="L73" s="306"/>
      <c r="M73" s="306"/>
    </row>
    <row r="74" spans="1:31" ht="15.6" x14ac:dyDescent="0.3">
      <c r="B74" s="218"/>
      <c r="D74" s="213"/>
      <c r="E74" s="213"/>
      <c r="F74" s="213"/>
      <c r="G74" s="213"/>
      <c r="H74" s="213"/>
      <c r="I74" s="213"/>
      <c r="J74" s="213"/>
      <c r="M74" s="213"/>
      <c r="Q74" s="213"/>
      <c r="R74" s="213"/>
      <c r="Y74" s="213"/>
    </row>
    <row r="75" spans="1:31" ht="15.6" x14ac:dyDescent="0.3">
      <c r="B75" s="220" t="s">
        <v>4</v>
      </c>
      <c r="D75" s="214" t="s">
        <v>5</v>
      </c>
      <c r="E75" s="213"/>
      <c r="F75" s="213"/>
      <c r="H75" s="213"/>
      <c r="I75" s="215"/>
      <c r="J75" s="213"/>
      <c r="K75" s="216"/>
      <c r="M75" s="215"/>
      <c r="O75" s="25"/>
      <c r="P75" s="217"/>
      <c r="Q75" s="213"/>
      <c r="R75" s="213"/>
      <c r="S75" s="216"/>
      <c r="U75" s="215"/>
      <c r="W75" s="25"/>
      <c r="X75" s="217"/>
      <c r="Y75" s="213"/>
      <c r="Z75" s="216"/>
      <c r="AB75" s="215"/>
      <c r="AD75" s="25"/>
      <c r="AE75" s="217"/>
    </row>
    <row r="76" spans="1:31" ht="15.6" x14ac:dyDescent="0.3">
      <c r="B76" s="218"/>
      <c r="D76" s="213"/>
      <c r="E76" s="213"/>
      <c r="F76" s="213"/>
      <c r="G76" s="213"/>
      <c r="H76" s="213"/>
      <c r="I76" s="213"/>
      <c r="J76" s="213"/>
      <c r="Q76" s="213"/>
      <c r="R76" s="213"/>
      <c r="Y76" s="213"/>
    </row>
    <row r="77" spans="1:31" x14ac:dyDescent="0.3">
      <c r="B77" s="218"/>
      <c r="D77" s="219" t="s">
        <v>6</v>
      </c>
      <c r="E77" s="220"/>
      <c r="G77" s="221">
        <v>2800</v>
      </c>
      <c r="H77" s="220" t="s">
        <v>7</v>
      </c>
    </row>
    <row r="78" spans="1:31" x14ac:dyDescent="0.3">
      <c r="B78" s="218"/>
    </row>
    <row r="79" spans="1:31" s="22" customFormat="1" x14ac:dyDescent="0.3">
      <c r="B79" s="158"/>
      <c r="D79" s="45"/>
      <c r="E79" s="42"/>
      <c r="G79" s="425" t="s">
        <v>59</v>
      </c>
      <c r="H79" s="426"/>
      <c r="I79" s="427"/>
      <c r="K79" s="425" t="s">
        <v>9</v>
      </c>
      <c r="L79" s="426"/>
      <c r="M79" s="427"/>
      <c r="O79" s="425" t="s">
        <v>10</v>
      </c>
      <c r="P79" s="427"/>
    </row>
    <row r="80" spans="1:31" x14ac:dyDescent="0.3">
      <c r="B80" s="343"/>
      <c r="D80" s="438" t="s">
        <v>11</v>
      </c>
      <c r="E80" s="344"/>
      <c r="G80" s="345" t="s">
        <v>12</v>
      </c>
      <c r="H80" s="346" t="s">
        <v>13</v>
      </c>
      <c r="I80" s="347" t="s">
        <v>14</v>
      </c>
      <c r="K80" s="345" t="s">
        <v>12</v>
      </c>
      <c r="L80" s="346" t="s">
        <v>13</v>
      </c>
      <c r="M80" s="347" t="s">
        <v>14</v>
      </c>
      <c r="O80" s="439" t="s">
        <v>15</v>
      </c>
      <c r="P80" s="440" t="s">
        <v>16</v>
      </c>
    </row>
    <row r="81" spans="2:17" x14ac:dyDescent="0.3">
      <c r="B81" s="343"/>
      <c r="D81" s="429"/>
      <c r="E81" s="344"/>
      <c r="G81" s="348" t="s">
        <v>17</v>
      </c>
      <c r="H81" s="349"/>
      <c r="I81" s="349" t="s">
        <v>17</v>
      </c>
      <c r="K81" s="348" t="s">
        <v>17</v>
      </c>
      <c r="L81" s="349"/>
      <c r="M81" s="349" t="s">
        <v>17</v>
      </c>
      <c r="O81" s="431"/>
      <c r="P81" s="433"/>
    </row>
    <row r="82" spans="2:17" s="22" customFormat="1" x14ac:dyDescent="0.3">
      <c r="B82" s="51" t="s">
        <v>18</v>
      </c>
      <c r="C82" s="52"/>
      <c r="D82" s="53" t="s">
        <v>19</v>
      </c>
      <c r="E82" s="52"/>
      <c r="F82" s="23"/>
      <c r="G82" s="54">
        <v>43.7</v>
      </c>
      <c r="H82" s="55">
        <v>1</v>
      </c>
      <c r="I82" s="56">
        <f t="shared" ref="I82:I92" si="10">H82*G82</f>
        <v>43.7</v>
      </c>
      <c r="J82" s="57"/>
      <c r="K82" s="54">
        <v>43.7</v>
      </c>
      <c r="L82" s="55">
        <v>1</v>
      </c>
      <c r="M82" s="56">
        <f t="shared" ref="M82:M92" si="11">L82*K82</f>
        <v>43.7</v>
      </c>
      <c r="N82" s="57"/>
      <c r="O82" s="58">
        <f t="shared" ref="O82:O124" si="12">M82-I82</f>
        <v>0</v>
      </c>
      <c r="P82" s="59">
        <f t="shared" ref="P82:P124" si="13">IF(OR(I82=0,M82=0),"",(O82/I82))</f>
        <v>0</v>
      </c>
      <c r="Q82" s="57"/>
    </row>
    <row r="83" spans="2:17" x14ac:dyDescent="0.3">
      <c r="B83" s="61" t="s">
        <v>93</v>
      </c>
      <c r="C83" s="229"/>
      <c r="D83" s="230" t="s">
        <v>22</v>
      </c>
      <c r="E83" s="229"/>
      <c r="F83" s="29"/>
      <c r="G83" s="312">
        <v>5.0000000000000002E-5</v>
      </c>
      <c r="H83" s="313">
        <f t="shared" ref="H83:H92" si="14">$G$77</f>
        <v>2800</v>
      </c>
      <c r="I83" s="233">
        <f t="shared" si="10"/>
        <v>0.14000000000000001</v>
      </c>
      <c r="J83" s="29"/>
      <c r="K83" s="312">
        <v>5.0000000000000002E-5</v>
      </c>
      <c r="L83" s="313">
        <f t="shared" ref="L83:L92" si="15">$G$77</f>
        <v>2800</v>
      </c>
      <c r="M83" s="233">
        <f t="shared" si="11"/>
        <v>0.14000000000000001</v>
      </c>
      <c r="N83" s="29"/>
      <c r="O83" s="234">
        <f t="shared" si="12"/>
        <v>0</v>
      </c>
      <c r="P83" s="235">
        <f t="shared" si="13"/>
        <v>0</v>
      </c>
    </row>
    <row r="84" spans="2:17" x14ac:dyDescent="0.3">
      <c r="B84" s="61" t="s">
        <v>94</v>
      </c>
      <c r="C84" s="229"/>
      <c r="D84" s="230" t="s">
        <v>22</v>
      </c>
      <c r="E84" s="229"/>
      <c r="F84" s="29"/>
      <c r="G84" s="312">
        <v>-1.2E-4</v>
      </c>
      <c r="H84" s="313">
        <f t="shared" si="14"/>
        <v>2800</v>
      </c>
      <c r="I84" s="233">
        <f t="shared" si="10"/>
        <v>-0.33600000000000002</v>
      </c>
      <c r="J84" s="29"/>
      <c r="K84" s="312">
        <v>0</v>
      </c>
      <c r="L84" s="313">
        <f t="shared" si="15"/>
        <v>2800</v>
      </c>
      <c r="M84" s="233">
        <f t="shared" si="11"/>
        <v>0</v>
      </c>
      <c r="N84" s="29"/>
      <c r="O84" s="234">
        <f t="shared" si="12"/>
        <v>0.33600000000000002</v>
      </c>
      <c r="P84" s="235" t="str">
        <f t="shared" si="13"/>
        <v/>
      </c>
    </row>
    <row r="85" spans="2:17" x14ac:dyDescent="0.3">
      <c r="B85" s="61" t="s">
        <v>95</v>
      </c>
      <c r="C85" s="229"/>
      <c r="D85" s="230" t="s">
        <v>22</v>
      </c>
      <c r="E85" s="229"/>
      <c r="F85" s="29"/>
      <c r="G85" s="312">
        <v>-8.3000000000000001E-4</v>
      </c>
      <c r="H85" s="313">
        <f t="shared" si="14"/>
        <v>2800</v>
      </c>
      <c r="I85" s="233">
        <f t="shared" si="10"/>
        <v>-2.3239999999999998</v>
      </c>
      <c r="J85" s="29"/>
      <c r="K85" s="312">
        <v>0</v>
      </c>
      <c r="L85" s="313">
        <f t="shared" si="15"/>
        <v>2800</v>
      </c>
      <c r="M85" s="233">
        <f t="shared" si="11"/>
        <v>0</v>
      </c>
      <c r="N85" s="29"/>
      <c r="O85" s="234">
        <f t="shared" si="12"/>
        <v>2.3239999999999998</v>
      </c>
      <c r="P85" s="235" t="str">
        <f t="shared" si="13"/>
        <v/>
      </c>
    </row>
    <row r="86" spans="2:17" x14ac:dyDescent="0.3">
      <c r="B86" s="61" t="s">
        <v>96</v>
      </c>
      <c r="C86" s="229"/>
      <c r="D86" s="230" t="s">
        <v>22</v>
      </c>
      <c r="E86" s="229"/>
      <c r="F86" s="29"/>
      <c r="G86" s="312">
        <v>-2.2599999999999999E-3</v>
      </c>
      <c r="H86" s="313">
        <f t="shared" si="14"/>
        <v>2800</v>
      </c>
      <c r="I86" s="233">
        <f t="shared" si="10"/>
        <v>-6.3279999999999994</v>
      </c>
      <c r="J86" s="29"/>
      <c r="K86" s="312">
        <v>0</v>
      </c>
      <c r="L86" s="313">
        <f t="shared" si="15"/>
        <v>2800</v>
      </c>
      <c r="M86" s="233">
        <f t="shared" si="11"/>
        <v>0</v>
      </c>
      <c r="N86" s="29"/>
      <c r="O86" s="234">
        <f t="shared" si="12"/>
        <v>6.3279999999999994</v>
      </c>
      <c r="P86" s="235" t="str">
        <f t="shared" si="13"/>
        <v/>
      </c>
    </row>
    <row r="87" spans="2:17" x14ac:dyDescent="0.3">
      <c r="B87" s="61" t="s">
        <v>97</v>
      </c>
      <c r="C87" s="229"/>
      <c r="D87" s="230" t="s">
        <v>22</v>
      </c>
      <c r="E87" s="229"/>
      <c r="F87" s="29"/>
      <c r="G87" s="312">
        <v>-4.0000000000000003E-5</v>
      </c>
      <c r="H87" s="313">
        <f t="shared" si="14"/>
        <v>2800</v>
      </c>
      <c r="I87" s="233">
        <f t="shared" si="10"/>
        <v>-0.112</v>
      </c>
      <c r="J87" s="29"/>
      <c r="K87" s="312">
        <v>-4.0000000000000003E-5</v>
      </c>
      <c r="L87" s="313">
        <f t="shared" si="15"/>
        <v>2800</v>
      </c>
      <c r="M87" s="233">
        <f t="shared" si="11"/>
        <v>-0.112</v>
      </c>
      <c r="N87" s="29"/>
      <c r="O87" s="234">
        <f t="shared" si="12"/>
        <v>0</v>
      </c>
      <c r="P87" s="235">
        <f t="shared" si="13"/>
        <v>0</v>
      </c>
    </row>
    <row r="88" spans="2:17" x14ac:dyDescent="0.3">
      <c r="B88" s="64" t="s">
        <v>98</v>
      </c>
      <c r="C88" s="229"/>
      <c r="D88" s="230" t="s">
        <v>22</v>
      </c>
      <c r="E88" s="229"/>
      <c r="F88" s="29"/>
      <c r="G88" s="312">
        <v>-1.7899999999999999E-3</v>
      </c>
      <c r="H88" s="313">
        <f t="shared" si="14"/>
        <v>2800</v>
      </c>
      <c r="I88" s="233">
        <f>H88*G88</f>
        <v>-5.0119999999999996</v>
      </c>
      <c r="J88" s="29"/>
      <c r="K88" s="312">
        <v>-1.7899999999999999E-3</v>
      </c>
      <c r="L88" s="313">
        <f t="shared" si="15"/>
        <v>2800</v>
      </c>
      <c r="M88" s="233">
        <f>L88*K88</f>
        <v>-5.0119999999999996</v>
      </c>
      <c r="N88" s="29"/>
      <c r="O88" s="234">
        <f t="shared" si="12"/>
        <v>0</v>
      </c>
      <c r="P88" s="235">
        <f t="shared" si="13"/>
        <v>0</v>
      </c>
    </row>
    <row r="89" spans="2:17" x14ac:dyDescent="0.3">
      <c r="B89" s="64" t="s">
        <v>99</v>
      </c>
      <c r="C89" s="229"/>
      <c r="D89" s="230" t="s">
        <v>22</v>
      </c>
      <c r="E89" s="229"/>
      <c r="F89" s="29"/>
      <c r="G89" s="312">
        <v>-4.2999999999999999E-4</v>
      </c>
      <c r="H89" s="313">
        <f t="shared" si="14"/>
        <v>2800</v>
      </c>
      <c r="I89" s="233">
        <f>H89*G89</f>
        <v>-1.204</v>
      </c>
      <c r="J89" s="29"/>
      <c r="K89" s="312">
        <v>-4.2999999999999999E-4</v>
      </c>
      <c r="L89" s="313">
        <f t="shared" si="15"/>
        <v>2800</v>
      </c>
      <c r="M89" s="233">
        <f>L89*K89</f>
        <v>-1.204</v>
      </c>
      <c r="N89" s="29"/>
      <c r="O89" s="234">
        <f t="shared" si="12"/>
        <v>0</v>
      </c>
      <c r="P89" s="235">
        <f t="shared" si="13"/>
        <v>0</v>
      </c>
    </row>
    <row r="90" spans="2:17" x14ac:dyDescent="0.3">
      <c r="B90" s="65" t="s">
        <v>100</v>
      </c>
      <c r="C90" s="229"/>
      <c r="D90" s="230" t="s">
        <v>22</v>
      </c>
      <c r="E90" s="229"/>
      <c r="F90" s="29"/>
      <c r="G90" s="312">
        <v>0</v>
      </c>
      <c r="H90" s="313">
        <f t="shared" si="14"/>
        <v>2800</v>
      </c>
      <c r="I90" s="233">
        <f t="shared" si="10"/>
        <v>0</v>
      </c>
      <c r="J90" s="29"/>
      <c r="K90" s="312">
        <v>-1.25E-3</v>
      </c>
      <c r="L90" s="313">
        <f t="shared" si="15"/>
        <v>2800</v>
      </c>
      <c r="M90" s="233">
        <f t="shared" si="11"/>
        <v>-3.5</v>
      </c>
      <c r="N90" s="29"/>
      <c r="O90" s="234">
        <f t="shared" si="12"/>
        <v>-3.5</v>
      </c>
      <c r="P90" s="235" t="str">
        <f t="shared" si="13"/>
        <v/>
      </c>
    </row>
    <row r="91" spans="2:17" x14ac:dyDescent="0.3">
      <c r="B91" s="66" t="s">
        <v>101</v>
      </c>
      <c r="C91" s="229"/>
      <c r="D91" s="230" t="s">
        <v>22</v>
      </c>
      <c r="E91" s="229"/>
      <c r="F91" s="29"/>
      <c r="G91" s="312">
        <v>2.5999999999999998E-4</v>
      </c>
      <c r="H91" s="313">
        <f t="shared" si="14"/>
        <v>2800</v>
      </c>
      <c r="I91" s="233">
        <f t="shared" si="10"/>
        <v>0.72799999999999998</v>
      </c>
      <c r="J91" s="29"/>
      <c r="K91" s="312">
        <v>0</v>
      </c>
      <c r="L91" s="313">
        <f t="shared" si="15"/>
        <v>2800</v>
      </c>
      <c r="M91" s="233">
        <f t="shared" si="11"/>
        <v>0</v>
      </c>
      <c r="N91" s="29"/>
      <c r="O91" s="234">
        <f t="shared" si="12"/>
        <v>-0.72799999999999998</v>
      </c>
      <c r="P91" s="235" t="str">
        <f t="shared" si="13"/>
        <v/>
      </c>
    </row>
    <row r="92" spans="2:17" x14ac:dyDescent="0.3">
      <c r="B92" s="249" t="s">
        <v>61</v>
      </c>
      <c r="C92" s="229"/>
      <c r="D92" s="230" t="s">
        <v>22</v>
      </c>
      <c r="E92" s="229"/>
      <c r="F92" s="29"/>
      <c r="G92" s="246">
        <v>4.5350000000000001E-2</v>
      </c>
      <c r="H92" s="313">
        <f t="shared" si="14"/>
        <v>2800</v>
      </c>
      <c r="I92" s="233">
        <f t="shared" si="10"/>
        <v>126.98</v>
      </c>
      <c r="J92" s="29"/>
      <c r="K92" s="246">
        <v>4.7780000000000003E-2</v>
      </c>
      <c r="L92" s="313">
        <f t="shared" si="15"/>
        <v>2800</v>
      </c>
      <c r="M92" s="233">
        <f t="shared" si="11"/>
        <v>133.78400000000002</v>
      </c>
      <c r="N92" s="29"/>
      <c r="O92" s="234">
        <f t="shared" si="12"/>
        <v>6.8040000000000163</v>
      </c>
      <c r="P92" s="235">
        <f t="shared" si="13"/>
        <v>5.3583241455347423E-2</v>
      </c>
    </row>
    <row r="93" spans="2:17" s="237" customFormat="1" x14ac:dyDescent="0.3">
      <c r="B93" s="159" t="s">
        <v>20</v>
      </c>
      <c r="C93" s="69"/>
      <c r="D93" s="70"/>
      <c r="E93" s="69"/>
      <c r="F93" s="71"/>
      <c r="G93" s="72"/>
      <c r="H93" s="73"/>
      <c r="I93" s="74">
        <f>SUM(I82:I92)</f>
        <v>156.232</v>
      </c>
      <c r="J93" s="75"/>
      <c r="K93" s="72"/>
      <c r="L93" s="73"/>
      <c r="M93" s="74">
        <f>SUM(M82:M92)</f>
        <v>167.79600000000002</v>
      </c>
      <c r="N93" s="75"/>
      <c r="O93" s="76">
        <f t="shared" si="12"/>
        <v>11.564000000000021</v>
      </c>
      <c r="P93" s="77">
        <f t="shared" si="13"/>
        <v>7.4018126888217656E-2</v>
      </c>
    </row>
    <row r="94" spans="2:17" x14ac:dyDescent="0.3">
      <c r="B94" s="64" t="s">
        <v>21</v>
      </c>
      <c r="C94" s="29"/>
      <c r="D94" s="230" t="s">
        <v>22</v>
      </c>
      <c r="E94" s="29"/>
      <c r="F94" s="29"/>
      <c r="G94" s="246">
        <f>G35</f>
        <v>9.9039999999999989E-2</v>
      </c>
      <c r="H94" s="247">
        <f>$G$77*(1+G126)-$G$77</f>
        <v>82.600000000000364</v>
      </c>
      <c r="I94" s="248">
        <f t="shared" ref="I94:I98" si="16">H94*G94</f>
        <v>8.1807040000000359</v>
      </c>
      <c r="J94" s="29"/>
      <c r="K94" s="246">
        <f>K35</f>
        <v>9.9039999999999989E-2</v>
      </c>
      <c r="L94" s="247">
        <f>$G$77*(1+K126)-$G$77</f>
        <v>82.600000000000364</v>
      </c>
      <c r="M94" s="248">
        <f t="shared" ref="M94:M98" si="17">L94*K94</f>
        <v>8.1807040000000359</v>
      </c>
      <c r="N94" s="29"/>
      <c r="O94" s="234">
        <f t="shared" si="12"/>
        <v>0</v>
      </c>
      <c r="P94" s="235">
        <f t="shared" si="13"/>
        <v>0</v>
      </c>
    </row>
    <row r="95" spans="2:17" s="22" customFormat="1" x14ac:dyDescent="0.3">
      <c r="B95" s="78" t="str">
        <f>+RESIDENTIAL!$B$35</f>
        <v>Rate Rider for Disposition of Deferral/Variance Accounts - effective until December 31, 2026</v>
      </c>
      <c r="C95" s="52"/>
      <c r="D95" s="53" t="s">
        <v>22</v>
      </c>
      <c r="E95" s="52"/>
      <c r="F95" s="23"/>
      <c r="G95" s="81">
        <v>2.49E-3</v>
      </c>
      <c r="H95" s="80">
        <f>+$G$77</f>
        <v>2800</v>
      </c>
      <c r="I95" s="62">
        <f t="shared" si="16"/>
        <v>6.9720000000000004</v>
      </c>
      <c r="J95" s="57"/>
      <c r="K95" s="81">
        <v>1.24E-3</v>
      </c>
      <c r="L95" s="80">
        <f>+$G$77</f>
        <v>2800</v>
      </c>
      <c r="M95" s="62">
        <f t="shared" si="17"/>
        <v>3.472</v>
      </c>
      <c r="N95" s="57"/>
      <c r="O95" s="58">
        <f t="shared" si="12"/>
        <v>-3.5000000000000004</v>
      </c>
      <c r="P95" s="235">
        <f t="shared" si="13"/>
        <v>-0.50200803212851408</v>
      </c>
      <c r="Q95" s="57"/>
    </row>
    <row r="96" spans="2:17" s="22" customFormat="1" ht="15.75" customHeight="1" x14ac:dyDescent="0.3">
      <c r="B96" s="78" t="str">
        <f>+RESIDENTIAL!$B$36</f>
        <v>Rate Rider for Disposition of Capacity Based Recovery Account - Applicable only for Class B Customers - effective until December 31, 2026</v>
      </c>
      <c r="C96" s="52"/>
      <c r="D96" s="53" t="s">
        <v>22</v>
      </c>
      <c r="E96" s="52"/>
      <c r="F96" s="23"/>
      <c r="G96" s="81">
        <v>1.8000000000000001E-4</v>
      </c>
      <c r="H96" s="80">
        <f>+$G$77</f>
        <v>2800</v>
      </c>
      <c r="I96" s="62">
        <f t="shared" si="16"/>
        <v>0.504</v>
      </c>
      <c r="J96" s="57"/>
      <c r="K96" s="81">
        <v>4.8000000000000001E-4</v>
      </c>
      <c r="L96" s="80">
        <f>+$G$77</f>
        <v>2800</v>
      </c>
      <c r="M96" s="62">
        <f t="shared" si="17"/>
        <v>1.3440000000000001</v>
      </c>
      <c r="N96" s="57"/>
      <c r="O96" s="58">
        <f t="shared" si="12"/>
        <v>0.84000000000000008</v>
      </c>
      <c r="P96" s="235">
        <f t="shared" si="13"/>
        <v>1.6666666666666667</v>
      </c>
      <c r="Q96" s="57"/>
    </row>
    <row r="97" spans="2:17" s="22" customFormat="1" ht="14.25" customHeight="1" x14ac:dyDescent="0.3">
      <c r="B97" s="78" t="str">
        <f>+RESIDENTIAL!$B$37</f>
        <v>Rate Rider for Disposition of Global Adjustment Account - Applicable only for Non-RPP Customers - effective until December 31, 2026</v>
      </c>
      <c r="C97" s="52"/>
      <c r="D97" s="53" t="s">
        <v>22</v>
      </c>
      <c r="E97" s="52"/>
      <c r="F97" s="23"/>
      <c r="G97" s="81">
        <v>1.24E-3</v>
      </c>
      <c r="H97" s="82"/>
      <c r="I97" s="62">
        <f t="shared" si="16"/>
        <v>0</v>
      </c>
      <c r="J97" s="57"/>
      <c r="K97" s="81">
        <v>5.0800000000000003E-3</v>
      </c>
      <c r="L97" s="82"/>
      <c r="M97" s="62">
        <f t="shared" si="17"/>
        <v>0</v>
      </c>
      <c r="N97" s="57"/>
      <c r="O97" s="58">
        <f t="shared" si="12"/>
        <v>0</v>
      </c>
      <c r="P97" s="235" t="str">
        <f t="shared" si="13"/>
        <v/>
      </c>
      <c r="Q97" s="57"/>
    </row>
    <row r="98" spans="2:17" x14ac:dyDescent="0.3">
      <c r="B98" s="249" t="str">
        <f>B39</f>
        <v>Rate Rider for Smart Metering Entity Charge - effective until December 31, 2029</v>
      </c>
      <c r="C98" s="229"/>
      <c r="D98" s="230" t="s">
        <v>19</v>
      </c>
      <c r="E98" s="229"/>
      <c r="F98" s="29"/>
      <c r="G98" s="350">
        <f>G39</f>
        <v>0.41</v>
      </c>
      <c r="H98" s="232">
        <v>1</v>
      </c>
      <c r="I98" s="233">
        <f t="shared" si="16"/>
        <v>0.41</v>
      </c>
      <c r="J98" s="29"/>
      <c r="K98" s="350">
        <f>K39</f>
        <v>0.41</v>
      </c>
      <c r="L98" s="232">
        <v>1</v>
      </c>
      <c r="M98" s="233">
        <f t="shared" si="17"/>
        <v>0.41</v>
      </c>
      <c r="N98" s="29"/>
      <c r="O98" s="234">
        <f t="shared" si="12"/>
        <v>0</v>
      </c>
      <c r="P98" s="59">
        <f t="shared" si="13"/>
        <v>0</v>
      </c>
    </row>
    <row r="99" spans="2:17" s="237" customFormat="1" x14ac:dyDescent="0.3">
      <c r="B99" s="159" t="s">
        <v>27</v>
      </c>
      <c r="C99" s="69"/>
      <c r="D99" s="70"/>
      <c r="E99" s="69"/>
      <c r="F99" s="71"/>
      <c r="G99" s="72"/>
      <c r="H99" s="73"/>
      <c r="I99" s="74">
        <f>SUM(I94:I98)+I93</f>
        <v>172.29870400000004</v>
      </c>
      <c r="J99" s="75"/>
      <c r="K99" s="72"/>
      <c r="L99" s="73"/>
      <c r="M99" s="74">
        <f>SUM(M94:M98)+M93</f>
        <v>181.20270400000007</v>
      </c>
      <c r="N99" s="75"/>
      <c r="O99" s="76">
        <f t="shared" si="12"/>
        <v>8.9040000000000248</v>
      </c>
      <c r="P99" s="77">
        <f t="shared" si="13"/>
        <v>5.1677695730085252E-2</v>
      </c>
    </row>
    <row r="100" spans="2:17" x14ac:dyDescent="0.3">
      <c r="B100" s="257" t="s">
        <v>28</v>
      </c>
      <c r="C100" s="29"/>
      <c r="D100" s="230" t="s">
        <v>22</v>
      </c>
      <c r="E100" s="29"/>
      <c r="F100" s="29"/>
      <c r="G100" s="92">
        <v>1.363E-2</v>
      </c>
      <c r="H100" s="313">
        <f>$G$77*(1+G126)</f>
        <v>2882.6000000000004</v>
      </c>
      <c r="I100" s="248">
        <f>H100*G100</f>
        <v>39.289838000000003</v>
      </c>
      <c r="J100" s="29"/>
      <c r="K100" s="92">
        <v>1.3140000000000001E-2</v>
      </c>
      <c r="L100" s="313">
        <f>$G$77*(1+K126)</f>
        <v>2882.6000000000004</v>
      </c>
      <c r="M100" s="248">
        <f>L100*K100</f>
        <v>37.877364000000007</v>
      </c>
      <c r="N100" s="29"/>
      <c r="O100" s="234">
        <f t="shared" si="12"/>
        <v>-1.412473999999996</v>
      </c>
      <c r="P100" s="235">
        <f t="shared" si="13"/>
        <v>-3.5950110051357197E-2</v>
      </c>
    </row>
    <row r="101" spans="2:17" x14ac:dyDescent="0.3">
      <c r="B101" s="259" t="s">
        <v>29</v>
      </c>
      <c r="C101" s="29"/>
      <c r="D101" s="230" t="s">
        <v>22</v>
      </c>
      <c r="E101" s="29"/>
      <c r="F101" s="29"/>
      <c r="G101" s="92">
        <v>8.5800000000000008E-3</v>
      </c>
      <c r="H101" s="313">
        <f>H100</f>
        <v>2882.6000000000004</v>
      </c>
      <c r="I101" s="248">
        <f>H101*G101</f>
        <v>24.732708000000006</v>
      </c>
      <c r="J101" s="29"/>
      <c r="K101" s="92">
        <v>7.9000000000000008E-3</v>
      </c>
      <c r="L101" s="313">
        <f>L100</f>
        <v>2882.6000000000004</v>
      </c>
      <c r="M101" s="248">
        <f>L101*K101</f>
        <v>22.772540000000006</v>
      </c>
      <c r="N101" s="29"/>
      <c r="O101" s="234">
        <f t="shared" si="12"/>
        <v>-1.9601679999999995</v>
      </c>
      <c r="P101" s="235">
        <f t="shared" si="13"/>
        <v>-7.9254079254079207E-2</v>
      </c>
    </row>
    <row r="102" spans="2:17" s="237" customFormat="1" x14ac:dyDescent="0.3">
      <c r="B102" s="159" t="s">
        <v>30</v>
      </c>
      <c r="C102" s="69"/>
      <c r="D102" s="70"/>
      <c r="E102" s="69"/>
      <c r="F102" s="71"/>
      <c r="G102" s="72"/>
      <c r="H102" s="73"/>
      <c r="I102" s="74">
        <f>SUM(I99:I101)</f>
        <v>236.32125000000005</v>
      </c>
      <c r="J102" s="75"/>
      <c r="K102" s="72"/>
      <c r="L102" s="73"/>
      <c r="M102" s="74">
        <f>SUM(M99:M101)</f>
        <v>241.85260800000009</v>
      </c>
      <c r="N102" s="75"/>
      <c r="O102" s="76">
        <f t="shared" si="12"/>
        <v>5.53135800000004</v>
      </c>
      <c r="P102" s="77">
        <f t="shared" si="13"/>
        <v>2.3406096574049261E-2</v>
      </c>
    </row>
    <row r="103" spans="2:17" x14ac:dyDescent="0.3">
      <c r="B103" s="351" t="s">
        <v>62</v>
      </c>
      <c r="C103" s="229"/>
      <c r="D103" s="230" t="s">
        <v>22</v>
      </c>
      <c r="E103" s="229"/>
      <c r="F103" s="29"/>
      <c r="G103" s="99">
        <v>4.1000000000000003E-3</v>
      </c>
      <c r="H103" s="313">
        <f>H100</f>
        <v>2882.6000000000004</v>
      </c>
      <c r="I103" s="248">
        <f t="shared" ref="I103:I113" si="18">H103*G103</f>
        <v>11.818660000000003</v>
      </c>
      <c r="J103" s="29"/>
      <c r="K103" s="99">
        <v>4.1000000000000003E-3</v>
      </c>
      <c r="L103" s="313">
        <f>L100</f>
        <v>2882.6000000000004</v>
      </c>
      <c r="M103" s="248">
        <f t="shared" ref="M103:M113" si="19">L103*K103</f>
        <v>11.818660000000003</v>
      </c>
      <c r="N103" s="29"/>
      <c r="O103" s="234">
        <f t="shared" si="12"/>
        <v>0</v>
      </c>
      <c r="P103" s="235">
        <f t="shared" si="13"/>
        <v>0</v>
      </c>
    </row>
    <row r="104" spans="2:17" x14ac:dyDescent="0.3">
      <c r="B104" s="351" t="s">
        <v>63</v>
      </c>
      <c r="C104" s="229"/>
      <c r="D104" s="230" t="s">
        <v>22</v>
      </c>
      <c r="E104" s="229"/>
      <c r="F104" s="29"/>
      <c r="G104" s="99">
        <v>1.5E-3</v>
      </c>
      <c r="H104" s="313">
        <f>H100</f>
        <v>2882.6000000000004</v>
      </c>
      <c r="I104" s="248">
        <f t="shared" si="18"/>
        <v>4.323900000000001</v>
      </c>
      <c r="J104" s="29"/>
      <c r="K104" s="99">
        <v>1.5E-3</v>
      </c>
      <c r="L104" s="313">
        <f>L100</f>
        <v>2882.6000000000004</v>
      </c>
      <c r="M104" s="248">
        <f t="shared" si="19"/>
        <v>4.323900000000001</v>
      </c>
      <c r="N104" s="29"/>
      <c r="O104" s="234">
        <f t="shared" si="12"/>
        <v>0</v>
      </c>
      <c r="P104" s="235">
        <f t="shared" si="13"/>
        <v>0</v>
      </c>
    </row>
    <row r="105" spans="2:17" x14ac:dyDescent="0.3">
      <c r="B105" s="351" t="s">
        <v>33</v>
      </c>
      <c r="C105" s="229"/>
      <c r="D105" s="230" t="s">
        <v>22</v>
      </c>
      <c r="E105" s="229"/>
      <c r="F105" s="29"/>
      <c r="G105" s="99">
        <v>4.0000000000000002E-4</v>
      </c>
      <c r="H105" s="313">
        <f>+H100</f>
        <v>2882.6000000000004</v>
      </c>
      <c r="I105" s="248">
        <f t="shared" si="18"/>
        <v>1.1530400000000003</v>
      </c>
      <c r="J105" s="29"/>
      <c r="K105" s="99">
        <v>4.0000000000000002E-4</v>
      </c>
      <c r="L105" s="313">
        <f>+L100</f>
        <v>2882.6000000000004</v>
      </c>
      <c r="M105" s="248">
        <f t="shared" si="19"/>
        <v>1.1530400000000003</v>
      </c>
      <c r="N105" s="29"/>
      <c r="O105" s="234">
        <f t="shared" si="12"/>
        <v>0</v>
      </c>
      <c r="P105" s="235">
        <f t="shared" si="13"/>
        <v>0</v>
      </c>
    </row>
    <row r="106" spans="2:17" x14ac:dyDescent="0.3">
      <c r="B106" s="249" t="s">
        <v>64</v>
      </c>
      <c r="C106" s="229"/>
      <c r="D106" s="230" t="s">
        <v>19</v>
      </c>
      <c r="E106" s="229"/>
      <c r="F106" s="29"/>
      <c r="G106" s="100">
        <v>0.25</v>
      </c>
      <c r="H106" s="313">
        <v>1</v>
      </c>
      <c r="I106" s="248">
        <f t="shared" si="18"/>
        <v>0.25</v>
      </c>
      <c r="J106" s="29"/>
      <c r="K106" s="100">
        <v>0.25</v>
      </c>
      <c r="L106" s="313">
        <v>1</v>
      </c>
      <c r="M106" s="248">
        <f t="shared" si="19"/>
        <v>0.25</v>
      </c>
      <c r="N106" s="29"/>
      <c r="O106" s="234">
        <f t="shared" si="12"/>
        <v>0</v>
      </c>
      <c r="P106" s="235">
        <f t="shared" si="13"/>
        <v>0</v>
      </c>
    </row>
    <row r="107" spans="2:17" s="22" customFormat="1" x14ac:dyDescent="0.3">
      <c r="B107" s="64" t="s">
        <v>35</v>
      </c>
      <c r="C107" s="52"/>
      <c r="D107" s="53" t="s">
        <v>22</v>
      </c>
      <c r="E107" s="52"/>
      <c r="F107" s="23"/>
      <c r="G107" s="99">
        <v>7.5999999999999998E-2</v>
      </c>
      <c r="H107" s="82">
        <f>$G$77*$D$128</f>
        <v>1792</v>
      </c>
      <c r="I107" s="62">
        <f t="shared" si="18"/>
        <v>136.19200000000001</v>
      </c>
      <c r="J107" s="57"/>
      <c r="K107" s="99">
        <v>7.5999999999999998E-2</v>
      </c>
      <c r="L107" s="82">
        <f>$G$77*$D$128</f>
        <v>1792</v>
      </c>
      <c r="M107" s="62">
        <f t="shared" si="19"/>
        <v>136.19200000000001</v>
      </c>
      <c r="N107" s="57"/>
      <c r="O107" s="58">
        <f t="shared" si="12"/>
        <v>0</v>
      </c>
      <c r="P107" s="59">
        <f t="shared" si="13"/>
        <v>0</v>
      </c>
      <c r="Q107" s="57"/>
    </row>
    <row r="108" spans="2:17" s="22" customFormat="1" x14ac:dyDescent="0.3">
      <c r="B108" s="64" t="s">
        <v>36</v>
      </c>
      <c r="C108" s="52"/>
      <c r="D108" s="53" t="s">
        <v>22</v>
      </c>
      <c r="E108" s="52"/>
      <c r="F108" s="23"/>
      <c r="G108" s="99">
        <v>0.122</v>
      </c>
      <c r="H108" s="82">
        <f>$G$77*$D$129</f>
        <v>504</v>
      </c>
      <c r="I108" s="62">
        <f t="shared" si="18"/>
        <v>61.488</v>
      </c>
      <c r="J108" s="57"/>
      <c r="K108" s="99">
        <v>0.122</v>
      </c>
      <c r="L108" s="82">
        <f>$G$77*$D$129</f>
        <v>504</v>
      </c>
      <c r="M108" s="62">
        <f t="shared" si="19"/>
        <v>61.488</v>
      </c>
      <c r="N108" s="57"/>
      <c r="O108" s="58">
        <f t="shared" si="12"/>
        <v>0</v>
      </c>
      <c r="P108" s="59">
        <f t="shared" si="13"/>
        <v>0</v>
      </c>
      <c r="Q108" s="57"/>
    </row>
    <row r="109" spans="2:17" s="22" customFormat="1" x14ac:dyDescent="0.3">
      <c r="B109" s="64" t="s">
        <v>37</v>
      </c>
      <c r="C109" s="52"/>
      <c r="D109" s="53" t="s">
        <v>22</v>
      </c>
      <c r="E109" s="52"/>
      <c r="F109" s="23"/>
      <c r="G109" s="99">
        <v>0.158</v>
      </c>
      <c r="H109" s="82">
        <f>$G$77*$D$130</f>
        <v>504</v>
      </c>
      <c r="I109" s="62">
        <f t="shared" si="18"/>
        <v>79.632000000000005</v>
      </c>
      <c r="J109" s="57"/>
      <c r="K109" s="99">
        <v>0.158</v>
      </c>
      <c r="L109" s="82">
        <f>$G$77*$D$130</f>
        <v>504</v>
      </c>
      <c r="M109" s="62">
        <f t="shared" si="19"/>
        <v>79.632000000000005</v>
      </c>
      <c r="N109" s="57"/>
      <c r="O109" s="58">
        <f t="shared" si="12"/>
        <v>0</v>
      </c>
      <c r="P109" s="59">
        <f t="shared" si="13"/>
        <v>0</v>
      </c>
      <c r="Q109" s="57"/>
    </row>
    <row r="110" spans="2:17" s="22" customFormat="1" x14ac:dyDescent="0.3">
      <c r="B110" s="64" t="s">
        <v>38</v>
      </c>
      <c r="C110" s="52"/>
      <c r="D110" s="53" t="s">
        <v>22</v>
      </c>
      <c r="E110" s="52"/>
      <c r="F110" s="23"/>
      <c r="G110" s="99">
        <v>9.2999999999999999E-2</v>
      </c>
      <c r="H110" s="82">
        <f>IF(AND($N$1=1, $G$77&gt;=750), 750, IF(AND($N$1=1, AND($G$77&lt;750, $G$77&gt;=0)), $G$77, IF(AND($N$1=2, $G$77&gt;=1000), 1000, IF(AND($N$1=2, AND($G$77&lt;1000, $G$77&gt;=0)), $G$77))))</f>
        <v>750</v>
      </c>
      <c r="I110" s="62">
        <f t="shared" si="18"/>
        <v>69.75</v>
      </c>
      <c r="J110" s="57"/>
      <c r="K110" s="99">
        <v>9.2999999999999999E-2</v>
      </c>
      <c r="L110" s="82">
        <f>IF(AND($N$1=1, $G$77&gt;=750), 750, IF(AND($N$1=1, AND($G$77&lt;750, $G$77&gt;=0)), $G$77, IF(AND($N$1=2, $G$77&gt;=1000), 1000, IF(AND($N$1=2, AND($G$77&lt;1000, $G$77&gt;=0)), $G$77))))</f>
        <v>750</v>
      </c>
      <c r="M110" s="62">
        <f t="shared" si="19"/>
        <v>69.75</v>
      </c>
      <c r="N110" s="57"/>
      <c r="O110" s="58">
        <f t="shared" si="12"/>
        <v>0</v>
      </c>
      <c r="P110" s="59">
        <f t="shared" si="13"/>
        <v>0</v>
      </c>
      <c r="Q110" s="57"/>
    </row>
    <row r="111" spans="2:17" s="22" customFormat="1" x14ac:dyDescent="0.3">
      <c r="B111" s="64" t="s">
        <v>39</v>
      </c>
      <c r="C111" s="52"/>
      <c r="D111" s="53" t="s">
        <v>22</v>
      </c>
      <c r="E111" s="52"/>
      <c r="F111" s="23"/>
      <c r="G111" s="99">
        <v>0.11</v>
      </c>
      <c r="H111" s="82">
        <f>IF(AND($N$1=1, $G$77&gt;=750), $G$77-750, IF(AND($N$1=1, AND($G$77&lt;750, $G$77&gt;=0)), 0, IF(AND($N$1=2, $G$77&gt;=1000), $G$77-1000, IF(AND($N$1=2, AND($G$77&lt;1000, $G$77&gt;=0)), 0))))</f>
        <v>2050</v>
      </c>
      <c r="I111" s="62">
        <f t="shared" si="18"/>
        <v>225.5</v>
      </c>
      <c r="J111" s="57"/>
      <c r="K111" s="99">
        <v>0.11</v>
      </c>
      <c r="L111" s="82">
        <f>IF(AND($N$1=1, $G$77&gt;=750), $G$77-750, IF(AND($N$1=1, AND($G$77&lt;750, $G$77&gt;=0)), 0, IF(AND($N$1=2, $G$77&gt;=1000), $G$77-1000, IF(AND($N$1=2, AND($G$77&lt;1000, $G$77&gt;=0)), 0))))</f>
        <v>2050</v>
      </c>
      <c r="M111" s="62">
        <f t="shared" si="19"/>
        <v>225.5</v>
      </c>
      <c r="N111" s="57"/>
      <c r="O111" s="58">
        <f t="shared" si="12"/>
        <v>0</v>
      </c>
      <c r="P111" s="59">
        <f t="shared" si="13"/>
        <v>0</v>
      </c>
      <c r="Q111" s="57"/>
    </row>
    <row r="112" spans="2:17" s="22" customFormat="1" ht="13.95" customHeight="1" x14ac:dyDescent="0.3">
      <c r="B112" s="64" t="s">
        <v>40</v>
      </c>
      <c r="C112" s="52"/>
      <c r="D112" s="53" t="s">
        <v>22</v>
      </c>
      <c r="E112" s="52"/>
      <c r="F112" s="23"/>
      <c r="G112" s="99">
        <v>0.15959999999999999</v>
      </c>
      <c r="H112" s="82"/>
      <c r="I112" s="62">
        <f t="shared" si="18"/>
        <v>0</v>
      </c>
      <c r="J112" s="57"/>
      <c r="K112" s="99">
        <v>0.15959999999999999</v>
      </c>
      <c r="L112" s="82"/>
      <c r="M112" s="62">
        <f t="shared" si="19"/>
        <v>0</v>
      </c>
      <c r="N112" s="57"/>
      <c r="O112" s="58">
        <f t="shared" si="12"/>
        <v>0</v>
      </c>
      <c r="P112" s="59" t="str">
        <f t="shared" si="13"/>
        <v/>
      </c>
      <c r="Q112" s="57"/>
    </row>
    <row r="113" spans="1:51" s="22" customFormat="1" ht="15" thickBot="1" x14ac:dyDescent="0.35">
      <c r="B113" s="64" t="s">
        <v>41</v>
      </c>
      <c r="C113" s="52"/>
      <c r="D113" s="53" t="s">
        <v>22</v>
      </c>
      <c r="E113" s="52"/>
      <c r="F113" s="23"/>
      <c r="G113" s="99">
        <f>G112</f>
        <v>0.15959999999999999</v>
      </c>
      <c r="H113" s="82"/>
      <c r="I113" s="62">
        <f t="shared" si="18"/>
        <v>0</v>
      </c>
      <c r="J113" s="57"/>
      <c r="K113" s="99">
        <f>K112</f>
        <v>0.15959999999999999</v>
      </c>
      <c r="L113" s="82"/>
      <c r="M113" s="62">
        <f t="shared" si="19"/>
        <v>0</v>
      </c>
      <c r="N113" s="57"/>
      <c r="O113" s="58">
        <f t="shared" si="12"/>
        <v>0</v>
      </c>
      <c r="P113" s="59" t="str">
        <f t="shared" si="13"/>
        <v/>
      </c>
      <c r="Q113" s="57"/>
    </row>
    <row r="114" spans="1:51" ht="15" thickBot="1" x14ac:dyDescent="0.35">
      <c r="B114" s="266"/>
      <c r="C114" s="267"/>
      <c r="D114" s="268"/>
      <c r="E114" s="267"/>
      <c r="F114" s="269"/>
      <c r="G114" s="270"/>
      <c r="H114" s="271"/>
      <c r="I114" s="272"/>
      <c r="J114" s="269"/>
      <c r="K114" s="270"/>
      <c r="L114" s="271"/>
      <c r="M114" s="272"/>
      <c r="N114" s="269"/>
      <c r="O114" s="273">
        <f t="shared" si="12"/>
        <v>0</v>
      </c>
      <c r="P114" s="274" t="str">
        <f t="shared" si="13"/>
        <v/>
      </c>
    </row>
    <row r="115" spans="1:51" x14ac:dyDescent="0.3">
      <c r="B115" s="275" t="s">
        <v>42</v>
      </c>
      <c r="C115" s="229"/>
      <c r="D115" s="276"/>
      <c r="E115" s="229"/>
      <c r="F115" s="277"/>
      <c r="G115" s="278"/>
      <c r="H115" s="278"/>
      <c r="I115" s="279">
        <f>SUM(I103:I109,I102)</f>
        <v>531.17885000000012</v>
      </c>
      <c r="J115" s="280"/>
      <c r="K115" s="278"/>
      <c r="L115" s="278"/>
      <c r="M115" s="279">
        <f>SUM(M103:M109,M102)</f>
        <v>536.71020800000019</v>
      </c>
      <c r="N115" s="280"/>
      <c r="O115" s="281">
        <f t="shared" si="12"/>
        <v>5.5313580000000684</v>
      </c>
      <c r="P115" s="282">
        <f t="shared" si="13"/>
        <v>1.0413362655535075E-2</v>
      </c>
    </row>
    <row r="116" spans="1:51" x14ac:dyDescent="0.3">
      <c r="B116" s="275" t="s">
        <v>43</v>
      </c>
      <c r="C116" s="229"/>
      <c r="D116" s="276"/>
      <c r="E116" s="229"/>
      <c r="F116" s="277"/>
      <c r="G116" s="122">
        <v>-0.13100000000000001</v>
      </c>
      <c r="H116" s="284"/>
      <c r="I116" s="234">
        <f>+I115*G116</f>
        <v>-69.584429350000022</v>
      </c>
      <c r="J116" s="280"/>
      <c r="K116" s="122">
        <v>-0.13100000000000001</v>
      </c>
      <c r="L116" s="284"/>
      <c r="M116" s="234">
        <f>+M115*K116</f>
        <v>-70.309037248000024</v>
      </c>
      <c r="N116" s="280"/>
      <c r="O116" s="234">
        <f t="shared" si="12"/>
        <v>-0.72460789800000214</v>
      </c>
      <c r="P116" s="235">
        <f t="shared" si="13"/>
        <v>1.0413362655534976E-2</v>
      </c>
    </row>
    <row r="117" spans="1:51" x14ac:dyDescent="0.3">
      <c r="B117" s="229" t="s">
        <v>44</v>
      </c>
      <c r="C117" s="229"/>
      <c r="D117" s="276"/>
      <c r="E117" s="229"/>
      <c r="F117" s="236"/>
      <c r="G117" s="286">
        <v>0.13</v>
      </c>
      <c r="H117" s="236"/>
      <c r="I117" s="234">
        <f>I115*G117</f>
        <v>69.053250500000019</v>
      </c>
      <c r="J117" s="29"/>
      <c r="K117" s="286">
        <v>0.13</v>
      </c>
      <c r="L117" s="236"/>
      <c r="M117" s="234">
        <f>M115*K117</f>
        <v>69.772327040000022</v>
      </c>
      <c r="N117" s="29"/>
      <c r="O117" s="234">
        <f t="shared" si="12"/>
        <v>0.71907654000000321</v>
      </c>
      <c r="P117" s="235">
        <f t="shared" si="13"/>
        <v>1.0413362655534992E-2</v>
      </c>
    </row>
    <row r="118" spans="1:51" ht="15" thickBot="1" x14ac:dyDescent="0.35">
      <c r="B118" s="423" t="s">
        <v>45</v>
      </c>
      <c r="C118" s="423"/>
      <c r="D118" s="423"/>
      <c r="E118" s="287"/>
      <c r="F118" s="288"/>
      <c r="G118" s="288"/>
      <c r="H118" s="288"/>
      <c r="I118" s="289">
        <f>SUM(I115:I117)</f>
        <v>530.64767115000006</v>
      </c>
      <c r="J118" s="290"/>
      <c r="K118" s="288"/>
      <c r="L118" s="288"/>
      <c r="M118" s="289">
        <f>SUM(M115:M117)</f>
        <v>536.17349779200015</v>
      </c>
      <c r="N118" s="290"/>
      <c r="O118" s="314">
        <f t="shared" si="12"/>
        <v>5.5258266420000837</v>
      </c>
      <c r="P118" s="315">
        <f t="shared" si="13"/>
        <v>1.0413362655535104E-2</v>
      </c>
    </row>
    <row r="119" spans="1:51" ht="15" thickBot="1" x14ac:dyDescent="0.35">
      <c r="A119" s="293"/>
      <c r="B119" s="316"/>
      <c r="C119" s="317"/>
      <c r="D119" s="318"/>
      <c r="E119" s="317"/>
      <c r="F119" s="319"/>
      <c r="G119" s="270"/>
      <c r="H119" s="320"/>
      <c r="I119" s="321"/>
      <c r="J119" s="319"/>
      <c r="K119" s="270"/>
      <c r="L119" s="320"/>
      <c r="M119" s="321"/>
      <c r="N119" s="319"/>
      <c r="O119" s="322">
        <f t="shared" si="12"/>
        <v>0</v>
      </c>
      <c r="P119" s="274" t="str">
        <f t="shared" si="13"/>
        <v/>
      </c>
    </row>
    <row r="120" spans="1:51" x14ac:dyDescent="0.3">
      <c r="A120" s="293"/>
      <c r="B120" s="324" t="s">
        <v>65</v>
      </c>
      <c r="C120" s="324"/>
      <c r="D120" s="325"/>
      <c r="E120" s="324"/>
      <c r="F120" s="330"/>
      <c r="G120" s="332"/>
      <c r="H120" s="332"/>
      <c r="I120" s="352">
        <f>SUM(I110:I111,I102,I103:I106)</f>
        <v>549.11685000000011</v>
      </c>
      <c r="J120" s="334"/>
      <c r="K120" s="332"/>
      <c r="L120" s="332"/>
      <c r="M120" s="352">
        <f>SUM(M110:M111,M102,M103:M106)</f>
        <v>554.64820800000018</v>
      </c>
      <c r="N120" s="334"/>
      <c r="O120" s="234">
        <f t="shared" si="12"/>
        <v>5.5313580000000684</v>
      </c>
      <c r="P120" s="235">
        <f t="shared" si="13"/>
        <v>1.0073189340301736E-2</v>
      </c>
    </row>
    <row r="121" spans="1:51" x14ac:dyDescent="0.3">
      <c r="A121" s="293"/>
      <c r="B121" s="229" t="s">
        <v>43</v>
      </c>
      <c r="C121" s="229"/>
      <c r="D121" s="276"/>
      <c r="E121" s="229"/>
      <c r="F121" s="236"/>
      <c r="G121" s="122">
        <v>-0.13100000000000001</v>
      </c>
      <c r="H121" s="284"/>
      <c r="I121" s="234">
        <f>+I120*G121</f>
        <v>-71.934307350000012</v>
      </c>
      <c r="J121" s="29"/>
      <c r="K121" s="122">
        <v>-0.13100000000000001</v>
      </c>
      <c r="L121" s="284"/>
      <c r="M121" s="234">
        <f>+M120*K121</f>
        <v>-72.658915248000028</v>
      </c>
      <c r="N121" s="29"/>
      <c r="O121" s="234">
        <f t="shared" si="12"/>
        <v>-0.72460789800001635</v>
      </c>
      <c r="P121" s="235">
        <f t="shared" si="13"/>
        <v>1.0073189340301839E-2</v>
      </c>
    </row>
    <row r="122" spans="1:51" x14ac:dyDescent="0.3">
      <c r="A122" s="293"/>
      <c r="B122" s="324" t="s">
        <v>44</v>
      </c>
      <c r="C122" s="324"/>
      <c r="D122" s="325"/>
      <c r="E122" s="324"/>
      <c r="F122" s="330"/>
      <c r="G122" s="331">
        <v>0.13</v>
      </c>
      <c r="H122" s="332"/>
      <c r="I122" s="333">
        <f>I120*G122</f>
        <v>71.385190500000022</v>
      </c>
      <c r="J122" s="334"/>
      <c r="K122" s="331">
        <v>0.13</v>
      </c>
      <c r="L122" s="332"/>
      <c r="M122" s="333">
        <f>M120*K122</f>
        <v>72.104267040000025</v>
      </c>
      <c r="N122" s="334"/>
      <c r="O122" s="234">
        <f t="shared" si="12"/>
        <v>0.71907654000000321</v>
      </c>
      <c r="P122" s="235">
        <f t="shared" si="13"/>
        <v>1.0073189340301655E-2</v>
      </c>
    </row>
    <row r="123" spans="1:51" s="355" customFormat="1" ht="15" thickBot="1" x14ac:dyDescent="0.35">
      <c r="A123" s="353"/>
      <c r="B123" s="437" t="s">
        <v>66</v>
      </c>
      <c r="C123" s="437"/>
      <c r="D123" s="437"/>
      <c r="E123" s="354"/>
      <c r="F123" s="288"/>
      <c r="G123" s="288"/>
      <c r="H123" s="288"/>
      <c r="I123" s="336">
        <f>SUM(I120:I122)</f>
        <v>548.56773315000009</v>
      </c>
      <c r="J123" s="290"/>
      <c r="K123" s="288"/>
      <c r="L123" s="288"/>
      <c r="M123" s="336">
        <f>SUM(M120:M122)</f>
        <v>554.09355979200018</v>
      </c>
      <c r="N123" s="290"/>
      <c r="O123" s="291">
        <f t="shared" si="12"/>
        <v>5.5258266420000837</v>
      </c>
      <c r="P123" s="292">
        <f t="shared" si="13"/>
        <v>1.0073189340301764E-2</v>
      </c>
    </row>
    <row r="124" spans="1:51" ht="15" thickBot="1" x14ac:dyDescent="0.35">
      <c r="A124" s="293"/>
      <c r="B124" s="316"/>
      <c r="C124" s="317"/>
      <c r="D124" s="318"/>
      <c r="E124" s="317"/>
      <c r="F124" s="337"/>
      <c r="G124" s="338"/>
      <c r="H124" s="339"/>
      <c r="I124" s="340"/>
      <c r="J124" s="319"/>
      <c r="K124" s="338"/>
      <c r="L124" s="339"/>
      <c r="M124" s="340"/>
      <c r="N124" s="319"/>
      <c r="O124" s="322">
        <f t="shared" si="12"/>
        <v>0</v>
      </c>
      <c r="P124" s="274" t="str">
        <f t="shared" si="13"/>
        <v/>
      </c>
    </row>
    <row r="125" spans="1:51" x14ac:dyDescent="0.3">
      <c r="I125" s="222"/>
      <c r="M125" s="222"/>
      <c r="S125" s="222"/>
      <c r="Z125" s="222"/>
      <c r="AG125" s="222"/>
    </row>
    <row r="126" spans="1:51" x14ac:dyDescent="0.3">
      <c r="B126" s="220" t="s">
        <v>47</v>
      </c>
      <c r="G126" s="146">
        <v>2.9499999999999998E-2</v>
      </c>
      <c r="K126" s="146">
        <v>2.9499999999999998E-2</v>
      </c>
      <c r="X126" s="146">
        <v>2.9499999999999998E-2</v>
      </c>
      <c r="AE126" s="146">
        <v>2.9499999999999998E-2</v>
      </c>
    </row>
    <row r="127" spans="1:51" s="22" customFormat="1" x14ac:dyDescent="0.3">
      <c r="D127" s="27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  <c r="AQ127" s="23"/>
      <c r="AR127" s="23"/>
      <c r="AS127" s="23"/>
      <c r="AT127" s="23"/>
      <c r="AU127" s="23"/>
      <c r="AV127" s="23"/>
      <c r="AW127" s="23"/>
      <c r="AX127" s="23"/>
    </row>
    <row r="128" spans="1:51" s="22" customFormat="1" x14ac:dyDescent="0.3">
      <c r="D128" s="194">
        <v>0.64</v>
      </c>
      <c r="E128" s="195" t="s">
        <v>35</v>
      </c>
      <c r="F128" s="196"/>
      <c r="G128" s="197"/>
      <c r="H128" s="37"/>
      <c r="I128" s="37"/>
      <c r="J128" s="37"/>
      <c r="K128" s="23"/>
      <c r="L128" s="23"/>
      <c r="M128" s="23"/>
      <c r="N128" s="23"/>
      <c r="O128" s="23"/>
      <c r="P128" s="23"/>
      <c r="Q128" s="37"/>
      <c r="R128" s="23"/>
      <c r="S128" s="23"/>
      <c r="T128" s="23"/>
      <c r="U128" s="23"/>
      <c r="V128" s="23"/>
      <c r="W128" s="23"/>
      <c r="X128" s="37"/>
      <c r="Y128" s="23"/>
      <c r="Z128" s="23"/>
      <c r="AA128" s="23"/>
      <c r="AB128" s="23"/>
      <c r="AC128" s="23"/>
      <c r="AD128" s="23"/>
      <c r="AE128" s="37"/>
      <c r="AF128" s="23"/>
      <c r="AG128" s="23"/>
      <c r="AH128" s="23"/>
      <c r="AI128" s="23"/>
      <c r="AJ128" s="23"/>
      <c r="AK128" s="23"/>
      <c r="AL128" s="37"/>
      <c r="AM128" s="23"/>
      <c r="AN128" s="23"/>
      <c r="AO128" s="23"/>
      <c r="AP128" s="23"/>
      <c r="AQ128" s="23"/>
      <c r="AR128" s="23"/>
      <c r="AS128" s="37"/>
      <c r="AT128" s="23"/>
      <c r="AU128" s="23"/>
      <c r="AV128" s="23"/>
      <c r="AW128" s="23"/>
      <c r="AX128" s="23"/>
      <c r="AY128" s="23"/>
    </row>
    <row r="129" spans="4:51" s="22" customFormat="1" x14ac:dyDescent="0.3">
      <c r="D129" s="194">
        <v>0.18</v>
      </c>
      <c r="E129" s="195" t="s">
        <v>36</v>
      </c>
      <c r="F129" s="196"/>
      <c r="G129" s="197"/>
      <c r="H129" s="37"/>
      <c r="I129" s="37"/>
      <c r="J129" s="37"/>
      <c r="K129" s="23"/>
      <c r="L129" s="23"/>
      <c r="M129" s="23"/>
      <c r="N129" s="23"/>
      <c r="O129" s="23"/>
      <c r="P129" s="23"/>
      <c r="Q129" s="37"/>
      <c r="R129" s="23"/>
      <c r="S129" s="23"/>
      <c r="T129" s="23"/>
      <c r="U129" s="23"/>
      <c r="V129" s="23"/>
      <c r="W129" s="23"/>
      <c r="X129" s="37"/>
      <c r="Y129" s="23"/>
      <c r="Z129" s="23"/>
      <c r="AA129" s="23"/>
      <c r="AB129" s="23"/>
      <c r="AC129" s="23"/>
      <c r="AD129" s="23"/>
      <c r="AE129" s="37"/>
      <c r="AF129" s="23"/>
      <c r="AG129" s="23"/>
      <c r="AH129" s="23"/>
      <c r="AI129" s="23"/>
      <c r="AJ129" s="23"/>
      <c r="AK129" s="23"/>
      <c r="AL129" s="37"/>
      <c r="AM129" s="23"/>
      <c r="AN129" s="23"/>
      <c r="AO129" s="23"/>
      <c r="AP129" s="23"/>
      <c r="AQ129" s="23"/>
      <c r="AR129" s="23"/>
      <c r="AS129" s="37"/>
      <c r="AT129" s="23"/>
      <c r="AU129" s="23"/>
      <c r="AV129" s="23"/>
      <c r="AW129" s="23"/>
      <c r="AX129" s="23"/>
      <c r="AY129" s="23"/>
    </row>
    <row r="130" spans="4:51" s="22" customFormat="1" x14ac:dyDescent="0.3">
      <c r="D130" s="194">
        <v>0.18</v>
      </c>
      <c r="E130" s="195" t="s">
        <v>37</v>
      </c>
      <c r="F130" s="196"/>
      <c r="G130" s="197"/>
      <c r="H130" s="37"/>
      <c r="I130" s="37"/>
      <c r="J130" s="37"/>
      <c r="K130" s="23"/>
      <c r="L130" s="23"/>
      <c r="M130" s="23"/>
      <c r="N130" s="23"/>
      <c r="O130" s="23"/>
      <c r="P130" s="23"/>
      <c r="Q130" s="37"/>
      <c r="R130" s="23"/>
      <c r="S130" s="23"/>
      <c r="T130" s="23"/>
      <c r="U130" s="23"/>
      <c r="V130" s="23"/>
      <c r="W130" s="23"/>
      <c r="X130" s="37"/>
      <c r="Y130" s="23"/>
      <c r="Z130" s="23"/>
      <c r="AA130" s="23"/>
      <c r="AB130" s="23"/>
      <c r="AC130" s="23"/>
      <c r="AD130" s="23"/>
      <c r="AE130" s="37"/>
      <c r="AF130" s="23"/>
      <c r="AG130" s="23"/>
      <c r="AH130" s="23"/>
      <c r="AI130" s="23"/>
      <c r="AJ130" s="23"/>
      <c r="AK130" s="23"/>
      <c r="AL130" s="37"/>
      <c r="AM130" s="23"/>
      <c r="AN130" s="23"/>
      <c r="AO130" s="23"/>
      <c r="AP130" s="23"/>
      <c r="AQ130" s="23"/>
      <c r="AR130" s="23"/>
      <c r="AS130" s="37"/>
      <c r="AT130" s="23"/>
      <c r="AU130" s="23"/>
      <c r="AV130" s="23"/>
      <c r="AW130" s="23"/>
      <c r="AX130" s="23"/>
      <c r="AY130" s="23"/>
    </row>
    <row r="131" spans="4:51" x14ac:dyDescent="0.3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  <row r="132" spans="4:51" x14ac:dyDescent="0.3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</row>
    <row r="133" spans="4:51" x14ac:dyDescent="0.3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</row>
    <row r="134" spans="4:51" x14ac:dyDescent="0.3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</row>
    <row r="135" spans="4:51" x14ac:dyDescent="0.3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</row>
    <row r="136" spans="4:51" x14ac:dyDescent="0.3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</row>
    <row r="137" spans="4:51" x14ac:dyDescent="0.3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4:51" x14ac:dyDescent="0.3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4:51" x14ac:dyDescent="0.3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4:51" x14ac:dyDescent="0.3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4:51" x14ac:dyDescent="0.3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4:51" x14ac:dyDescent="0.3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4:51" x14ac:dyDescent="0.3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4:51" x14ac:dyDescent="0.3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3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3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3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3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3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3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3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3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3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3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3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3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3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3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3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3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3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3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3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3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3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3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3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3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3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3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3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3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3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3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  <row r="175" spans="7:48" x14ac:dyDescent="0.3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A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</row>
    <row r="176" spans="7:48" x14ac:dyDescent="0.3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A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</row>
    <row r="177" spans="7:48" x14ac:dyDescent="0.3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A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</row>
    <row r="178" spans="7:48" x14ac:dyDescent="0.3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A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</row>
    <row r="179" spans="7:48" x14ac:dyDescent="0.3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A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</row>
    <row r="180" spans="7:48" x14ac:dyDescent="0.3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A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</row>
    <row r="181" spans="7:48" x14ac:dyDescent="0.3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A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</row>
    <row r="182" spans="7:48" x14ac:dyDescent="0.3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A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</row>
    <row r="183" spans="7:48" x14ac:dyDescent="0.3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A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</row>
    <row r="184" spans="7:48" x14ac:dyDescent="0.3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A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</row>
    <row r="185" spans="7:48" x14ac:dyDescent="0.3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A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</row>
    <row r="186" spans="7:48" x14ac:dyDescent="0.3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A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</row>
    <row r="187" spans="7:48" x14ac:dyDescent="0.3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A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</row>
    <row r="188" spans="7:48" x14ac:dyDescent="0.3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A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</row>
    <row r="189" spans="7:48" x14ac:dyDescent="0.3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A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</row>
    <row r="190" spans="7:48" x14ac:dyDescent="0.3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A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</row>
    <row r="191" spans="7:48" x14ac:dyDescent="0.3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A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</row>
    <row r="192" spans="7:48" x14ac:dyDescent="0.3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A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</row>
    <row r="193" spans="7:48" x14ac:dyDescent="0.3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A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</row>
    <row r="194" spans="7:48" x14ac:dyDescent="0.3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A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</row>
    <row r="195" spans="7:48" x14ac:dyDescent="0.3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A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</row>
    <row r="196" spans="7:48" x14ac:dyDescent="0.3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A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</row>
    <row r="197" spans="7:48" x14ac:dyDescent="0.3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A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</row>
    <row r="198" spans="7:48" x14ac:dyDescent="0.3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A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</row>
    <row r="199" spans="7:48" x14ac:dyDescent="0.3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A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</row>
    <row r="200" spans="7:48" x14ac:dyDescent="0.3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A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</row>
    <row r="201" spans="7:48" x14ac:dyDescent="0.3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A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</row>
    <row r="202" spans="7:48" x14ac:dyDescent="0.3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A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</row>
    <row r="203" spans="7:48" x14ac:dyDescent="0.3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A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</row>
    <row r="204" spans="7:48" x14ac:dyDescent="0.3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A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</row>
    <row r="205" spans="7:48" x14ac:dyDescent="0.3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A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</row>
    <row r="206" spans="7:48" x14ac:dyDescent="0.3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A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</row>
    <row r="207" spans="7:48" x14ac:dyDescent="0.3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A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</row>
    <row r="208" spans="7:48" x14ac:dyDescent="0.3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A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</row>
    <row r="209" spans="7:48" x14ac:dyDescent="0.3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A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</row>
    <row r="210" spans="7:48" x14ac:dyDescent="0.3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A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</row>
    <row r="211" spans="7:48" x14ac:dyDescent="0.3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A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</row>
    <row r="212" spans="7:48" x14ac:dyDescent="0.3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A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</row>
    <row r="213" spans="7:48" x14ac:dyDescent="0.3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A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</row>
    <row r="214" spans="7:48" x14ac:dyDescent="0.3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A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</row>
    <row r="215" spans="7:48" x14ac:dyDescent="0.3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A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</row>
    <row r="216" spans="7:48" x14ac:dyDescent="0.3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A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</row>
    <row r="217" spans="7:48" x14ac:dyDescent="0.3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A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</row>
    <row r="218" spans="7:48" x14ac:dyDescent="0.3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A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</row>
    <row r="219" spans="7:48" x14ac:dyDescent="0.3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A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</row>
    <row r="220" spans="7:48" x14ac:dyDescent="0.3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A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</row>
    <row r="221" spans="7:48" x14ac:dyDescent="0.3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A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</row>
    <row r="222" spans="7:48" x14ac:dyDescent="0.3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A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</row>
    <row r="223" spans="7:48" x14ac:dyDescent="0.3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A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</row>
    <row r="224" spans="7:48" x14ac:dyDescent="0.3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A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</row>
    <row r="225" spans="7:48" x14ac:dyDescent="0.3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A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</row>
    <row r="226" spans="7:48" x14ac:dyDescent="0.3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A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</row>
    <row r="227" spans="7:48" x14ac:dyDescent="0.3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A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</row>
    <row r="228" spans="7:48" x14ac:dyDescent="0.3">
      <c r="G228" s="22"/>
      <c r="H228" s="22"/>
      <c r="I228" s="22"/>
      <c r="J228" s="60"/>
      <c r="K228" s="60"/>
      <c r="L228" s="60"/>
      <c r="M228" s="60"/>
      <c r="Q228" s="60"/>
      <c r="R228" s="60"/>
      <c r="S228" s="60"/>
      <c r="T228" s="60"/>
      <c r="X228" s="60"/>
      <c r="Y228" s="60"/>
      <c r="Z228" s="60"/>
      <c r="AA228" s="60"/>
      <c r="AE228" s="60"/>
      <c r="AF228" s="60"/>
      <c r="AG228" s="60"/>
      <c r="AH228" s="60"/>
      <c r="AL228" s="60"/>
      <c r="AM228" s="60"/>
      <c r="AN228" s="60"/>
      <c r="AO228" s="60"/>
      <c r="AS228" s="60"/>
      <c r="AT228" s="60"/>
      <c r="AU228" s="60"/>
      <c r="AV228" s="60"/>
    </row>
    <row r="229" spans="7:48" x14ac:dyDescent="0.3">
      <c r="G229" s="22"/>
      <c r="H229" s="22"/>
      <c r="I229" s="22"/>
      <c r="J229" s="60"/>
      <c r="K229" s="60"/>
      <c r="L229" s="60"/>
      <c r="M229" s="60"/>
      <c r="Q229" s="60"/>
      <c r="R229" s="60"/>
      <c r="S229" s="60"/>
      <c r="T229" s="60"/>
      <c r="X229" s="60"/>
      <c r="Y229" s="60"/>
      <c r="Z229" s="60"/>
      <c r="AA229" s="60"/>
      <c r="AE229" s="60"/>
      <c r="AF229" s="60"/>
      <c r="AG229" s="60"/>
      <c r="AH229" s="60"/>
      <c r="AL229" s="60"/>
      <c r="AM229" s="60"/>
      <c r="AN229" s="60"/>
      <c r="AO229" s="60"/>
      <c r="AS229" s="60"/>
      <c r="AT229" s="60"/>
      <c r="AU229" s="60"/>
      <c r="AV229" s="60"/>
    </row>
    <row r="230" spans="7:48" x14ac:dyDescent="0.3">
      <c r="G230" s="22"/>
      <c r="H230" s="22"/>
      <c r="I230" s="22"/>
      <c r="J230" s="60"/>
      <c r="K230" s="60"/>
      <c r="L230" s="60"/>
      <c r="M230" s="60"/>
      <c r="Q230" s="60"/>
      <c r="R230" s="60"/>
      <c r="S230" s="60"/>
      <c r="T230" s="60"/>
      <c r="X230" s="60"/>
      <c r="Y230" s="60"/>
      <c r="Z230" s="60"/>
      <c r="AA230" s="60"/>
      <c r="AE230" s="60"/>
      <c r="AF230" s="60"/>
      <c r="AG230" s="60"/>
      <c r="AH230" s="60"/>
      <c r="AL230" s="60"/>
      <c r="AM230" s="60"/>
      <c r="AN230" s="60"/>
      <c r="AO230" s="60"/>
      <c r="AS230" s="60"/>
      <c r="AT230" s="60"/>
      <c r="AU230" s="60"/>
      <c r="AV230" s="60"/>
    </row>
    <row r="231" spans="7:48" x14ac:dyDescent="0.3">
      <c r="G231" s="22"/>
      <c r="H231" s="22"/>
      <c r="I231" s="22"/>
      <c r="J231" s="60"/>
      <c r="K231" s="60"/>
      <c r="L231" s="60"/>
      <c r="M231" s="60"/>
      <c r="Q231" s="60"/>
      <c r="R231" s="60"/>
      <c r="S231" s="60"/>
      <c r="T231" s="60"/>
      <c r="X231" s="60"/>
      <c r="Y231" s="60"/>
      <c r="Z231" s="60"/>
      <c r="AA231" s="60"/>
      <c r="AE231" s="60"/>
      <c r="AF231" s="60"/>
      <c r="AG231" s="60"/>
      <c r="AH231" s="60"/>
      <c r="AL231" s="60"/>
      <c r="AM231" s="60"/>
      <c r="AN231" s="60"/>
      <c r="AO231" s="60"/>
      <c r="AS231" s="60"/>
      <c r="AT231" s="60"/>
      <c r="AU231" s="60"/>
      <c r="AV231" s="60"/>
    </row>
    <row r="232" spans="7:48" x14ac:dyDescent="0.3">
      <c r="G232" s="22"/>
      <c r="H232" s="22"/>
      <c r="I232" s="22"/>
      <c r="J232" s="60"/>
      <c r="K232" s="60"/>
      <c r="L232" s="60"/>
      <c r="M232" s="60"/>
      <c r="Q232" s="60"/>
      <c r="R232" s="60"/>
      <c r="S232" s="60"/>
      <c r="T232" s="60"/>
      <c r="X232" s="60"/>
      <c r="Y232" s="60"/>
      <c r="Z232" s="60"/>
      <c r="AA232" s="60"/>
      <c r="AE232" s="60"/>
      <c r="AF232" s="60"/>
      <c r="AG232" s="60"/>
      <c r="AH232" s="60"/>
      <c r="AL232" s="60"/>
      <c r="AM232" s="60"/>
      <c r="AN232" s="60"/>
      <c r="AO232" s="60"/>
      <c r="AS232" s="60"/>
      <c r="AT232" s="60"/>
      <c r="AU232" s="60"/>
      <c r="AV232" s="60"/>
    </row>
    <row r="233" spans="7:48" x14ac:dyDescent="0.3">
      <c r="G233" s="22"/>
      <c r="H233" s="22"/>
      <c r="I233" s="22"/>
      <c r="J233" s="60"/>
      <c r="K233" s="60"/>
      <c r="L233" s="60"/>
      <c r="M233" s="60"/>
      <c r="Q233" s="60"/>
      <c r="R233" s="60"/>
      <c r="S233" s="60"/>
      <c r="T233" s="60"/>
      <c r="X233" s="60"/>
      <c r="Y233" s="60"/>
      <c r="Z233" s="60"/>
      <c r="AA233" s="60"/>
      <c r="AE233" s="60"/>
      <c r="AF233" s="60"/>
      <c r="AG233" s="60"/>
      <c r="AH233" s="60"/>
      <c r="AL233" s="60"/>
      <c r="AM233" s="60"/>
      <c r="AN233" s="60"/>
      <c r="AO233" s="60"/>
      <c r="AS233" s="60"/>
      <c r="AT233" s="60"/>
      <c r="AU233" s="60"/>
      <c r="AV233" s="60"/>
    </row>
    <row r="234" spans="7:48" x14ac:dyDescent="0.3">
      <c r="G234" s="22"/>
      <c r="H234" s="22"/>
      <c r="I234" s="22"/>
      <c r="J234" s="60"/>
      <c r="K234" s="60"/>
      <c r="L234" s="60"/>
      <c r="M234" s="60"/>
      <c r="Q234" s="60"/>
      <c r="R234" s="60"/>
      <c r="S234" s="60"/>
      <c r="T234" s="60"/>
      <c r="X234" s="60"/>
      <c r="Y234" s="60"/>
      <c r="Z234" s="60"/>
      <c r="AA234" s="60"/>
      <c r="AE234" s="60"/>
      <c r="AF234" s="60"/>
      <c r="AG234" s="60"/>
      <c r="AH234" s="60"/>
      <c r="AL234" s="60"/>
      <c r="AM234" s="60"/>
      <c r="AN234" s="60"/>
      <c r="AO234" s="60"/>
      <c r="AS234" s="60"/>
      <c r="AT234" s="60"/>
      <c r="AU234" s="60"/>
      <c r="AV234" s="60"/>
    </row>
    <row r="235" spans="7:48" x14ac:dyDescent="0.3">
      <c r="G235" s="22"/>
      <c r="H235" s="22"/>
      <c r="I235" s="22"/>
      <c r="J235" s="60"/>
      <c r="K235" s="60"/>
      <c r="L235" s="60"/>
      <c r="M235" s="60"/>
      <c r="Q235" s="60"/>
      <c r="R235" s="60"/>
      <c r="S235" s="60"/>
      <c r="T235" s="60"/>
      <c r="X235" s="60"/>
      <c r="Y235" s="60"/>
      <c r="Z235" s="60"/>
      <c r="AA235" s="60"/>
      <c r="AE235" s="60"/>
      <c r="AF235" s="60"/>
      <c r="AG235" s="60"/>
      <c r="AH235" s="60"/>
      <c r="AL235" s="60"/>
      <c r="AM235" s="60"/>
      <c r="AN235" s="60"/>
      <c r="AO235" s="60"/>
      <c r="AS235" s="60"/>
      <c r="AT235" s="60"/>
      <c r="AU235" s="60"/>
      <c r="AV235" s="60"/>
    </row>
    <row r="236" spans="7:48" x14ac:dyDescent="0.3">
      <c r="G236" s="22"/>
      <c r="H236" s="22"/>
      <c r="I236" s="22"/>
      <c r="J236" s="60"/>
      <c r="K236" s="60"/>
      <c r="L236" s="60"/>
      <c r="M236" s="60"/>
      <c r="Q236" s="60"/>
      <c r="R236" s="60"/>
      <c r="S236" s="60"/>
      <c r="T236" s="60"/>
      <c r="X236" s="60"/>
      <c r="Y236" s="60"/>
      <c r="Z236" s="60"/>
      <c r="AA236" s="60"/>
      <c r="AE236" s="60"/>
      <c r="AF236" s="60"/>
      <c r="AG236" s="60"/>
      <c r="AH236" s="60"/>
      <c r="AL236" s="60"/>
      <c r="AM236" s="60"/>
      <c r="AN236" s="60"/>
      <c r="AO236" s="60"/>
      <c r="AS236" s="60"/>
      <c r="AT236" s="60"/>
      <c r="AU236" s="60"/>
      <c r="AV236" s="60"/>
    </row>
    <row r="237" spans="7:48" x14ac:dyDescent="0.3">
      <c r="G237" s="22"/>
      <c r="H237" s="22"/>
      <c r="I237" s="22"/>
      <c r="J237" s="60"/>
      <c r="K237" s="60"/>
      <c r="L237" s="60"/>
      <c r="M237" s="60"/>
      <c r="Q237" s="60"/>
      <c r="R237" s="60"/>
      <c r="S237" s="60"/>
      <c r="T237" s="60"/>
      <c r="X237" s="60"/>
      <c r="Y237" s="60"/>
      <c r="Z237" s="60"/>
      <c r="AA237" s="60"/>
      <c r="AE237" s="60"/>
      <c r="AF237" s="60"/>
      <c r="AG237" s="60"/>
      <c r="AH237" s="60"/>
      <c r="AL237" s="60"/>
      <c r="AM237" s="60"/>
      <c r="AN237" s="60"/>
      <c r="AO237" s="60"/>
      <c r="AS237" s="60"/>
      <c r="AT237" s="60"/>
      <c r="AU237" s="60"/>
      <c r="AV237" s="60"/>
    </row>
    <row r="238" spans="7:48" x14ac:dyDescent="0.3">
      <c r="G238" s="22"/>
      <c r="H238" s="22"/>
      <c r="I238" s="22"/>
      <c r="J238" s="60"/>
      <c r="K238" s="60"/>
      <c r="L238" s="60"/>
      <c r="M238" s="60"/>
      <c r="Q238" s="60"/>
      <c r="R238" s="60"/>
      <c r="S238" s="60"/>
      <c r="T238" s="60"/>
      <c r="X238" s="60"/>
      <c r="Y238" s="60"/>
      <c r="Z238" s="60"/>
      <c r="AA238" s="60"/>
      <c r="AE238" s="60"/>
      <c r="AF238" s="60"/>
      <c r="AG238" s="60"/>
      <c r="AH238" s="60"/>
      <c r="AL238" s="60"/>
      <c r="AM238" s="60"/>
      <c r="AN238" s="60"/>
      <c r="AO238" s="60"/>
      <c r="AS238" s="60"/>
      <c r="AT238" s="60"/>
      <c r="AU238" s="60"/>
      <c r="AV238" s="60"/>
    </row>
    <row r="239" spans="7:48" x14ac:dyDescent="0.3">
      <c r="G239" s="22"/>
      <c r="H239" s="22"/>
      <c r="I239" s="22"/>
      <c r="J239" s="60"/>
      <c r="K239" s="60"/>
      <c r="L239" s="60"/>
      <c r="M239" s="60"/>
      <c r="Q239" s="60"/>
      <c r="R239" s="60"/>
      <c r="S239" s="60"/>
      <c r="T239" s="60"/>
      <c r="X239" s="60"/>
      <c r="Y239" s="60"/>
      <c r="Z239" s="60"/>
      <c r="AA239" s="60"/>
      <c r="AE239" s="60"/>
      <c r="AF239" s="60"/>
      <c r="AG239" s="60"/>
      <c r="AH239" s="60"/>
      <c r="AL239" s="60"/>
      <c r="AM239" s="60"/>
      <c r="AN239" s="60"/>
      <c r="AO239" s="60"/>
      <c r="AS239" s="60"/>
      <c r="AT239" s="60"/>
      <c r="AU239" s="60"/>
      <c r="AV239" s="60"/>
    </row>
    <row r="240" spans="7:48" x14ac:dyDescent="0.3">
      <c r="G240" s="22"/>
      <c r="H240" s="22"/>
      <c r="I240" s="22"/>
      <c r="J240" s="60"/>
      <c r="K240" s="60"/>
      <c r="L240" s="60"/>
      <c r="M240" s="60"/>
      <c r="Q240" s="60"/>
      <c r="R240" s="60"/>
      <c r="S240" s="60"/>
      <c r="T240" s="60"/>
      <c r="X240" s="60"/>
      <c r="Y240" s="60"/>
      <c r="Z240" s="60"/>
      <c r="AA240" s="60"/>
      <c r="AE240" s="60"/>
      <c r="AF240" s="60"/>
      <c r="AG240" s="60"/>
      <c r="AH240" s="60"/>
      <c r="AL240" s="60"/>
      <c r="AM240" s="60"/>
      <c r="AN240" s="60"/>
      <c r="AO240" s="60"/>
      <c r="AS240" s="60"/>
      <c r="AT240" s="60"/>
      <c r="AU240" s="60"/>
      <c r="AV240" s="60"/>
    </row>
    <row r="241" spans="7:48" x14ac:dyDescent="0.3">
      <c r="G241" s="22"/>
      <c r="H241" s="22"/>
      <c r="I241" s="22"/>
      <c r="J241" s="60"/>
      <c r="K241" s="60"/>
      <c r="L241" s="60"/>
      <c r="M241" s="60"/>
      <c r="Q241" s="60"/>
      <c r="R241" s="60"/>
      <c r="S241" s="60"/>
      <c r="T241" s="60"/>
      <c r="X241" s="60"/>
      <c r="Y241" s="60"/>
      <c r="Z241" s="60"/>
      <c r="AA241" s="60"/>
      <c r="AE241" s="60"/>
      <c r="AF241" s="60"/>
      <c r="AG241" s="60"/>
      <c r="AH241" s="60"/>
      <c r="AL241" s="60"/>
      <c r="AM241" s="60"/>
      <c r="AN241" s="60"/>
      <c r="AO241" s="60"/>
      <c r="AS241" s="60"/>
      <c r="AT241" s="60"/>
      <c r="AU241" s="60"/>
      <c r="AV241" s="60"/>
    </row>
    <row r="242" spans="7:48" x14ac:dyDescent="0.3">
      <c r="G242" s="22"/>
      <c r="H242" s="22"/>
      <c r="I242" s="22"/>
      <c r="J242" s="60"/>
      <c r="K242" s="60"/>
      <c r="L242" s="60"/>
      <c r="M242" s="60"/>
      <c r="Q242" s="60"/>
      <c r="R242" s="60"/>
      <c r="S242" s="60"/>
      <c r="T242" s="60"/>
      <c r="X242" s="60"/>
      <c r="Y242" s="60"/>
      <c r="Z242" s="60"/>
      <c r="AA242" s="60"/>
      <c r="AE242" s="60"/>
      <c r="AF242" s="60"/>
      <c r="AG242" s="60"/>
      <c r="AH242" s="60"/>
      <c r="AL242" s="60"/>
      <c r="AM242" s="60"/>
      <c r="AN242" s="60"/>
      <c r="AO242" s="60"/>
      <c r="AS242" s="60"/>
      <c r="AT242" s="60"/>
      <c r="AU242" s="60"/>
      <c r="AV242" s="60"/>
    </row>
    <row r="243" spans="7:48" x14ac:dyDescent="0.3">
      <c r="G243" s="22"/>
      <c r="H243" s="22"/>
      <c r="I243" s="22"/>
      <c r="J243" s="60"/>
      <c r="K243" s="60"/>
      <c r="L243" s="60"/>
      <c r="M243" s="60"/>
      <c r="Q243" s="60"/>
      <c r="R243" s="60"/>
      <c r="S243" s="60"/>
      <c r="T243" s="60"/>
      <c r="X243" s="60"/>
      <c r="Y243" s="60"/>
      <c r="Z243" s="60"/>
      <c r="AA243" s="60"/>
      <c r="AE243" s="60"/>
      <c r="AF243" s="60"/>
      <c r="AG243" s="60"/>
      <c r="AH243" s="60"/>
      <c r="AL243" s="60"/>
      <c r="AM243" s="60"/>
      <c r="AN243" s="60"/>
      <c r="AO243" s="60"/>
      <c r="AS243" s="60"/>
      <c r="AT243" s="60"/>
      <c r="AU243" s="60"/>
      <c r="AV243" s="60"/>
    </row>
    <row r="244" spans="7:48" x14ac:dyDescent="0.3">
      <c r="G244" s="22"/>
      <c r="H244" s="22"/>
      <c r="I244" s="22"/>
      <c r="J244" s="60"/>
      <c r="K244" s="60"/>
      <c r="L244" s="60"/>
      <c r="M244" s="60"/>
      <c r="Q244" s="60"/>
      <c r="R244" s="60"/>
      <c r="S244" s="60"/>
      <c r="T244" s="60"/>
      <c r="X244" s="60"/>
      <c r="Y244" s="60"/>
      <c r="Z244" s="60"/>
      <c r="AA244" s="60"/>
      <c r="AE244" s="60"/>
      <c r="AF244" s="60"/>
      <c r="AG244" s="60"/>
      <c r="AH244" s="60"/>
      <c r="AL244" s="60"/>
      <c r="AM244" s="60"/>
      <c r="AN244" s="60"/>
      <c r="AO244" s="60"/>
      <c r="AS244" s="60"/>
      <c r="AT244" s="60"/>
      <c r="AU244" s="60"/>
      <c r="AV244" s="60"/>
    </row>
    <row r="245" spans="7:48" x14ac:dyDescent="0.3">
      <c r="G245" s="22"/>
      <c r="H245" s="22"/>
      <c r="I245" s="22"/>
      <c r="J245" s="60"/>
      <c r="K245" s="60"/>
      <c r="L245" s="60"/>
      <c r="M245" s="60"/>
      <c r="Q245" s="60"/>
      <c r="R245" s="60"/>
      <c r="S245" s="60"/>
      <c r="T245" s="60"/>
      <c r="X245" s="60"/>
      <c r="Y245" s="60"/>
      <c r="Z245" s="60"/>
      <c r="AA245" s="60"/>
      <c r="AE245" s="60"/>
      <c r="AF245" s="60"/>
      <c r="AG245" s="60"/>
      <c r="AH245" s="60"/>
      <c r="AL245" s="60"/>
      <c r="AM245" s="60"/>
      <c r="AN245" s="60"/>
      <c r="AO245" s="60"/>
      <c r="AS245" s="60"/>
      <c r="AT245" s="60"/>
      <c r="AU245" s="60"/>
      <c r="AV245" s="60"/>
    </row>
    <row r="246" spans="7:48" x14ac:dyDescent="0.3">
      <c r="G246" s="22"/>
      <c r="H246" s="22"/>
      <c r="I246" s="22"/>
      <c r="J246" s="60"/>
      <c r="K246" s="60"/>
      <c r="L246" s="60"/>
      <c r="M246" s="60"/>
      <c r="Q246" s="60"/>
      <c r="R246" s="60"/>
      <c r="S246" s="60"/>
      <c r="T246" s="60"/>
      <c r="X246" s="60"/>
      <c r="Y246" s="60"/>
      <c r="Z246" s="60"/>
      <c r="AA246" s="60"/>
      <c r="AE246" s="60"/>
      <c r="AF246" s="60"/>
      <c r="AG246" s="60"/>
      <c r="AH246" s="60"/>
      <c r="AL246" s="60"/>
      <c r="AM246" s="60"/>
      <c r="AN246" s="60"/>
      <c r="AO246" s="60"/>
      <c r="AS246" s="60"/>
      <c r="AT246" s="60"/>
      <c r="AU246" s="60"/>
      <c r="AV246" s="60"/>
    </row>
    <row r="247" spans="7:48" x14ac:dyDescent="0.3">
      <c r="G247" s="22"/>
      <c r="H247" s="22"/>
      <c r="I247" s="22"/>
      <c r="J247" s="60"/>
      <c r="K247" s="60"/>
      <c r="L247" s="60"/>
      <c r="M247" s="60"/>
      <c r="Q247" s="60"/>
      <c r="R247" s="60"/>
      <c r="S247" s="60"/>
      <c r="T247" s="60"/>
      <c r="X247" s="60"/>
      <c r="Y247" s="60"/>
      <c r="Z247" s="60"/>
      <c r="AA247" s="60"/>
      <c r="AE247" s="60"/>
      <c r="AF247" s="60"/>
      <c r="AG247" s="60"/>
      <c r="AH247" s="60"/>
      <c r="AL247" s="60"/>
      <c r="AM247" s="60"/>
      <c r="AN247" s="60"/>
      <c r="AO247" s="60"/>
      <c r="AS247" s="60"/>
      <c r="AT247" s="60"/>
      <c r="AU247" s="60"/>
      <c r="AV247" s="60"/>
    </row>
    <row r="248" spans="7:48" x14ac:dyDescent="0.3">
      <c r="G248" s="22"/>
      <c r="H248" s="22"/>
      <c r="I248" s="22"/>
      <c r="J248" s="60"/>
      <c r="K248" s="60"/>
      <c r="L248" s="60"/>
      <c r="M248" s="60"/>
      <c r="Q248" s="60"/>
      <c r="R248" s="60"/>
      <c r="S248" s="60"/>
      <c r="T248" s="60"/>
      <c r="X248" s="60"/>
      <c r="Y248" s="60"/>
      <c r="Z248" s="60"/>
      <c r="AA248" s="60"/>
      <c r="AE248" s="60"/>
      <c r="AF248" s="60"/>
      <c r="AG248" s="60"/>
      <c r="AH248" s="60"/>
      <c r="AL248" s="60"/>
      <c r="AM248" s="60"/>
      <c r="AN248" s="60"/>
      <c r="AO248" s="60"/>
      <c r="AS248" s="60"/>
      <c r="AT248" s="60"/>
      <c r="AU248" s="60"/>
      <c r="AV248" s="60"/>
    </row>
    <row r="249" spans="7:48" x14ac:dyDescent="0.3">
      <c r="G249" s="22"/>
      <c r="H249" s="22"/>
      <c r="I249" s="22"/>
      <c r="J249" s="60"/>
      <c r="K249" s="60"/>
      <c r="L249" s="60"/>
      <c r="M249" s="60"/>
      <c r="Q249" s="60"/>
      <c r="R249" s="60"/>
      <c r="S249" s="60"/>
      <c r="T249" s="60"/>
      <c r="X249" s="60"/>
      <c r="Y249" s="60"/>
      <c r="Z249" s="60"/>
      <c r="AA249" s="60"/>
      <c r="AE249" s="60"/>
      <c r="AF249" s="60"/>
      <c r="AG249" s="60"/>
      <c r="AH249" s="60"/>
      <c r="AL249" s="60"/>
      <c r="AM249" s="60"/>
      <c r="AN249" s="60"/>
      <c r="AO249" s="60"/>
      <c r="AS249" s="60"/>
      <c r="AT249" s="60"/>
      <c r="AU249" s="60"/>
      <c r="AV249" s="60"/>
    </row>
    <row r="250" spans="7:48" x14ac:dyDescent="0.3">
      <c r="G250" s="22"/>
      <c r="H250" s="22"/>
      <c r="I250" s="22"/>
      <c r="J250" s="60"/>
      <c r="K250" s="60"/>
      <c r="L250" s="60"/>
      <c r="M250" s="60"/>
      <c r="Q250" s="60"/>
      <c r="R250" s="60"/>
      <c r="S250" s="60"/>
      <c r="T250" s="60"/>
      <c r="X250" s="60"/>
      <c r="Y250" s="60"/>
      <c r="Z250" s="60"/>
      <c r="AA250" s="60"/>
      <c r="AE250" s="60"/>
      <c r="AF250" s="60"/>
      <c r="AG250" s="60"/>
      <c r="AH250" s="60"/>
      <c r="AL250" s="60"/>
      <c r="AM250" s="60"/>
      <c r="AN250" s="60"/>
      <c r="AO250" s="60"/>
      <c r="AS250" s="60"/>
      <c r="AT250" s="60"/>
      <c r="AU250" s="60"/>
      <c r="AV250" s="60"/>
    </row>
    <row r="251" spans="7:48" x14ac:dyDescent="0.3">
      <c r="G251" s="22"/>
      <c r="H251" s="22"/>
      <c r="I251" s="22"/>
      <c r="J251" s="60"/>
      <c r="K251" s="60"/>
      <c r="L251" s="60"/>
      <c r="M251" s="60"/>
      <c r="Q251" s="60"/>
      <c r="R251" s="60"/>
      <c r="S251" s="60"/>
      <c r="T251" s="60"/>
      <c r="X251" s="60"/>
      <c r="Y251" s="60"/>
      <c r="Z251" s="60"/>
      <c r="AA251" s="60"/>
      <c r="AE251" s="60"/>
      <c r="AF251" s="60"/>
      <c r="AG251" s="60"/>
      <c r="AH251" s="60"/>
      <c r="AL251" s="60"/>
      <c r="AM251" s="60"/>
      <c r="AN251" s="60"/>
      <c r="AO251" s="60"/>
      <c r="AS251" s="60"/>
      <c r="AT251" s="60"/>
      <c r="AU251" s="60"/>
      <c r="AV251" s="60"/>
    </row>
    <row r="252" spans="7:48" x14ac:dyDescent="0.3">
      <c r="G252" s="22"/>
      <c r="H252" s="22"/>
      <c r="I252" s="22"/>
      <c r="J252" s="60"/>
      <c r="K252" s="60"/>
      <c r="L252" s="60"/>
      <c r="M252" s="60"/>
      <c r="Q252" s="60"/>
      <c r="R252" s="60"/>
      <c r="S252" s="60"/>
      <c r="T252" s="60"/>
      <c r="X252" s="60"/>
      <c r="Y252" s="60"/>
      <c r="Z252" s="60"/>
      <c r="AA252" s="60"/>
      <c r="AE252" s="60"/>
      <c r="AF252" s="60"/>
      <c r="AG252" s="60"/>
      <c r="AH252" s="60"/>
      <c r="AL252" s="60"/>
      <c r="AM252" s="60"/>
      <c r="AN252" s="60"/>
      <c r="AO252" s="60"/>
      <c r="AS252" s="60"/>
      <c r="AT252" s="60"/>
      <c r="AU252" s="60"/>
      <c r="AV252" s="60"/>
    </row>
    <row r="253" spans="7:48" x14ac:dyDescent="0.3">
      <c r="G253" s="22"/>
      <c r="H253" s="22"/>
      <c r="I253" s="22"/>
      <c r="J253" s="60"/>
      <c r="K253" s="60"/>
      <c r="L253" s="60"/>
      <c r="M253" s="60"/>
      <c r="Q253" s="60"/>
      <c r="R253" s="60"/>
      <c r="S253" s="60"/>
      <c r="T253" s="60"/>
      <c r="X253" s="60"/>
      <c r="Y253" s="60"/>
      <c r="Z253" s="60"/>
      <c r="AA253" s="60"/>
      <c r="AE253" s="60"/>
      <c r="AF253" s="60"/>
      <c r="AG253" s="60"/>
      <c r="AH253" s="60"/>
      <c r="AL253" s="60"/>
      <c r="AM253" s="60"/>
      <c r="AN253" s="60"/>
      <c r="AO253" s="60"/>
      <c r="AS253" s="60"/>
      <c r="AT253" s="60"/>
      <c r="AU253" s="60"/>
      <c r="AV253" s="60"/>
    </row>
    <row r="254" spans="7:48" x14ac:dyDescent="0.3">
      <c r="G254" s="22"/>
      <c r="H254" s="22"/>
      <c r="I254" s="22"/>
      <c r="J254" s="60"/>
      <c r="K254" s="60"/>
      <c r="L254" s="60"/>
      <c r="M254" s="60"/>
      <c r="Q254" s="60"/>
      <c r="R254" s="60"/>
      <c r="S254" s="60"/>
      <c r="T254" s="60"/>
      <c r="X254" s="60"/>
      <c r="Y254" s="60"/>
      <c r="Z254" s="60"/>
      <c r="AA254" s="60"/>
      <c r="AE254" s="60"/>
      <c r="AF254" s="60"/>
      <c r="AG254" s="60"/>
      <c r="AH254" s="60"/>
      <c r="AL254" s="60"/>
      <c r="AM254" s="60"/>
      <c r="AN254" s="60"/>
      <c r="AO254" s="60"/>
      <c r="AS254" s="60"/>
      <c r="AT254" s="60"/>
      <c r="AU254" s="60"/>
      <c r="AV254" s="60"/>
    </row>
    <row r="255" spans="7:48" x14ac:dyDescent="0.3">
      <c r="G255" s="22"/>
      <c r="H255" s="22"/>
      <c r="I255" s="22"/>
      <c r="J255" s="60"/>
      <c r="K255" s="60"/>
      <c r="L255" s="60"/>
      <c r="M255" s="60"/>
      <c r="Q255" s="60"/>
      <c r="R255" s="60"/>
      <c r="S255" s="60"/>
      <c r="T255" s="60"/>
      <c r="X255" s="60"/>
      <c r="Y255" s="60"/>
      <c r="Z255" s="60"/>
      <c r="AA255" s="60"/>
      <c r="AE255" s="60"/>
      <c r="AF255" s="60"/>
      <c r="AG255" s="60"/>
      <c r="AH255" s="60"/>
      <c r="AL255" s="60"/>
      <c r="AM255" s="60"/>
      <c r="AN255" s="60"/>
      <c r="AO255" s="60"/>
      <c r="AS255" s="60"/>
      <c r="AT255" s="60"/>
      <c r="AU255" s="60"/>
      <c r="AV255" s="60"/>
    </row>
    <row r="256" spans="7:48" x14ac:dyDescent="0.3">
      <c r="G256" s="22"/>
      <c r="H256" s="22"/>
      <c r="I256" s="22"/>
      <c r="J256" s="60"/>
      <c r="K256" s="60"/>
      <c r="L256" s="60"/>
      <c r="M256" s="60"/>
      <c r="Q256" s="60"/>
      <c r="R256" s="60"/>
      <c r="S256" s="60"/>
      <c r="T256" s="60"/>
      <c r="X256" s="60"/>
      <c r="Y256" s="60"/>
      <c r="Z256" s="60"/>
      <c r="AA256" s="60"/>
      <c r="AE256" s="60"/>
      <c r="AF256" s="60"/>
      <c r="AG256" s="60"/>
      <c r="AH256" s="60"/>
      <c r="AL256" s="60"/>
      <c r="AM256" s="60"/>
      <c r="AN256" s="60"/>
      <c r="AO256" s="60"/>
      <c r="AS256" s="60"/>
      <c r="AT256" s="60"/>
      <c r="AU256" s="60"/>
      <c r="AV256" s="60"/>
    </row>
    <row r="257" spans="7:48" x14ac:dyDescent="0.3">
      <c r="G257" s="22"/>
      <c r="H257" s="22"/>
      <c r="I257" s="22"/>
      <c r="J257" s="60"/>
      <c r="K257" s="60"/>
      <c r="L257" s="60"/>
      <c r="M257" s="60"/>
      <c r="Q257" s="60"/>
      <c r="R257" s="60"/>
      <c r="S257" s="60"/>
      <c r="T257" s="60"/>
      <c r="X257" s="60"/>
      <c r="Y257" s="60"/>
      <c r="Z257" s="60"/>
      <c r="AA257" s="60"/>
      <c r="AE257" s="60"/>
      <c r="AF257" s="60"/>
      <c r="AG257" s="60"/>
      <c r="AH257" s="60"/>
      <c r="AL257" s="60"/>
      <c r="AM257" s="60"/>
      <c r="AN257" s="60"/>
      <c r="AO257" s="60"/>
      <c r="AS257" s="60"/>
      <c r="AT257" s="60"/>
      <c r="AU257" s="60"/>
      <c r="AV257" s="60"/>
    </row>
    <row r="258" spans="7:48" x14ac:dyDescent="0.3">
      <c r="G258" s="22"/>
      <c r="H258" s="22"/>
      <c r="I258" s="22"/>
      <c r="J258" s="60"/>
      <c r="K258" s="60"/>
      <c r="L258" s="60"/>
      <c r="M258" s="60"/>
      <c r="Q258" s="60"/>
      <c r="R258" s="60"/>
      <c r="S258" s="60"/>
      <c r="T258" s="60"/>
      <c r="X258" s="60"/>
      <c r="Y258" s="60"/>
      <c r="Z258" s="60"/>
      <c r="AA258" s="60"/>
      <c r="AE258" s="60"/>
      <c r="AF258" s="60"/>
      <c r="AG258" s="60"/>
      <c r="AH258" s="60"/>
      <c r="AL258" s="60"/>
      <c r="AM258" s="60"/>
      <c r="AN258" s="60"/>
      <c r="AO258" s="60"/>
      <c r="AS258" s="60"/>
      <c r="AT258" s="60"/>
      <c r="AU258" s="60"/>
      <c r="AV258" s="60"/>
    </row>
    <row r="259" spans="7:48" x14ac:dyDescent="0.3">
      <c r="G259" s="22"/>
      <c r="H259" s="22"/>
      <c r="I259" s="22"/>
      <c r="J259" s="60"/>
      <c r="K259" s="60"/>
      <c r="L259" s="60"/>
      <c r="M259" s="60"/>
      <c r="Q259" s="60"/>
      <c r="R259" s="60"/>
      <c r="S259" s="60"/>
      <c r="T259" s="60"/>
      <c r="X259" s="60"/>
      <c r="Y259" s="60"/>
      <c r="Z259" s="60"/>
      <c r="AA259" s="60"/>
      <c r="AE259" s="60"/>
      <c r="AF259" s="60"/>
      <c r="AG259" s="60"/>
      <c r="AH259" s="60"/>
      <c r="AL259" s="60"/>
      <c r="AM259" s="60"/>
      <c r="AN259" s="60"/>
      <c r="AO259" s="60"/>
      <c r="AS259" s="60"/>
      <c r="AT259" s="60"/>
      <c r="AU259" s="60"/>
      <c r="AV259" s="60"/>
    </row>
    <row r="260" spans="7:48" x14ac:dyDescent="0.3">
      <c r="G260" s="22"/>
      <c r="H260" s="22"/>
      <c r="I260" s="22"/>
      <c r="J260" s="60"/>
      <c r="K260" s="60"/>
      <c r="L260" s="60"/>
      <c r="M260" s="60"/>
      <c r="Q260" s="60"/>
      <c r="R260" s="60"/>
      <c r="S260" s="60"/>
      <c r="T260" s="60"/>
      <c r="X260" s="60"/>
      <c r="Y260" s="60"/>
      <c r="Z260" s="60"/>
      <c r="AA260" s="60"/>
      <c r="AE260" s="60"/>
      <c r="AF260" s="60"/>
      <c r="AG260" s="60"/>
      <c r="AH260" s="60"/>
      <c r="AL260" s="60"/>
      <c r="AM260" s="60"/>
      <c r="AN260" s="60"/>
      <c r="AO260" s="60"/>
      <c r="AS260" s="60"/>
      <c r="AT260" s="60"/>
      <c r="AU260" s="60"/>
      <c r="AV260" s="60"/>
    </row>
    <row r="261" spans="7:48" x14ac:dyDescent="0.3">
      <c r="G261" s="22"/>
      <c r="H261" s="22"/>
      <c r="I261" s="22"/>
      <c r="J261" s="60"/>
      <c r="K261" s="60"/>
      <c r="L261" s="60"/>
      <c r="M261" s="60"/>
      <c r="Q261" s="60"/>
      <c r="R261" s="60"/>
      <c r="S261" s="60"/>
      <c r="T261" s="60"/>
      <c r="X261" s="60"/>
      <c r="Y261" s="60"/>
      <c r="Z261" s="60"/>
      <c r="AA261" s="60"/>
      <c r="AE261" s="60"/>
      <c r="AF261" s="60"/>
      <c r="AG261" s="60"/>
      <c r="AH261" s="60"/>
      <c r="AL261" s="60"/>
      <c r="AM261" s="60"/>
      <c r="AN261" s="60"/>
      <c r="AO261" s="60"/>
      <c r="AS261" s="60"/>
      <c r="AT261" s="60"/>
      <c r="AU261" s="60"/>
      <c r="AV261" s="60"/>
    </row>
    <row r="262" spans="7:48" x14ac:dyDescent="0.3">
      <c r="G262" s="22"/>
      <c r="H262" s="22"/>
      <c r="I262" s="22"/>
      <c r="J262" s="60"/>
      <c r="K262" s="60"/>
      <c r="L262" s="60"/>
      <c r="M262" s="60"/>
      <c r="Q262" s="60"/>
      <c r="R262" s="60"/>
      <c r="S262" s="60"/>
      <c r="T262" s="60"/>
      <c r="X262" s="60"/>
      <c r="Y262" s="60"/>
      <c r="Z262" s="60"/>
      <c r="AA262" s="60"/>
      <c r="AE262" s="60"/>
      <c r="AF262" s="60"/>
      <c r="AG262" s="60"/>
      <c r="AH262" s="60"/>
      <c r="AL262" s="60"/>
      <c r="AM262" s="60"/>
      <c r="AN262" s="60"/>
      <c r="AO262" s="60"/>
      <c r="AS262" s="60"/>
      <c r="AT262" s="60"/>
      <c r="AU262" s="60"/>
      <c r="AV262" s="60"/>
    </row>
  </sheetData>
  <mergeCells count="22">
    <mergeCell ref="B64:D64"/>
    <mergeCell ref="A3:H3"/>
    <mergeCell ref="B10:J10"/>
    <mergeCell ref="B11:J11"/>
    <mergeCell ref="D14:L14"/>
    <mergeCell ref="G20:I20"/>
    <mergeCell ref="K20:M20"/>
    <mergeCell ref="O20:P20"/>
    <mergeCell ref="D21:D22"/>
    <mergeCell ref="O21:O22"/>
    <mergeCell ref="P21:P22"/>
    <mergeCell ref="B59:D59"/>
    <mergeCell ref="K79:M79"/>
    <mergeCell ref="O79:P79"/>
    <mergeCell ref="D80:D81"/>
    <mergeCell ref="O80:O81"/>
    <mergeCell ref="P80:P81"/>
    <mergeCell ref="B118:D118"/>
    <mergeCell ref="B123:D123"/>
    <mergeCell ref="B69:J69"/>
    <mergeCell ref="B70:J70"/>
    <mergeCell ref="G79:I79"/>
  </mergeCells>
  <conditionalFormatting sqref="G128:J130">
    <cfRule type="cellIs" dxfId="141" priority="1" operator="lessThan">
      <formula>0</formula>
    </cfRule>
    <cfRule type="cellIs" dxfId="140" priority="2" operator="greaterThan">
      <formula>0</formula>
    </cfRule>
  </conditionalFormatting>
  <conditionalFormatting sqref="J131:M262">
    <cfRule type="cellIs" dxfId="139" priority="45" operator="lessThan">
      <formula>0</formula>
    </cfRule>
    <cfRule type="cellIs" dxfId="138" priority="46" operator="greaterThan">
      <formula>0</formula>
    </cfRule>
  </conditionalFormatting>
  <conditionalFormatting sqref="Q128:Q130">
    <cfRule type="cellIs" dxfId="137" priority="35" operator="lessThan">
      <formula>0</formula>
    </cfRule>
    <cfRule type="cellIs" dxfId="136" priority="36" operator="greaterThan">
      <formula>0</formula>
    </cfRule>
  </conditionalFormatting>
  <conditionalFormatting sqref="Q131:T262">
    <cfRule type="cellIs" dxfId="135" priority="37" operator="lessThan">
      <formula>0</formula>
    </cfRule>
    <cfRule type="cellIs" dxfId="134" priority="38" operator="greaterThan">
      <formula>0</formula>
    </cfRule>
  </conditionalFormatting>
  <conditionalFormatting sqref="X128:X130">
    <cfRule type="cellIs" dxfId="133" priority="27" operator="lessThan">
      <formula>0</formula>
    </cfRule>
    <cfRule type="cellIs" dxfId="132" priority="28" operator="greaterThan">
      <formula>0</formula>
    </cfRule>
  </conditionalFormatting>
  <conditionalFormatting sqref="X131:AA262">
    <cfRule type="cellIs" dxfId="131" priority="29" operator="lessThan">
      <formula>0</formula>
    </cfRule>
    <cfRule type="cellIs" dxfId="130" priority="30" operator="greaterThan">
      <formula>0</formula>
    </cfRule>
  </conditionalFormatting>
  <conditionalFormatting sqref="AE128:AE130">
    <cfRule type="cellIs" dxfId="129" priority="19" operator="lessThan">
      <formula>0</formula>
    </cfRule>
    <cfRule type="cellIs" dxfId="128" priority="20" operator="greaterThan">
      <formula>0</formula>
    </cfRule>
  </conditionalFormatting>
  <conditionalFormatting sqref="AE131:AH262">
    <cfRule type="cellIs" dxfId="127" priority="21" operator="lessThan">
      <formula>0</formula>
    </cfRule>
    <cfRule type="cellIs" dxfId="126" priority="22" operator="greaterThan">
      <formula>0</formula>
    </cfRule>
  </conditionalFormatting>
  <conditionalFormatting sqref="AL128:AL130">
    <cfRule type="cellIs" dxfId="125" priority="11" operator="lessThan">
      <formula>0</formula>
    </cfRule>
    <cfRule type="cellIs" dxfId="124" priority="12" operator="greaterThan">
      <formula>0</formula>
    </cfRule>
  </conditionalFormatting>
  <conditionalFormatting sqref="AL131:AO262">
    <cfRule type="cellIs" dxfId="123" priority="13" operator="lessThan">
      <formula>0</formula>
    </cfRule>
    <cfRule type="cellIs" dxfId="122" priority="14" operator="greaterThan">
      <formula>0</formula>
    </cfRule>
  </conditionalFormatting>
  <conditionalFormatting sqref="AS128:AS130">
    <cfRule type="cellIs" dxfId="121" priority="3" operator="lessThan">
      <formula>0</formula>
    </cfRule>
    <cfRule type="cellIs" dxfId="120" priority="4" operator="greaterThan">
      <formula>0</formula>
    </cfRule>
  </conditionalFormatting>
  <conditionalFormatting sqref="AS131:AV262">
    <cfRule type="cellIs" dxfId="119" priority="5" operator="lessThan">
      <formula>0</formula>
    </cfRule>
    <cfRule type="cellIs" dxfId="118" priority="6" operator="greaterThan">
      <formula>0</formula>
    </cfRule>
  </conditionalFormatting>
  <dataValidations count="5">
    <dataValidation type="list" allowBlank="1" showInputMessage="1" showErrorMessage="1" sqref="D23 D82 D25 D84" xr:uid="{3CA7CFEB-D306-455E-8018-2055F9819731}">
      <formula1>"per 30 days, per kWh, per kW, per kVA"</formula1>
    </dataValidation>
    <dataValidation type="list" allowBlank="1" showInputMessage="1" showErrorMessage="1" sqref="D16 D75" xr:uid="{22CDFE61-96C0-4690-8FB5-4174128509DC}">
      <formula1>"TOU, non-TOU"</formula1>
    </dataValidation>
    <dataValidation type="list" allowBlank="1" showInputMessage="1" showErrorMessage="1" prompt="Select Charge Unit - per 30 days, per kWh, per kW, per kVA." sqref="D41:D42 D44:D54 D100:D101 D103:D113 D24 D83 D26:D33 D35:D39 D85:D92 D94:D98" xr:uid="{3E0B1E25-66F9-42C4-A0FC-5CE9F87B0C25}">
      <formula1>"per 30 days, per kWh, per kW, per kVA"</formula1>
    </dataValidation>
    <dataValidation type="list" allowBlank="1" showInputMessage="1" showErrorMessage="1" sqref="E41:E42 E100:E101 E23:E33 E35:E39 E82:E92 E94:E98 E60 E65 E44:E55 E119 E124 E103:E114" xr:uid="{29103984-0F4A-41AD-9C19-BD1B20710598}">
      <formula1>#REF!</formula1>
    </dataValidation>
    <dataValidation type="list" allowBlank="1" showInputMessage="1" showErrorMessage="1" prompt="Select Charge Unit - monthly, per kWh, per kW" sqref="D60 D55 D65 D119 D114 D124" xr:uid="{6D0F8ACA-091C-4D94-8F25-EAF3C2166DE1}">
      <formula1>"Monthly, per kWh, per kW"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49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rowBreaks count="1" manualBreakCount="1">
    <brk id="68" max="16" man="1"/>
  </rowBreaks>
  <colBreaks count="1" manualBreakCount="1">
    <brk id="1" min="9" max="12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426720</xdr:colOff>
                    <xdr:row>16</xdr:row>
                    <xdr:rowOff>76200</xdr:rowOff>
                  </from>
                  <to>
                    <xdr:col>15</xdr:col>
                    <xdr:colOff>640080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365760</xdr:colOff>
                    <xdr:row>16</xdr:row>
                    <xdr:rowOff>137160</xdr:rowOff>
                  </from>
                  <to>
                    <xdr:col>10</xdr:col>
                    <xdr:colOff>251460</xdr:colOff>
                    <xdr:row>18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289560</xdr:colOff>
                    <xdr:row>75</xdr:row>
                    <xdr:rowOff>99060</xdr:rowOff>
                  </from>
                  <to>
                    <xdr:col>15</xdr:col>
                    <xdr:colOff>518160</xdr:colOff>
                    <xdr:row>77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327660</xdr:colOff>
                    <xdr:row>75</xdr:row>
                    <xdr:rowOff>137160</xdr:rowOff>
                  </from>
                  <to>
                    <xdr:col>10</xdr:col>
                    <xdr:colOff>190500</xdr:colOff>
                    <xdr:row>77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EE8BA-F41C-4C61-99A1-9A2775FDB99A}">
  <sheetPr>
    <pageSetUpPr fitToPage="1"/>
  </sheetPr>
  <dimension ref="A1:AY131"/>
  <sheetViews>
    <sheetView tabSelected="1" zoomScaleNormal="100" workbookViewId="0">
      <pane xSplit="4" topLeftCell="E1" activePane="topRight" state="frozen"/>
      <selection pane="topRight"/>
    </sheetView>
  </sheetViews>
  <sheetFormatPr defaultColWidth="9.33203125" defaultRowHeight="14.4" x14ac:dyDescent="0.3"/>
  <cols>
    <col min="1" max="1" width="1.6640625" style="202" customWidth="1"/>
    <col min="2" max="2" width="115.44140625" style="202" bestFit="1" customWidth="1"/>
    <col min="3" max="3" width="27.33203125" style="202" hidden="1" customWidth="1"/>
    <col min="4" max="4" width="13.44140625" style="210" bestFit="1" customWidth="1"/>
    <col min="5" max="5" width="1.6640625" style="202" customWidth="1"/>
    <col min="6" max="6" width="1.33203125" style="202" customWidth="1"/>
    <col min="7" max="9" width="12.109375" style="202" customWidth="1"/>
    <col min="10" max="10" width="1.33203125" style="202" customWidth="1"/>
    <col min="11" max="13" width="12.109375" style="202" customWidth="1"/>
    <col min="14" max="14" width="1.33203125" style="202" customWidth="1"/>
    <col min="15" max="16" width="12.109375" style="202" customWidth="1"/>
    <col min="17" max="17" width="1" style="202" customWidth="1"/>
    <col min="18" max="20" width="12.109375" style="202" customWidth="1"/>
    <col min="21" max="21" width="1" style="202" customWidth="1"/>
    <col min="22" max="23" width="12.109375" style="202" customWidth="1"/>
    <col min="24" max="24" width="1.33203125" style="202" customWidth="1"/>
    <col min="25" max="27" width="12.109375" style="202" customWidth="1"/>
    <col min="28" max="28" width="1.33203125" style="202" customWidth="1"/>
    <col min="29" max="30" width="12.109375" style="202" customWidth="1"/>
    <col min="31" max="31" width="1.33203125" style="202" customWidth="1"/>
    <col min="32" max="34" width="12.109375" style="202" customWidth="1"/>
    <col min="35" max="35" width="1.33203125" style="202" customWidth="1"/>
    <col min="36" max="37" width="12.109375" style="202" customWidth="1"/>
    <col min="38" max="38" width="1.33203125" style="202" customWidth="1"/>
    <col min="39" max="41" width="12.109375" style="202" customWidth="1"/>
    <col min="42" max="42" width="0.6640625" style="202" customWidth="1"/>
    <col min="43" max="49" width="12.109375" style="202" customWidth="1"/>
    <col min="50" max="51" width="11.6640625" style="202" customWidth="1"/>
    <col min="52" max="16384" width="9.33203125" style="202"/>
  </cols>
  <sheetData>
    <row r="1" spans="1:51" ht="20.399999999999999" x14ac:dyDescent="0.3">
      <c r="A1" s="199"/>
      <c r="B1" s="200"/>
      <c r="C1" s="200"/>
      <c r="D1" s="201"/>
      <c r="E1" s="200"/>
      <c r="F1" s="200"/>
      <c r="G1" s="200"/>
      <c r="H1" s="200"/>
      <c r="I1" s="1"/>
      <c r="J1" s="1"/>
      <c r="K1" s="7"/>
      <c r="L1" s="7"/>
      <c r="M1" s="7"/>
      <c r="N1" s="7">
        <v>1</v>
      </c>
      <c r="O1" s="7">
        <v>1</v>
      </c>
      <c r="P1" s="7"/>
      <c r="Q1" s="1"/>
      <c r="R1" s="7"/>
      <c r="S1" s="7"/>
      <c r="T1" s="7"/>
      <c r="U1" s="7">
        <v>1</v>
      </c>
      <c r="V1" s="7">
        <v>1</v>
      </c>
      <c r="W1" s="7"/>
      <c r="X1" s="1"/>
      <c r="Y1" s="7"/>
      <c r="Z1" s="7"/>
      <c r="AA1" s="7"/>
      <c r="AB1" s="7">
        <v>1</v>
      </c>
      <c r="AC1" s="7">
        <v>1</v>
      </c>
      <c r="AD1" s="7"/>
      <c r="AE1" s="1"/>
      <c r="AF1" s="7"/>
      <c r="AG1" s="7"/>
      <c r="AH1" s="7"/>
      <c r="AI1" s="7">
        <v>1</v>
      </c>
      <c r="AJ1" s="7">
        <v>1</v>
      </c>
      <c r="AK1" s="7"/>
      <c r="AL1" s="1"/>
      <c r="AM1" s="7"/>
      <c r="AN1" s="7"/>
      <c r="AO1" s="7"/>
      <c r="AP1" s="7">
        <v>1</v>
      </c>
      <c r="AQ1" s="7">
        <v>1</v>
      </c>
      <c r="AR1" s="7"/>
      <c r="AS1" s="1"/>
      <c r="AT1" s="7"/>
      <c r="AU1" s="7"/>
      <c r="AV1" s="7"/>
      <c r="AW1" s="7">
        <v>1</v>
      </c>
      <c r="AX1" s="7">
        <v>1</v>
      </c>
      <c r="AY1" s="7"/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Q5" s="199"/>
      <c r="X5" s="199"/>
      <c r="AE5" s="199"/>
      <c r="AL5" s="199"/>
      <c r="AS5" s="199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Q6" s="199"/>
      <c r="X6" s="199"/>
      <c r="AE6" s="199"/>
      <c r="AL6" s="199"/>
      <c r="AS6" s="199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Q7" s="199"/>
      <c r="X7" s="199"/>
      <c r="AE7" s="199"/>
      <c r="AL7" s="199"/>
      <c r="AS7" s="199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Q8" s="199"/>
      <c r="X8" s="199"/>
      <c r="AE8" s="199"/>
      <c r="AL8" s="199"/>
      <c r="AS8" s="199"/>
    </row>
    <row r="9" spans="1:51" x14ac:dyDescent="0.3">
      <c r="M9" s="7"/>
      <c r="N9" s="7"/>
      <c r="O9" s="7"/>
      <c r="P9" s="7"/>
      <c r="T9" s="7"/>
      <c r="U9" s="7"/>
      <c r="V9" s="7"/>
      <c r="W9" s="7"/>
      <c r="AA9" s="7"/>
      <c r="AB9" s="7"/>
      <c r="AC9" s="7"/>
      <c r="AD9" s="7"/>
      <c r="AH9" s="7"/>
      <c r="AI9" s="7"/>
      <c r="AJ9" s="7"/>
      <c r="AK9" s="7"/>
      <c r="AO9" s="7"/>
      <c r="AP9" s="7"/>
      <c r="AQ9" s="7"/>
      <c r="AR9" s="7"/>
      <c r="AV9" s="7"/>
      <c r="AW9" s="7"/>
      <c r="AX9" s="7"/>
      <c r="AY9" s="7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7"/>
      <c r="N10" s="7"/>
      <c r="O10" s="7"/>
      <c r="P10" s="7"/>
      <c r="Q10" s="7"/>
      <c r="T10" s="7"/>
      <c r="U10" s="7"/>
      <c r="V10" s="7"/>
      <c r="W10" s="7"/>
      <c r="X10" s="7"/>
      <c r="AA10" s="7"/>
      <c r="AB10" s="7"/>
      <c r="AC10" s="7"/>
      <c r="AD10" s="7"/>
      <c r="AE10" s="7"/>
      <c r="AH10" s="7"/>
      <c r="AI10" s="7"/>
      <c r="AJ10" s="7"/>
      <c r="AK10" s="7"/>
      <c r="AL10" s="7"/>
      <c r="AO10" s="7"/>
      <c r="AP10" s="7"/>
      <c r="AQ10" s="7"/>
      <c r="AR10" s="7"/>
      <c r="AS10" s="7"/>
      <c r="AV10" s="7"/>
      <c r="AW10" s="7"/>
      <c r="AX10" s="7"/>
      <c r="AY10" s="7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7"/>
      <c r="N11" s="7"/>
      <c r="O11" s="356">
        <v>0.64</v>
      </c>
      <c r="P11" s="357" t="s">
        <v>35</v>
      </c>
      <c r="Q11" s="356"/>
      <c r="T11" s="7"/>
      <c r="U11" s="7"/>
      <c r="V11" s="356">
        <v>0.64</v>
      </c>
      <c r="W11" s="357" t="s">
        <v>35</v>
      </c>
      <c r="X11" s="356"/>
      <c r="AA11" s="7"/>
      <c r="AB11" s="7"/>
      <c r="AC11" s="356">
        <v>0.64</v>
      </c>
      <c r="AD11" s="357" t="s">
        <v>35</v>
      </c>
      <c r="AE11" s="356"/>
      <c r="AH11" s="7"/>
      <c r="AI11" s="7"/>
      <c r="AJ11" s="356">
        <v>0.64</v>
      </c>
      <c r="AK11" s="357" t="s">
        <v>35</v>
      </c>
      <c r="AL11" s="356"/>
      <c r="AO11" s="7"/>
      <c r="AP11" s="7"/>
      <c r="AQ11" s="356">
        <v>0.64</v>
      </c>
      <c r="AR11" s="357" t="s">
        <v>35</v>
      </c>
      <c r="AS11" s="356"/>
      <c r="AV11" s="7"/>
      <c r="AW11" s="7"/>
      <c r="AX11" s="356">
        <v>0.64</v>
      </c>
      <c r="AY11" s="357" t="s">
        <v>35</v>
      </c>
    </row>
    <row r="12" spans="1:51" x14ac:dyDescent="0.3">
      <c r="M12" s="7"/>
      <c r="N12" s="7"/>
      <c r="O12" s="356">
        <v>0.18</v>
      </c>
      <c r="P12" s="357" t="s">
        <v>36</v>
      </c>
      <c r="T12" s="7"/>
      <c r="U12" s="7"/>
      <c r="V12" s="356">
        <v>0.18</v>
      </c>
      <c r="W12" s="357" t="s">
        <v>36</v>
      </c>
      <c r="AA12" s="7"/>
      <c r="AB12" s="7"/>
      <c r="AC12" s="356">
        <v>0.18</v>
      </c>
      <c r="AD12" s="357" t="s">
        <v>36</v>
      </c>
      <c r="AH12" s="7"/>
      <c r="AI12" s="7"/>
      <c r="AJ12" s="356">
        <v>0.18</v>
      </c>
      <c r="AK12" s="357" t="s">
        <v>36</v>
      </c>
      <c r="AO12" s="7"/>
      <c r="AP12" s="7"/>
      <c r="AQ12" s="356">
        <v>0.18</v>
      </c>
      <c r="AR12" s="357" t="s">
        <v>36</v>
      </c>
      <c r="AV12" s="7"/>
      <c r="AW12" s="7"/>
      <c r="AX12" s="356">
        <v>0.18</v>
      </c>
      <c r="AY12" s="357" t="s">
        <v>36</v>
      </c>
    </row>
    <row r="13" spans="1:51" x14ac:dyDescent="0.3">
      <c r="M13" s="7"/>
      <c r="N13" s="7"/>
      <c r="O13" s="356">
        <v>0.18</v>
      </c>
      <c r="P13" s="358" t="s">
        <v>37</v>
      </c>
      <c r="T13" s="7"/>
      <c r="U13" s="7"/>
      <c r="V13" s="356">
        <v>0.18</v>
      </c>
      <c r="W13" s="358" t="s">
        <v>37</v>
      </c>
      <c r="AA13" s="7"/>
      <c r="AB13" s="7"/>
      <c r="AC13" s="356">
        <v>0.18</v>
      </c>
      <c r="AD13" s="358" t="s">
        <v>37</v>
      </c>
      <c r="AH13" s="7"/>
      <c r="AI13" s="7"/>
      <c r="AJ13" s="356">
        <v>0.18</v>
      </c>
      <c r="AK13" s="358" t="s">
        <v>37</v>
      </c>
      <c r="AO13" s="7"/>
      <c r="AP13" s="7"/>
      <c r="AQ13" s="356">
        <v>0.18</v>
      </c>
      <c r="AR13" s="358" t="s">
        <v>37</v>
      </c>
      <c r="AV13" s="7"/>
      <c r="AW13" s="7"/>
      <c r="AX13" s="356">
        <v>0.18</v>
      </c>
      <c r="AY13" s="358" t="s">
        <v>37</v>
      </c>
    </row>
    <row r="14" spans="1:51" ht="15.6" x14ac:dyDescent="0.3">
      <c r="B14" s="211" t="s">
        <v>2</v>
      </c>
      <c r="D14" s="436" t="s">
        <v>67</v>
      </c>
      <c r="E14" s="436"/>
      <c r="F14" s="436"/>
      <c r="G14" s="436"/>
      <c r="H14" s="436"/>
      <c r="I14" s="436"/>
      <c r="J14" s="436"/>
      <c r="M14" s="7"/>
      <c r="N14" s="7"/>
      <c r="O14" s="7"/>
      <c r="P14" s="7"/>
      <c r="Q14" s="7"/>
      <c r="T14" s="7"/>
      <c r="U14" s="7"/>
      <c r="V14" s="7"/>
      <c r="W14" s="7"/>
      <c r="X14" s="7"/>
      <c r="AA14" s="7"/>
      <c r="AB14" s="7"/>
      <c r="AC14" s="7"/>
      <c r="AD14" s="7"/>
      <c r="AE14" s="7"/>
      <c r="AH14" s="7"/>
      <c r="AI14" s="7"/>
      <c r="AJ14" s="7"/>
      <c r="AK14" s="7"/>
      <c r="AL14" s="7"/>
      <c r="AO14" s="7"/>
      <c r="AP14" s="7"/>
      <c r="AQ14" s="7"/>
      <c r="AR14" s="7"/>
      <c r="AS14" s="7"/>
      <c r="AV14" s="7"/>
      <c r="AW14" s="7"/>
      <c r="AX14" s="7"/>
      <c r="AY14" s="7"/>
    </row>
    <row r="15" spans="1:51" ht="15.6" x14ac:dyDescent="0.3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6" x14ac:dyDescent="0.3">
      <c r="B16" s="211" t="s">
        <v>4</v>
      </c>
      <c r="D16" s="214" t="s">
        <v>49</v>
      </c>
      <c r="E16" s="213"/>
      <c r="F16" s="213"/>
      <c r="G16" s="359" t="s">
        <v>68</v>
      </c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6" x14ac:dyDescent="0.3">
      <c r="B17" s="212"/>
      <c r="D17" s="213"/>
      <c r="E17" s="213"/>
      <c r="F17" s="213"/>
      <c r="G17" s="360">
        <v>180</v>
      </c>
      <c r="H17" s="361" t="s">
        <v>69</v>
      </c>
      <c r="I17" s="213"/>
      <c r="J17" s="213"/>
      <c r="P17" s="222"/>
      <c r="Q17" s="213"/>
      <c r="W17" s="222"/>
      <c r="X17" s="213"/>
      <c r="AD17" s="222"/>
      <c r="AE17" s="213"/>
      <c r="AK17" s="222"/>
      <c r="AL17" s="213"/>
      <c r="AR17" s="222"/>
      <c r="AS17" s="213"/>
    </row>
    <row r="18" spans="2:48" x14ac:dyDescent="0.3">
      <c r="B18" s="218"/>
      <c r="D18" s="219"/>
      <c r="E18" s="220"/>
      <c r="G18" s="360">
        <v>200</v>
      </c>
      <c r="H18" s="220" t="s">
        <v>70</v>
      </c>
    </row>
    <row r="19" spans="2:48" x14ac:dyDescent="0.3">
      <c r="B19" s="362"/>
      <c r="D19" s="219" t="s">
        <v>6</v>
      </c>
      <c r="G19" s="363">
        <v>79000</v>
      </c>
      <c r="H19" s="361" t="s">
        <v>7</v>
      </c>
      <c r="I19" s="222"/>
      <c r="M19" s="222"/>
      <c r="T19" s="222"/>
      <c r="AA19" s="222"/>
      <c r="AH19" s="222"/>
      <c r="AO19" s="222"/>
      <c r="AV19" s="222"/>
    </row>
    <row r="20" spans="2:48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ht="15" customHeight="1" x14ac:dyDescent="0.3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3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3">
      <c r="B23" s="51" t="s">
        <v>18</v>
      </c>
      <c r="C23" s="52"/>
      <c r="D23" s="53" t="s">
        <v>19</v>
      </c>
      <c r="E23" s="52"/>
      <c r="F23" s="23"/>
      <c r="G23" s="54">
        <v>61.86</v>
      </c>
      <c r="H23" s="55">
        <v>1</v>
      </c>
      <c r="I23" s="56">
        <f>H23*G23</f>
        <v>61.86</v>
      </c>
      <c r="J23" s="57"/>
      <c r="K23" s="54">
        <v>64.3</v>
      </c>
      <c r="L23" s="55">
        <v>1</v>
      </c>
      <c r="M23" s="56">
        <f>L23*K23</f>
        <v>64.3</v>
      </c>
      <c r="N23" s="57"/>
      <c r="O23" s="58">
        <f t="shared" ref="O23:O65" si="0">M23-I23</f>
        <v>2.4399999999999977</v>
      </c>
      <c r="P23" s="59">
        <f t="shared" ref="P23:P65" si="1">IF(OR(I23=0,M23=0),"",(O23/I23))</f>
        <v>3.9443905593275104E-2</v>
      </c>
      <c r="Q23" s="57"/>
    </row>
    <row r="24" spans="2:48" x14ac:dyDescent="0.3">
      <c r="B24" s="61" t="s">
        <v>93</v>
      </c>
      <c r="C24" s="229"/>
      <c r="D24" s="230" t="s">
        <v>71</v>
      </c>
      <c r="E24" s="229"/>
      <c r="F24" s="29"/>
      <c r="G24" s="364">
        <v>6.3E-3</v>
      </c>
      <c r="H24" s="313">
        <f t="shared" ref="H24:H34" si="2">$G$18</f>
        <v>200</v>
      </c>
      <c r="I24" s="233">
        <f>H24*G24</f>
        <v>1.26</v>
      </c>
      <c r="J24" s="29"/>
      <c r="K24" s="364">
        <v>6.3E-3</v>
      </c>
      <c r="L24" s="313">
        <f t="shared" ref="L24:L34" si="3">$G$18</f>
        <v>200</v>
      </c>
      <c r="M24" s="233">
        <f>L24*K24</f>
        <v>1.26</v>
      </c>
      <c r="N24" s="29"/>
      <c r="O24" s="58">
        <f t="shared" si="0"/>
        <v>0</v>
      </c>
      <c r="P24" s="59">
        <f t="shared" si="1"/>
        <v>0</v>
      </c>
    </row>
    <row r="25" spans="2:48" x14ac:dyDescent="0.3">
      <c r="B25" s="61" t="s">
        <v>94</v>
      </c>
      <c r="C25" s="229"/>
      <c r="D25" s="230" t="s">
        <v>71</v>
      </c>
      <c r="E25" s="229"/>
      <c r="F25" s="29"/>
      <c r="G25" s="364">
        <v>-1.9699999999999999E-2</v>
      </c>
      <c r="H25" s="313">
        <f t="shared" si="2"/>
        <v>200</v>
      </c>
      <c r="I25" s="233">
        <f t="shared" ref="I25:I33" si="4">H25*G25</f>
        <v>-3.94</v>
      </c>
      <c r="J25" s="29"/>
      <c r="K25" s="364">
        <v>0</v>
      </c>
      <c r="L25" s="313">
        <f t="shared" si="3"/>
        <v>200</v>
      </c>
      <c r="M25" s="233">
        <f t="shared" ref="M25:M34" si="5">L25*K25</f>
        <v>0</v>
      </c>
      <c r="N25" s="29"/>
      <c r="O25" s="58">
        <f t="shared" si="0"/>
        <v>3.94</v>
      </c>
      <c r="P25" s="59" t="str">
        <f t="shared" si="1"/>
        <v/>
      </c>
    </row>
    <row r="26" spans="2:48" x14ac:dyDescent="0.3">
      <c r="B26" s="249" t="s">
        <v>102</v>
      </c>
      <c r="C26" s="229"/>
      <c r="D26" s="230" t="s">
        <v>71</v>
      </c>
      <c r="E26" s="229"/>
      <c r="F26" s="29"/>
      <c r="G26" s="364">
        <v>-4.7199999999999999E-2</v>
      </c>
      <c r="H26" s="313">
        <f t="shared" si="2"/>
        <v>200</v>
      </c>
      <c r="I26" s="233">
        <f t="shared" si="4"/>
        <v>-9.44</v>
      </c>
      <c r="J26" s="29"/>
      <c r="K26" s="364">
        <v>-4.7199999999999999E-2</v>
      </c>
      <c r="L26" s="313">
        <f t="shared" si="3"/>
        <v>200</v>
      </c>
      <c r="M26" s="233">
        <f t="shared" si="5"/>
        <v>-9.44</v>
      </c>
      <c r="N26" s="29"/>
      <c r="O26" s="58">
        <f t="shared" si="0"/>
        <v>0</v>
      </c>
      <c r="P26" s="59">
        <f t="shared" si="1"/>
        <v>0</v>
      </c>
    </row>
    <row r="27" spans="2:48" x14ac:dyDescent="0.3">
      <c r="B27" s="61" t="s">
        <v>95</v>
      </c>
      <c r="C27" s="229"/>
      <c r="D27" s="230" t="s">
        <v>71</v>
      </c>
      <c r="E27" s="229"/>
      <c r="F27" s="29"/>
      <c r="G27" s="364">
        <v>-0.13950000000000001</v>
      </c>
      <c r="H27" s="313">
        <f t="shared" si="2"/>
        <v>200</v>
      </c>
      <c r="I27" s="233">
        <f t="shared" si="4"/>
        <v>-27.900000000000002</v>
      </c>
      <c r="J27" s="29"/>
      <c r="K27" s="364">
        <v>0</v>
      </c>
      <c r="L27" s="313">
        <f t="shared" si="3"/>
        <v>200</v>
      </c>
      <c r="M27" s="233">
        <f t="shared" si="5"/>
        <v>0</v>
      </c>
      <c r="N27" s="29"/>
      <c r="O27" s="58">
        <f t="shared" si="0"/>
        <v>27.900000000000002</v>
      </c>
      <c r="P27" s="59" t="str">
        <f t="shared" si="1"/>
        <v/>
      </c>
    </row>
    <row r="28" spans="2:48" x14ac:dyDescent="0.3">
      <c r="B28" s="61" t="s">
        <v>96</v>
      </c>
      <c r="C28" s="229"/>
      <c r="D28" s="230" t="s">
        <v>71</v>
      </c>
      <c r="E28" s="229"/>
      <c r="F28" s="29"/>
      <c r="G28" s="364">
        <v>-0.3805</v>
      </c>
      <c r="H28" s="313">
        <f t="shared" si="2"/>
        <v>200</v>
      </c>
      <c r="I28" s="233">
        <f t="shared" si="4"/>
        <v>-76.099999999999994</v>
      </c>
      <c r="J28" s="29"/>
      <c r="K28" s="364">
        <v>0</v>
      </c>
      <c r="L28" s="313">
        <f t="shared" si="3"/>
        <v>200</v>
      </c>
      <c r="M28" s="233">
        <f t="shared" si="5"/>
        <v>0</v>
      </c>
      <c r="N28" s="29"/>
      <c r="O28" s="58">
        <f t="shared" si="0"/>
        <v>76.099999999999994</v>
      </c>
      <c r="P28" s="59" t="str">
        <f t="shared" si="1"/>
        <v/>
      </c>
    </row>
    <row r="29" spans="2:48" x14ac:dyDescent="0.3">
      <c r="B29" s="61" t="s">
        <v>97</v>
      </c>
      <c r="C29" s="229"/>
      <c r="D29" s="230" t="s">
        <v>71</v>
      </c>
      <c r="E29" s="229"/>
      <c r="F29" s="29"/>
      <c r="G29" s="364">
        <v>-5.1999999999999998E-3</v>
      </c>
      <c r="H29" s="313">
        <f t="shared" si="2"/>
        <v>200</v>
      </c>
      <c r="I29" s="233">
        <f t="shared" si="4"/>
        <v>-1.04</v>
      </c>
      <c r="J29" s="29"/>
      <c r="K29" s="364">
        <v>-5.1999999999999998E-3</v>
      </c>
      <c r="L29" s="313">
        <f t="shared" si="3"/>
        <v>200</v>
      </c>
      <c r="M29" s="233">
        <f t="shared" si="5"/>
        <v>-1.04</v>
      </c>
      <c r="N29" s="29"/>
      <c r="O29" s="58">
        <f t="shared" si="0"/>
        <v>0</v>
      </c>
      <c r="P29" s="59">
        <f t="shared" si="1"/>
        <v>0</v>
      </c>
    </row>
    <row r="30" spans="2:48" x14ac:dyDescent="0.3">
      <c r="B30" s="64" t="s">
        <v>98</v>
      </c>
      <c r="C30" s="229"/>
      <c r="D30" s="230" t="s">
        <v>71</v>
      </c>
      <c r="E30" s="229"/>
      <c r="F30" s="29"/>
      <c r="G30" s="364">
        <v>-0.30059999999999998</v>
      </c>
      <c r="H30" s="313">
        <f t="shared" si="2"/>
        <v>200</v>
      </c>
      <c r="I30" s="233">
        <f>H30*G30</f>
        <v>-60.12</v>
      </c>
      <c r="J30" s="29"/>
      <c r="K30" s="364">
        <v>-0.30059999999999998</v>
      </c>
      <c r="L30" s="313">
        <f t="shared" si="3"/>
        <v>200</v>
      </c>
      <c r="M30" s="233">
        <f>L30*K30</f>
        <v>-60.12</v>
      </c>
      <c r="N30" s="29"/>
      <c r="O30" s="58">
        <f t="shared" si="0"/>
        <v>0</v>
      </c>
      <c r="P30" s="59">
        <f t="shared" si="1"/>
        <v>0</v>
      </c>
    </row>
    <row r="31" spans="2:48" x14ac:dyDescent="0.3">
      <c r="B31" s="64" t="s">
        <v>99</v>
      </c>
      <c r="C31" s="229"/>
      <c r="D31" s="230" t="s">
        <v>71</v>
      </c>
      <c r="E31" s="229"/>
      <c r="F31" s="29"/>
      <c r="G31" s="364">
        <v>-7.2599999999999998E-2</v>
      </c>
      <c r="H31" s="313">
        <f t="shared" si="2"/>
        <v>200</v>
      </c>
      <c r="I31" s="233">
        <f>H31*G31</f>
        <v>-14.52</v>
      </c>
      <c r="J31" s="29"/>
      <c r="K31" s="364">
        <v>-7.2599999999999998E-2</v>
      </c>
      <c r="L31" s="313">
        <f t="shared" si="3"/>
        <v>200</v>
      </c>
      <c r="M31" s="233">
        <f>L31*K31</f>
        <v>-14.52</v>
      </c>
      <c r="N31" s="29"/>
      <c r="O31" s="58">
        <f t="shared" si="0"/>
        <v>0</v>
      </c>
      <c r="P31" s="59">
        <f t="shared" si="1"/>
        <v>0</v>
      </c>
    </row>
    <row r="32" spans="2:48" x14ac:dyDescent="0.3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2"/>
        <v>200</v>
      </c>
      <c r="I32" s="233">
        <f t="shared" si="4"/>
        <v>0</v>
      </c>
      <c r="J32" s="29"/>
      <c r="K32" s="364">
        <v>-0.2109</v>
      </c>
      <c r="L32" s="313">
        <f t="shared" si="3"/>
        <v>200</v>
      </c>
      <c r="M32" s="233">
        <f t="shared" si="5"/>
        <v>-42.18</v>
      </c>
      <c r="N32" s="29"/>
      <c r="O32" s="58">
        <f t="shared" si="0"/>
        <v>-42.18</v>
      </c>
      <c r="P32" s="59" t="str">
        <f t="shared" si="1"/>
        <v/>
      </c>
    </row>
    <row r="33" spans="2:17" x14ac:dyDescent="0.3">
      <c r="B33" s="66" t="s">
        <v>101</v>
      </c>
      <c r="C33" s="229"/>
      <c r="D33" s="230" t="s">
        <v>71</v>
      </c>
      <c r="E33" s="229"/>
      <c r="F33" s="29"/>
      <c r="G33" s="364">
        <v>4.3299999999999998E-2</v>
      </c>
      <c r="H33" s="313">
        <f t="shared" si="2"/>
        <v>200</v>
      </c>
      <c r="I33" s="233">
        <f t="shared" si="4"/>
        <v>8.66</v>
      </c>
      <c r="J33" s="29"/>
      <c r="K33" s="364">
        <v>0</v>
      </c>
      <c r="L33" s="313">
        <f t="shared" si="3"/>
        <v>200</v>
      </c>
      <c r="M33" s="233">
        <f t="shared" si="5"/>
        <v>0</v>
      </c>
      <c r="N33" s="29"/>
      <c r="O33" s="234">
        <f t="shared" si="0"/>
        <v>-8.66</v>
      </c>
      <c r="P33" s="235" t="str">
        <f t="shared" si="1"/>
        <v/>
      </c>
    </row>
    <row r="34" spans="2:17" x14ac:dyDescent="0.3">
      <c r="B34" s="249" t="s">
        <v>61</v>
      </c>
      <c r="C34" s="229"/>
      <c r="D34" s="230" t="s">
        <v>71</v>
      </c>
      <c r="E34" s="229"/>
      <c r="F34" s="29"/>
      <c r="G34" s="99">
        <v>10.125400000000001</v>
      </c>
      <c r="H34" s="313">
        <f t="shared" si="2"/>
        <v>200</v>
      </c>
      <c r="I34" s="233">
        <f>H34*G34</f>
        <v>2025.0800000000002</v>
      </c>
      <c r="J34" s="29"/>
      <c r="K34" s="99">
        <v>10.516999999999999</v>
      </c>
      <c r="L34" s="313">
        <f t="shared" si="3"/>
        <v>200</v>
      </c>
      <c r="M34" s="233">
        <f t="shared" si="5"/>
        <v>2103.4</v>
      </c>
      <c r="N34" s="29"/>
      <c r="O34" s="58">
        <f t="shared" si="0"/>
        <v>78.319999999999936</v>
      </c>
      <c r="P34" s="59">
        <f t="shared" si="1"/>
        <v>3.8675015308037179E-2</v>
      </c>
    </row>
    <row r="35" spans="2:17" x14ac:dyDescent="0.3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1903.8000000000002</v>
      </c>
      <c r="J35" s="240"/>
      <c r="K35" s="241"/>
      <c r="L35" s="242"/>
      <c r="M35" s="243">
        <f>SUM(M23:M34)</f>
        <v>2041.66</v>
      </c>
      <c r="N35" s="240"/>
      <c r="O35" s="244">
        <f t="shared" si="0"/>
        <v>137.8599999999999</v>
      </c>
      <c r="P35" s="245">
        <f t="shared" si="1"/>
        <v>7.2413068599642763E-2</v>
      </c>
    </row>
    <row r="36" spans="2:17" ht="15.75" customHeight="1" x14ac:dyDescent="0.3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247">
        <f>$G$19*(1+G68)-$G$19</f>
        <v>2330.5</v>
      </c>
      <c r="I36" s="248">
        <f>H36*G36</f>
        <v>371.94779999999997</v>
      </c>
      <c r="J36" s="29"/>
      <c r="K36" s="246">
        <f>K55</f>
        <v>0.15959999999999999</v>
      </c>
      <c r="L36" s="247">
        <f>$G$19*(1+K68)-$G$19</f>
        <v>2330.5</v>
      </c>
      <c r="M36" s="248">
        <f>L36*K36</f>
        <v>371.94779999999997</v>
      </c>
      <c r="N36" s="29"/>
      <c r="O36" s="234">
        <f t="shared" si="0"/>
        <v>0</v>
      </c>
      <c r="P36" s="235">
        <f t="shared" si="1"/>
        <v>0</v>
      </c>
    </row>
    <row r="37" spans="2:17" s="22" customFormat="1" ht="15.75" customHeight="1" x14ac:dyDescent="0.3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0.79090000000000005</v>
      </c>
      <c r="H37" s="80">
        <f>$G$18</f>
        <v>200</v>
      </c>
      <c r="I37" s="62">
        <f>H37*G37</f>
        <v>158.18</v>
      </c>
      <c r="J37" s="57"/>
      <c r="K37" s="365">
        <v>0.4088</v>
      </c>
      <c r="L37" s="80">
        <f>$G$18</f>
        <v>200</v>
      </c>
      <c r="M37" s="62">
        <f>L37*K37</f>
        <v>81.760000000000005</v>
      </c>
      <c r="N37" s="57"/>
      <c r="O37" s="58">
        <f t="shared" si="0"/>
        <v>-76.42</v>
      </c>
      <c r="P37" s="235">
        <f t="shared" si="1"/>
        <v>-0.4831204956378809</v>
      </c>
      <c r="Q37" s="57"/>
    </row>
    <row r="38" spans="2:17" s="22" customFormat="1" ht="15.75" customHeight="1" x14ac:dyDescent="0.3">
      <c r="B38" s="78" t="s">
        <v>72</v>
      </c>
      <c r="C38" s="52"/>
      <c r="D38" s="53" t="s">
        <v>71</v>
      </c>
      <c r="E38" s="52"/>
      <c r="F38" s="23"/>
      <c r="G38" s="365">
        <v>0.2399</v>
      </c>
      <c r="H38" s="80">
        <f>$G$18</f>
        <v>200</v>
      </c>
      <c r="I38" s="62">
        <f>H38*G38</f>
        <v>47.980000000000004</v>
      </c>
      <c r="J38" s="57"/>
      <c r="K38" s="365">
        <v>9.4100000000000003E-2</v>
      </c>
      <c r="L38" s="80">
        <f>$G$18</f>
        <v>200</v>
      </c>
      <c r="M38" s="62">
        <f>L38*K38</f>
        <v>18.82</v>
      </c>
      <c r="N38" s="57"/>
      <c r="O38" s="58">
        <f t="shared" si="0"/>
        <v>-29.160000000000004</v>
      </c>
      <c r="P38" s="235">
        <f t="shared" si="1"/>
        <v>-0.60775323051271368</v>
      </c>
      <c r="Q38" s="57"/>
    </row>
    <row r="39" spans="2:17" s="22" customFormat="1" ht="15.75" customHeight="1" x14ac:dyDescent="0.3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6.5500000000000003E-2</v>
      </c>
      <c r="H39" s="80">
        <f>$G$18</f>
        <v>200</v>
      </c>
      <c r="I39" s="62">
        <f>H39*G39</f>
        <v>13.100000000000001</v>
      </c>
      <c r="J39" s="57"/>
      <c r="K39" s="365">
        <v>0.18920000000000001</v>
      </c>
      <c r="L39" s="80">
        <f>$G$18</f>
        <v>200</v>
      </c>
      <c r="M39" s="62">
        <f>L39*K39</f>
        <v>37.840000000000003</v>
      </c>
      <c r="N39" s="57"/>
      <c r="O39" s="58">
        <f t="shared" si="0"/>
        <v>24.740000000000002</v>
      </c>
      <c r="P39" s="235">
        <f t="shared" si="1"/>
        <v>1.8885496183206105</v>
      </c>
      <c r="Q39" s="57"/>
    </row>
    <row r="40" spans="2:17" s="22" customFormat="1" ht="15.75" customHeight="1" x14ac:dyDescent="0.3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0">
        <f>+$G$19</f>
        <v>79000</v>
      </c>
      <c r="I40" s="62">
        <f>H40*G40</f>
        <v>97.96</v>
      </c>
      <c r="J40" s="57"/>
      <c r="K40" s="81">
        <v>5.0800000000000003E-3</v>
      </c>
      <c r="L40" s="80">
        <f>+$G$19</f>
        <v>79000</v>
      </c>
      <c r="M40" s="62">
        <f>L40*K40</f>
        <v>401.32000000000005</v>
      </c>
      <c r="N40" s="57"/>
      <c r="O40" s="58">
        <f t="shared" si="0"/>
        <v>303.36000000000007</v>
      </c>
      <c r="P40" s="235">
        <f t="shared" si="1"/>
        <v>3.0967741935483879</v>
      </c>
      <c r="Q40" s="57"/>
    </row>
    <row r="41" spans="2:17" x14ac:dyDescent="0.3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2592.9678000000004</v>
      </c>
      <c r="J41" s="240"/>
      <c r="K41" s="254"/>
      <c r="L41" s="255"/>
      <c r="M41" s="256">
        <f>SUM(M36:M40)+M35</f>
        <v>2953.3478</v>
      </c>
      <c r="N41" s="240"/>
      <c r="O41" s="244">
        <f t="shared" si="0"/>
        <v>360.37999999999965</v>
      </c>
      <c r="P41" s="245">
        <f t="shared" si="1"/>
        <v>0.13898360018199979</v>
      </c>
    </row>
    <row r="42" spans="2:17" x14ac:dyDescent="0.3">
      <c r="B42" s="257" t="s">
        <v>28</v>
      </c>
      <c r="C42" s="29"/>
      <c r="D42" s="230" t="s">
        <v>73</v>
      </c>
      <c r="E42" s="29"/>
      <c r="F42" s="29"/>
      <c r="G42" s="99">
        <v>4.6086999999999998</v>
      </c>
      <c r="H42" s="258">
        <f>+$G$17</f>
        <v>180</v>
      </c>
      <c r="I42" s="248">
        <f>H42*G42</f>
        <v>829.56599999999992</v>
      </c>
      <c r="J42" s="29"/>
      <c r="K42" s="99">
        <v>4.4435000000000002</v>
      </c>
      <c r="L42" s="258">
        <f>+$G$17</f>
        <v>180</v>
      </c>
      <c r="M42" s="248">
        <f>L42*K42</f>
        <v>799.83</v>
      </c>
      <c r="N42" s="29"/>
      <c r="O42" s="234">
        <f t="shared" si="0"/>
        <v>-29.735999999999876</v>
      </c>
      <c r="P42" s="235">
        <f t="shared" si="1"/>
        <v>-3.5845249202594943E-2</v>
      </c>
    </row>
    <row r="43" spans="2:17" x14ac:dyDescent="0.3">
      <c r="B43" s="259" t="s">
        <v>29</v>
      </c>
      <c r="C43" s="29"/>
      <c r="D43" s="230" t="s">
        <v>73</v>
      </c>
      <c r="E43" s="29"/>
      <c r="F43" s="29"/>
      <c r="G43" s="99">
        <v>3.1008</v>
      </c>
      <c r="H43" s="258">
        <f>+$G$17</f>
        <v>180</v>
      </c>
      <c r="I43" s="248">
        <f>H43*G43</f>
        <v>558.14400000000001</v>
      </c>
      <c r="J43" s="29"/>
      <c r="K43" s="99">
        <v>2.8542999999999998</v>
      </c>
      <c r="L43" s="258">
        <f>+$G$17</f>
        <v>180</v>
      </c>
      <c r="M43" s="248">
        <f>L43*K43</f>
        <v>513.774</v>
      </c>
      <c r="N43" s="29"/>
      <c r="O43" s="234">
        <f t="shared" si="0"/>
        <v>-44.370000000000005</v>
      </c>
      <c r="P43" s="235">
        <f t="shared" si="1"/>
        <v>-7.949561403508773E-2</v>
      </c>
    </row>
    <row r="44" spans="2:17" x14ac:dyDescent="0.3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3980.6778000000004</v>
      </c>
      <c r="J44" s="261"/>
      <c r="K44" s="262"/>
      <c r="L44" s="263"/>
      <c r="M44" s="256">
        <f>SUM(M41:M43)</f>
        <v>4266.9517999999998</v>
      </c>
      <c r="N44" s="261"/>
      <c r="O44" s="244">
        <f t="shared" si="0"/>
        <v>286.27399999999943</v>
      </c>
      <c r="P44" s="245">
        <f t="shared" si="1"/>
        <v>7.1915893318469384E-2</v>
      </c>
    </row>
    <row r="45" spans="2:17" x14ac:dyDescent="0.3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13">
        <f>+$G$19*(1+G68)</f>
        <v>81330.5</v>
      </c>
      <c r="I45" s="233">
        <f t="shared" ref="I45:I55" si="6">H45*G45</f>
        <v>333.45505000000003</v>
      </c>
      <c r="J45" s="29"/>
      <c r="K45" s="99">
        <v>4.1000000000000003E-3</v>
      </c>
      <c r="L45" s="313">
        <f>+$G$19*(1+K68)</f>
        <v>81330.5</v>
      </c>
      <c r="M45" s="233">
        <f t="shared" ref="M45:M55" si="7">L45*K45</f>
        <v>333.45505000000003</v>
      </c>
      <c r="N45" s="29"/>
      <c r="O45" s="234">
        <f t="shared" si="0"/>
        <v>0</v>
      </c>
      <c r="P45" s="235">
        <f t="shared" si="1"/>
        <v>0</v>
      </c>
    </row>
    <row r="46" spans="2:17" x14ac:dyDescent="0.3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13">
        <f>+H45</f>
        <v>81330.5</v>
      </c>
      <c r="I46" s="233">
        <f t="shared" si="6"/>
        <v>121.99575</v>
      </c>
      <c r="J46" s="29"/>
      <c r="K46" s="99">
        <v>1.5E-3</v>
      </c>
      <c r="L46" s="313">
        <f>+L45</f>
        <v>81330.5</v>
      </c>
      <c r="M46" s="233">
        <f t="shared" si="7"/>
        <v>121.99575</v>
      </c>
      <c r="N46" s="29"/>
      <c r="O46" s="234">
        <f t="shared" si="0"/>
        <v>0</v>
      </c>
      <c r="P46" s="235">
        <f t="shared" si="1"/>
        <v>0</v>
      </c>
    </row>
    <row r="47" spans="2:17" x14ac:dyDescent="0.3">
      <c r="B47" s="229" t="s">
        <v>33</v>
      </c>
      <c r="C47" s="229"/>
      <c r="D47" s="230" t="s">
        <v>22</v>
      </c>
      <c r="E47" s="229"/>
      <c r="F47" s="29"/>
      <c r="G47" s="99">
        <v>4.0000000000000002E-4</v>
      </c>
      <c r="H47" s="313">
        <f>+H45</f>
        <v>81330.5</v>
      </c>
      <c r="I47" s="233">
        <f t="shared" si="6"/>
        <v>32.532200000000003</v>
      </c>
      <c r="J47" s="29"/>
      <c r="K47" s="99">
        <v>4.0000000000000002E-4</v>
      </c>
      <c r="L47" s="313">
        <f>+L45</f>
        <v>81330.5</v>
      </c>
      <c r="M47" s="233">
        <f t="shared" si="7"/>
        <v>32.532200000000003</v>
      </c>
      <c r="N47" s="29"/>
      <c r="O47" s="234">
        <f t="shared" si="0"/>
        <v>0</v>
      </c>
      <c r="P47" s="235">
        <f t="shared" si="1"/>
        <v>0</v>
      </c>
    </row>
    <row r="48" spans="2:17" x14ac:dyDescent="0.3">
      <c r="B48" s="22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0"/>
        <v>0</v>
      </c>
      <c r="P48" s="235">
        <f t="shared" si="1"/>
        <v>0</v>
      </c>
    </row>
    <row r="49" spans="1:17" s="22" customFormat="1" x14ac:dyDescent="0.3">
      <c r="B49" s="52" t="s">
        <v>35</v>
      </c>
      <c r="C49" s="52"/>
      <c r="D49" s="53" t="s">
        <v>22</v>
      </c>
      <c r="E49" s="52"/>
      <c r="F49" s="23"/>
      <c r="G49" s="99">
        <v>7.5999999999999998E-2</v>
      </c>
      <c r="H49" s="82">
        <f>$D$71*$G$19</f>
        <v>50560</v>
      </c>
      <c r="I49" s="248">
        <f t="shared" si="6"/>
        <v>3842.56</v>
      </c>
      <c r="J49" s="57"/>
      <c r="K49" s="99">
        <v>7.5999999999999998E-2</v>
      </c>
      <c r="L49" s="82">
        <f>$D$71*$G$19</f>
        <v>50560</v>
      </c>
      <c r="M49" s="248">
        <f t="shared" si="7"/>
        <v>3842.56</v>
      </c>
      <c r="N49" s="57"/>
      <c r="O49" s="234">
        <f t="shared" si="0"/>
        <v>0</v>
      </c>
      <c r="P49" s="235">
        <f t="shared" si="1"/>
        <v>0</v>
      </c>
      <c r="Q49" s="57"/>
    </row>
    <row r="50" spans="1:17" s="22" customFormat="1" x14ac:dyDescent="0.3">
      <c r="B50" s="52" t="s">
        <v>36</v>
      </c>
      <c r="C50" s="52"/>
      <c r="D50" s="53" t="s">
        <v>22</v>
      </c>
      <c r="E50" s="52"/>
      <c r="F50" s="23"/>
      <c r="G50" s="99">
        <v>0.122</v>
      </c>
      <c r="H50" s="82">
        <f>$D$72*$G$19</f>
        <v>14220</v>
      </c>
      <c r="I50" s="248">
        <f t="shared" si="6"/>
        <v>1734.84</v>
      </c>
      <c r="J50" s="57"/>
      <c r="K50" s="99">
        <v>0.122</v>
      </c>
      <c r="L50" s="82">
        <f>$D$72*$G$19</f>
        <v>14220</v>
      </c>
      <c r="M50" s="248">
        <f t="shared" si="7"/>
        <v>1734.84</v>
      </c>
      <c r="N50" s="57"/>
      <c r="O50" s="234">
        <f t="shared" si="0"/>
        <v>0</v>
      </c>
      <c r="P50" s="235">
        <f t="shared" si="1"/>
        <v>0</v>
      </c>
      <c r="Q50" s="57"/>
    </row>
    <row r="51" spans="1:17" s="22" customFormat="1" x14ac:dyDescent="0.3">
      <c r="B51" s="52" t="s">
        <v>37</v>
      </c>
      <c r="C51" s="52"/>
      <c r="D51" s="53" t="s">
        <v>22</v>
      </c>
      <c r="E51" s="52"/>
      <c r="F51" s="23"/>
      <c r="G51" s="99">
        <v>0.158</v>
      </c>
      <c r="H51" s="82">
        <f>$D$73*$G$19</f>
        <v>14220</v>
      </c>
      <c r="I51" s="248">
        <f t="shared" si="6"/>
        <v>2246.7600000000002</v>
      </c>
      <c r="J51" s="57"/>
      <c r="K51" s="99">
        <v>0.158</v>
      </c>
      <c r="L51" s="82">
        <f>$D$73*$G$19</f>
        <v>14220</v>
      </c>
      <c r="M51" s="248">
        <f t="shared" si="7"/>
        <v>2246.7600000000002</v>
      </c>
      <c r="N51" s="57"/>
      <c r="O51" s="234">
        <f t="shared" si="0"/>
        <v>0</v>
      </c>
      <c r="P51" s="235">
        <f t="shared" si="1"/>
        <v>0</v>
      </c>
      <c r="Q51" s="57"/>
    </row>
    <row r="52" spans="1:17" s="22" customFormat="1" x14ac:dyDescent="0.3">
      <c r="B52" s="52" t="s">
        <v>38</v>
      </c>
      <c r="C52" s="52"/>
      <c r="D52" s="53" t="s">
        <v>22</v>
      </c>
      <c r="E52" s="52"/>
      <c r="F52" s="23"/>
      <c r="G52" s="99">
        <v>9.2999999999999999E-2</v>
      </c>
      <c r="H52" s="82">
        <f>IF(AND($N$1=1, $G$19&gt;=750), 750, IF(AND($N$1=1, AND($G$19&lt;750, $G$19&gt;=0)), $G$19, IF(AND($N$1=2, $G$19&gt;=750), 750, IF(AND($N$1=2, AND($G$19&lt;750, $G$19&gt;=0)), $G$19))))</f>
        <v>750</v>
      </c>
      <c r="I52" s="62">
        <f t="shared" si="6"/>
        <v>69.75</v>
      </c>
      <c r="J52" s="57"/>
      <c r="K52" s="99">
        <v>9.2999999999999999E-2</v>
      </c>
      <c r="L52" s="82">
        <f>IF(AND($N$1=1, $G$19&gt;=750), 750, IF(AND($N$1=1, AND($G$19&lt;750, $G$19&gt;=0)), $G$19, IF(AND($N$1=2, $G$19&gt;=750), 750, IF(AND($N$1=2, AND($G$19&lt;750, $G$19&gt;=0)), $G$19))))</f>
        <v>750</v>
      </c>
      <c r="M52" s="62">
        <f t="shared" si="7"/>
        <v>69.75</v>
      </c>
      <c r="N52" s="57"/>
      <c r="O52" s="234">
        <f t="shared" si="0"/>
        <v>0</v>
      </c>
      <c r="P52" s="235">
        <f t="shared" si="1"/>
        <v>0</v>
      </c>
      <c r="Q52" s="57"/>
    </row>
    <row r="53" spans="1:17" s="22" customFormat="1" x14ac:dyDescent="0.3">
      <c r="B53" s="52" t="s">
        <v>39</v>
      </c>
      <c r="C53" s="52"/>
      <c r="D53" s="53" t="s">
        <v>22</v>
      </c>
      <c r="E53" s="52"/>
      <c r="F53" s="23"/>
      <c r="G53" s="99">
        <v>0.11</v>
      </c>
      <c r="H53" s="82">
        <f>IF(AND($N$1=1, $G$19&gt;=750), $G$19-750, IF(AND($N$1=1, AND($G$19&lt;750, $G$19&gt;=0)), 0, IF(AND($N$1=2, $G$19&gt;=750), $G$19-750, IF(AND($N$1=2, AND($G$19&lt;750, $G$19&gt;=0)), 0))))</f>
        <v>78250</v>
      </c>
      <c r="I53" s="62">
        <f t="shared" si="6"/>
        <v>8607.5</v>
      </c>
      <c r="J53" s="57"/>
      <c r="K53" s="99">
        <v>0.11</v>
      </c>
      <c r="L53" s="82">
        <f>IF(AND($N$1=1, $G$19&gt;=750), $G$19-750, IF(AND($N$1=1, AND($G$19&lt;750, $G$19&gt;=0)), 0, IF(AND($N$1=2, $G$19&gt;=750), $G$19-750, IF(AND($N$1=2, AND($G$19&lt;750, $G$19&gt;=0)), 0))))</f>
        <v>78250</v>
      </c>
      <c r="M53" s="62">
        <f t="shared" si="7"/>
        <v>8607.5</v>
      </c>
      <c r="N53" s="57"/>
      <c r="O53" s="234">
        <f t="shared" si="0"/>
        <v>0</v>
      </c>
      <c r="P53" s="235">
        <f t="shared" si="1"/>
        <v>0</v>
      </c>
      <c r="Q53" s="57"/>
    </row>
    <row r="54" spans="1:17" s="22" customFormat="1" x14ac:dyDescent="0.3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234">
        <f t="shared" si="0"/>
        <v>0</v>
      </c>
      <c r="P54" s="235" t="str">
        <f t="shared" si="1"/>
        <v/>
      </c>
      <c r="Q54" s="57"/>
    </row>
    <row r="55" spans="1:17" s="22" customFormat="1" ht="15" thickBot="1" x14ac:dyDescent="0.3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79000</v>
      </c>
      <c r="I55" s="62">
        <f t="shared" si="6"/>
        <v>12608.4</v>
      </c>
      <c r="J55" s="57"/>
      <c r="K55" s="99">
        <f>K54</f>
        <v>0.15959999999999999</v>
      </c>
      <c r="L55" s="82">
        <f>+$G$19</f>
        <v>79000</v>
      </c>
      <c r="M55" s="62">
        <f t="shared" si="7"/>
        <v>12608.4</v>
      </c>
      <c r="N55" s="57"/>
      <c r="O55" s="234">
        <f t="shared" si="0"/>
        <v>0</v>
      </c>
      <c r="P55" s="235">
        <f t="shared" si="1"/>
        <v>0</v>
      </c>
      <c r="Q55" s="57"/>
    </row>
    <row r="56" spans="1:17" ht="15" thickBot="1" x14ac:dyDescent="0.3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0"/>
        <v>0</v>
      </c>
      <c r="P56" s="274" t="str">
        <f t="shared" si="1"/>
        <v/>
      </c>
    </row>
    <row r="57" spans="1:17" s="304" customFormat="1" x14ac:dyDescent="0.3">
      <c r="B57" s="275" t="s">
        <v>74</v>
      </c>
      <c r="C57" s="275"/>
      <c r="D57" s="366"/>
      <c r="E57" s="275"/>
      <c r="F57" s="277"/>
      <c r="G57" s="278"/>
      <c r="H57" s="278"/>
      <c r="I57" s="279">
        <f>SUM(I44:I48,I55)</f>
        <v>17077.310799999999</v>
      </c>
      <c r="J57" s="280"/>
      <c r="K57" s="278"/>
      <c r="L57" s="278"/>
      <c r="M57" s="279">
        <f>SUM(M44:M48,M55)</f>
        <v>17363.584799999997</v>
      </c>
      <c r="N57" s="280"/>
      <c r="O57" s="281">
        <f t="shared" si="0"/>
        <v>286.27399999999761</v>
      </c>
      <c r="P57" s="282">
        <f t="shared" si="1"/>
        <v>1.6763412187825125E-2</v>
      </c>
    </row>
    <row r="58" spans="1:17" s="304" customFormat="1" x14ac:dyDescent="0.3">
      <c r="B58" s="275" t="s">
        <v>43</v>
      </c>
      <c r="C58" s="275"/>
      <c r="D58" s="366"/>
      <c r="E58" s="275"/>
      <c r="F58" s="277"/>
      <c r="G58" s="122">
        <v>-0.13100000000000001</v>
      </c>
      <c r="H58" s="367"/>
      <c r="I58" s="281"/>
      <c r="J58" s="280"/>
      <c r="K58" s="122">
        <v>-0.13100000000000001</v>
      </c>
      <c r="L58" s="367"/>
      <c r="M58" s="281"/>
      <c r="N58" s="280"/>
      <c r="O58" s="281">
        <f t="shared" si="0"/>
        <v>0</v>
      </c>
      <c r="P58" s="282" t="str">
        <f t="shared" si="1"/>
        <v/>
      </c>
    </row>
    <row r="59" spans="1:17" s="304" customFormat="1" x14ac:dyDescent="0.3">
      <c r="B59" s="275" t="s">
        <v>44</v>
      </c>
      <c r="C59" s="275"/>
      <c r="D59" s="366"/>
      <c r="E59" s="275"/>
      <c r="F59" s="277"/>
      <c r="G59" s="368">
        <v>0.13</v>
      </c>
      <c r="H59" s="277"/>
      <c r="I59" s="281">
        <f>I57*G59</f>
        <v>2220.0504040000001</v>
      </c>
      <c r="J59" s="280"/>
      <c r="K59" s="368">
        <v>0.13</v>
      </c>
      <c r="L59" s="277"/>
      <c r="M59" s="281">
        <f>M57*K59</f>
        <v>2257.2660239999996</v>
      </c>
      <c r="N59" s="280"/>
      <c r="O59" s="281">
        <f t="shared" si="0"/>
        <v>37.21561999999949</v>
      </c>
      <c r="P59" s="282">
        <f t="shared" si="1"/>
        <v>1.6763412187825032E-2</v>
      </c>
    </row>
    <row r="60" spans="1:17" ht="15" thickBot="1" x14ac:dyDescent="0.35">
      <c r="B60" s="423" t="s">
        <v>75</v>
      </c>
      <c r="C60" s="423"/>
      <c r="D60" s="423"/>
      <c r="E60" s="287"/>
      <c r="F60" s="288"/>
      <c r="G60" s="288"/>
      <c r="H60" s="288"/>
      <c r="I60" s="289">
        <f>SUM(I57:I59)</f>
        <v>19297.361204000001</v>
      </c>
      <c r="J60" s="290"/>
      <c r="K60" s="288"/>
      <c r="L60" s="288"/>
      <c r="M60" s="289">
        <f>SUM(M57:M59)</f>
        <v>19620.850823999997</v>
      </c>
      <c r="N60" s="290"/>
      <c r="O60" s="314">
        <f t="shared" si="0"/>
        <v>323.48961999999665</v>
      </c>
      <c r="P60" s="315">
        <f t="shared" si="1"/>
        <v>1.6763412187825091E-2</v>
      </c>
    </row>
    <row r="61" spans="1:17" ht="15" thickBot="1" x14ac:dyDescent="0.3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0"/>
        <v>0</v>
      </c>
      <c r="P61" s="274" t="str">
        <f t="shared" si="1"/>
        <v/>
      </c>
    </row>
    <row r="62" spans="1:17" x14ac:dyDescent="0.3">
      <c r="A62" s="293"/>
      <c r="B62" s="324" t="s">
        <v>65</v>
      </c>
      <c r="C62" s="324"/>
      <c r="D62" s="325"/>
      <c r="E62" s="324"/>
      <c r="F62" s="330"/>
      <c r="G62" s="332"/>
      <c r="H62" s="332"/>
      <c r="I62" s="352">
        <f>SUM(I52:I53,I44,I45:I48)</f>
        <v>13146.160800000001</v>
      </c>
      <c r="J62" s="334"/>
      <c r="K62" s="332"/>
      <c r="L62" s="332"/>
      <c r="M62" s="352">
        <f>SUM(M52:M53,M44,M45:M48)</f>
        <v>13432.434799999999</v>
      </c>
      <c r="N62" s="334"/>
      <c r="O62" s="234">
        <f t="shared" si="0"/>
        <v>286.27399999999761</v>
      </c>
      <c r="P62" s="235">
        <f t="shared" si="1"/>
        <v>2.1776243601097409E-2</v>
      </c>
    </row>
    <row r="63" spans="1:17" x14ac:dyDescent="0.3">
      <c r="A63" s="293"/>
      <c r="B63" s="229" t="s">
        <v>43</v>
      </c>
      <c r="C63" s="229"/>
      <c r="D63" s="276"/>
      <c r="E63" s="229"/>
      <c r="F63" s="236"/>
      <c r="G63" s="122">
        <v>-0.13100000000000001</v>
      </c>
      <c r="H63" s="284"/>
      <c r="I63" s="234"/>
      <c r="J63" s="29"/>
      <c r="K63" s="122">
        <v>-0.13100000000000001</v>
      </c>
      <c r="L63" s="284"/>
      <c r="M63" s="234"/>
      <c r="N63" s="29"/>
      <c r="O63" s="234">
        <f t="shared" si="0"/>
        <v>0</v>
      </c>
      <c r="P63" s="235" t="str">
        <f t="shared" si="1"/>
        <v/>
      </c>
    </row>
    <row r="64" spans="1:17" x14ac:dyDescent="0.3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1709.0009040000002</v>
      </c>
      <c r="J64" s="334"/>
      <c r="K64" s="331">
        <v>0.13</v>
      </c>
      <c r="L64" s="332"/>
      <c r="M64" s="333">
        <f>M62*K64</f>
        <v>1746.2165239999999</v>
      </c>
      <c r="N64" s="334"/>
      <c r="O64" s="234">
        <f t="shared" si="0"/>
        <v>37.215619999999717</v>
      </c>
      <c r="P64" s="235">
        <f t="shared" si="1"/>
        <v>2.1776243601097423E-2</v>
      </c>
    </row>
    <row r="65" spans="1:51" ht="15" thickBot="1" x14ac:dyDescent="0.35">
      <c r="A65" s="293"/>
      <c r="B65" s="441" t="s">
        <v>76</v>
      </c>
      <c r="C65" s="441"/>
      <c r="D65" s="441"/>
      <c r="E65" s="229"/>
      <c r="F65" s="370"/>
      <c r="G65" s="370"/>
      <c r="H65" s="370"/>
      <c r="I65" s="371">
        <f>SUM(I62:I64)</f>
        <v>14855.161704000002</v>
      </c>
      <c r="J65" s="372"/>
      <c r="K65" s="370"/>
      <c r="L65" s="370"/>
      <c r="M65" s="371">
        <f>SUM(M62:M64)</f>
        <v>15178.651323999999</v>
      </c>
      <c r="N65" s="372"/>
      <c r="O65" s="234">
        <f t="shared" si="0"/>
        <v>323.48961999999665</v>
      </c>
      <c r="P65" s="235">
        <f t="shared" si="1"/>
        <v>2.1776243601097364E-2</v>
      </c>
    </row>
    <row r="66" spans="1:51" ht="15" thickBot="1" x14ac:dyDescent="0.3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1" x14ac:dyDescent="0.3">
      <c r="I67" s="222"/>
      <c r="M67" s="222"/>
      <c r="S67" s="222"/>
      <c r="Z67" s="222"/>
    </row>
    <row r="68" spans="1:51" x14ac:dyDescent="0.3">
      <c r="B68" s="220" t="s">
        <v>47</v>
      </c>
      <c r="G68" s="146">
        <v>2.9499999999999998E-2</v>
      </c>
      <c r="K68" s="146">
        <v>2.9499999999999998E-2</v>
      </c>
      <c r="X68" s="146">
        <v>2.9499999999999998E-2</v>
      </c>
    </row>
    <row r="70" spans="1:51" s="22" customFormat="1" x14ac:dyDescent="0.3">
      <c r="D70" s="27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</row>
    <row r="71" spans="1:51" s="22" customFormat="1" x14ac:dyDescent="0.3">
      <c r="D71" s="194">
        <v>0.64</v>
      </c>
      <c r="E71" s="195" t="s">
        <v>35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1" s="22" customFormat="1" x14ac:dyDescent="0.3">
      <c r="D72" s="194">
        <v>0.18</v>
      </c>
      <c r="E72" s="195" t="s">
        <v>36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1" s="22" customFormat="1" x14ac:dyDescent="0.3">
      <c r="D73" s="194">
        <v>0.18</v>
      </c>
      <c r="E73" s="195" t="s">
        <v>37</v>
      </c>
      <c r="F73" s="196"/>
      <c r="G73" s="197"/>
      <c r="H73" s="37"/>
      <c r="I73" s="37"/>
      <c r="J73" s="37"/>
      <c r="K73" s="23"/>
      <c r="L73" s="23"/>
      <c r="M73" s="23"/>
      <c r="N73" s="23"/>
      <c r="O73" s="23"/>
      <c r="P73" s="23"/>
      <c r="Q73" s="37"/>
      <c r="R73" s="23"/>
      <c r="S73" s="23"/>
      <c r="T73" s="23"/>
      <c r="U73" s="23"/>
      <c r="V73" s="23"/>
      <c r="W73" s="23"/>
      <c r="X73" s="37"/>
      <c r="Y73" s="23"/>
      <c r="Z73" s="23"/>
      <c r="AA73" s="23"/>
      <c r="AB73" s="23"/>
      <c r="AC73" s="23"/>
      <c r="AD73" s="23"/>
      <c r="AE73" s="37"/>
      <c r="AF73" s="23"/>
      <c r="AG73" s="23"/>
      <c r="AH73" s="23"/>
      <c r="AI73" s="23"/>
      <c r="AJ73" s="23"/>
      <c r="AK73" s="23"/>
      <c r="AL73" s="37"/>
      <c r="AM73" s="23"/>
      <c r="AN73" s="23"/>
      <c r="AO73" s="23"/>
      <c r="AP73" s="23"/>
      <c r="AQ73" s="23"/>
      <c r="AR73" s="23"/>
      <c r="AS73" s="37"/>
      <c r="AT73" s="23"/>
      <c r="AU73" s="23"/>
      <c r="AV73" s="23"/>
      <c r="AW73" s="23"/>
      <c r="AX73" s="23"/>
      <c r="AY73" s="23"/>
    </row>
    <row r="74" spans="1:51" x14ac:dyDescent="0.3">
      <c r="G74" s="22"/>
      <c r="H74" s="22"/>
      <c r="I74" s="22"/>
      <c r="J74" s="60"/>
      <c r="K74" s="60"/>
      <c r="L74" s="60"/>
      <c r="M74" s="60"/>
      <c r="Q74" s="60"/>
      <c r="R74" s="60"/>
      <c r="S74" s="60"/>
      <c r="T74" s="60"/>
      <c r="X74" s="60"/>
      <c r="Y74" s="60"/>
      <c r="Z74" s="60"/>
      <c r="AA74" s="60"/>
      <c r="AE74" s="60"/>
      <c r="AF74" s="60"/>
      <c r="AG74" s="60"/>
      <c r="AH74" s="60"/>
      <c r="AL74" s="60"/>
      <c r="AM74" s="60"/>
      <c r="AN74" s="60"/>
      <c r="AO74" s="60"/>
      <c r="AS74" s="60"/>
      <c r="AT74" s="60"/>
      <c r="AU74" s="60"/>
      <c r="AV74" s="60"/>
    </row>
    <row r="75" spans="1:51" x14ac:dyDescent="0.3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1" x14ac:dyDescent="0.3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1" x14ac:dyDescent="0.3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1" x14ac:dyDescent="0.3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1" x14ac:dyDescent="0.3">
      <c r="B79" s="343"/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1" x14ac:dyDescent="0.3">
      <c r="B80" s="343"/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2:48" x14ac:dyDescent="0.3">
      <c r="B81" s="343"/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2:48" x14ac:dyDescent="0.3">
      <c r="B82" s="343"/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2:48" x14ac:dyDescent="0.3">
      <c r="B83" s="343"/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2:48" x14ac:dyDescent="0.3">
      <c r="B84" s="343"/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2:48" x14ac:dyDescent="0.3">
      <c r="B85" s="343"/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2:48" x14ac:dyDescent="0.3">
      <c r="B86" s="343"/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2:48" x14ac:dyDescent="0.3">
      <c r="B87" s="343"/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2:48" x14ac:dyDescent="0.3">
      <c r="B88" s="343"/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2:48" x14ac:dyDescent="0.3">
      <c r="B89" s="343"/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2:48" x14ac:dyDescent="0.3">
      <c r="B90" s="343"/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2:48" x14ac:dyDescent="0.3">
      <c r="B91" s="343"/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2:48" x14ac:dyDescent="0.3">
      <c r="B92" s="343"/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2:48" x14ac:dyDescent="0.3">
      <c r="B93" s="343"/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2:48" x14ac:dyDescent="0.3">
      <c r="B94" s="343"/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2:48" x14ac:dyDescent="0.3">
      <c r="B95" s="343"/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2:48" x14ac:dyDescent="0.3">
      <c r="B96" s="343"/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2:48" x14ac:dyDescent="0.3">
      <c r="B97" s="343"/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2:48" x14ac:dyDescent="0.3"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2:48" x14ac:dyDescent="0.3"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2:48" x14ac:dyDescent="0.3"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2:48" x14ac:dyDescent="0.3"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2:48" x14ac:dyDescent="0.3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2:48" x14ac:dyDescent="0.3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2:48" x14ac:dyDescent="0.3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2:48" x14ac:dyDescent="0.3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2:48" x14ac:dyDescent="0.3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2:48" x14ac:dyDescent="0.3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2:48" x14ac:dyDescent="0.3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2:48" x14ac:dyDescent="0.3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2:48" x14ac:dyDescent="0.3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2:48" x14ac:dyDescent="0.3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2:48" x14ac:dyDescent="0.3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3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3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3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3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3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3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3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3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3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3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3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3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3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3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3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3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  <row r="129" spans="7:48" x14ac:dyDescent="0.3">
      <c r="G129" s="22"/>
      <c r="H129" s="22"/>
      <c r="I129" s="22"/>
      <c r="J129" s="60"/>
      <c r="K129" s="60"/>
      <c r="L129" s="60"/>
      <c r="M129" s="60"/>
      <c r="Q129" s="60"/>
      <c r="R129" s="60"/>
      <c r="S129" s="60"/>
      <c r="T129" s="60"/>
      <c r="X129" s="60"/>
      <c r="Y129" s="60"/>
      <c r="Z129" s="60"/>
      <c r="AA129" s="60"/>
      <c r="AE129" s="60"/>
      <c r="AF129" s="60"/>
      <c r="AG129" s="60"/>
      <c r="AH129" s="60"/>
      <c r="AL129" s="60"/>
      <c r="AM129" s="60"/>
      <c r="AN129" s="60"/>
      <c r="AO129" s="60"/>
      <c r="AS129" s="60"/>
      <c r="AT129" s="60"/>
      <c r="AU129" s="60"/>
      <c r="AV129" s="60"/>
    </row>
    <row r="130" spans="7:48" x14ac:dyDescent="0.3">
      <c r="G130" s="22"/>
      <c r="H130" s="22"/>
      <c r="I130" s="22"/>
      <c r="J130" s="60"/>
      <c r="K130" s="60"/>
      <c r="L130" s="60"/>
      <c r="M130" s="60"/>
      <c r="Q130" s="60"/>
      <c r="R130" s="60"/>
      <c r="S130" s="60"/>
      <c r="T130" s="60"/>
      <c r="X130" s="60"/>
      <c r="Y130" s="60"/>
      <c r="Z130" s="60"/>
      <c r="AA130" s="60"/>
      <c r="AE130" s="60"/>
      <c r="AF130" s="60"/>
      <c r="AG130" s="60"/>
      <c r="AH130" s="60"/>
      <c r="AL130" s="60"/>
      <c r="AM130" s="60"/>
      <c r="AN130" s="60"/>
      <c r="AO130" s="60"/>
      <c r="AS130" s="60"/>
      <c r="AT130" s="60"/>
      <c r="AU130" s="60"/>
      <c r="AV130" s="60"/>
    </row>
    <row r="131" spans="7:48" x14ac:dyDescent="0.3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</sheetData>
  <mergeCells count="12">
    <mergeCell ref="B65:D65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71:J73">
    <cfRule type="cellIs" dxfId="117" priority="1" operator="lessThan">
      <formula>0</formula>
    </cfRule>
    <cfRule type="cellIs" dxfId="116" priority="2" operator="greaterThan">
      <formula>0</formula>
    </cfRule>
  </conditionalFormatting>
  <conditionalFormatting sqref="J74:M131">
    <cfRule type="cellIs" dxfId="115" priority="25" operator="lessThan">
      <formula>0</formula>
    </cfRule>
    <cfRule type="cellIs" dxfId="114" priority="26" operator="greaterThan">
      <formula>0</formula>
    </cfRule>
  </conditionalFormatting>
  <conditionalFormatting sqref="Q71:Q73">
    <cfRule type="cellIs" dxfId="113" priority="19" operator="lessThan">
      <formula>0</formula>
    </cfRule>
    <cfRule type="cellIs" dxfId="112" priority="20" operator="greaterThan">
      <formula>0</formula>
    </cfRule>
  </conditionalFormatting>
  <conditionalFormatting sqref="Q74:T131">
    <cfRule type="cellIs" dxfId="111" priority="21" operator="lessThan">
      <formula>0</formula>
    </cfRule>
    <cfRule type="cellIs" dxfId="110" priority="22" operator="greaterThan">
      <formula>0</formula>
    </cfRule>
  </conditionalFormatting>
  <conditionalFormatting sqref="X71:X73">
    <cfRule type="cellIs" dxfId="109" priority="15" operator="lessThan">
      <formula>0</formula>
    </cfRule>
    <cfRule type="cellIs" dxfId="108" priority="16" operator="greaterThan">
      <formula>0</formula>
    </cfRule>
  </conditionalFormatting>
  <conditionalFormatting sqref="X74:AA131">
    <cfRule type="cellIs" dxfId="107" priority="17" operator="lessThan">
      <formula>0</formula>
    </cfRule>
    <cfRule type="cellIs" dxfId="106" priority="18" operator="greaterThan">
      <formula>0</formula>
    </cfRule>
  </conditionalFormatting>
  <conditionalFormatting sqref="AE71:AE73">
    <cfRule type="cellIs" dxfId="105" priority="11" operator="lessThan">
      <formula>0</formula>
    </cfRule>
    <cfRule type="cellIs" dxfId="104" priority="12" operator="greaterThan">
      <formula>0</formula>
    </cfRule>
  </conditionalFormatting>
  <conditionalFormatting sqref="AE74:AH131">
    <cfRule type="cellIs" dxfId="103" priority="13" operator="lessThan">
      <formula>0</formula>
    </cfRule>
    <cfRule type="cellIs" dxfId="102" priority="14" operator="greaterThan">
      <formula>0</formula>
    </cfRule>
  </conditionalFormatting>
  <conditionalFormatting sqref="AL71:AL73">
    <cfRule type="cellIs" dxfId="101" priority="7" operator="lessThan">
      <formula>0</formula>
    </cfRule>
    <cfRule type="cellIs" dxfId="100" priority="8" operator="greaterThan">
      <formula>0</formula>
    </cfRule>
  </conditionalFormatting>
  <conditionalFormatting sqref="AL74:AO131">
    <cfRule type="cellIs" dxfId="99" priority="9" operator="lessThan">
      <formula>0</formula>
    </cfRule>
    <cfRule type="cellIs" dxfId="98" priority="10" operator="greaterThan">
      <formula>0</formula>
    </cfRule>
  </conditionalFormatting>
  <conditionalFormatting sqref="AS71:AS73">
    <cfRule type="cellIs" dxfId="97" priority="3" operator="lessThan">
      <formula>0</formula>
    </cfRule>
    <cfRule type="cellIs" dxfId="96" priority="4" operator="greaterThan">
      <formula>0</formula>
    </cfRule>
  </conditionalFormatting>
  <conditionalFormatting sqref="AS74:AV131">
    <cfRule type="cellIs" dxfId="95" priority="5" operator="lessThan">
      <formula>0</formula>
    </cfRule>
    <cfRule type="cellIs" dxfId="94" priority="6" operator="greaterThan">
      <formula>0</formula>
    </cfRule>
  </conditionalFormatting>
  <dataValidations count="5">
    <dataValidation type="list" allowBlank="1" showInputMessage="1" showErrorMessage="1" sqref="D16" xr:uid="{C809EB87-8A24-456D-AAD2-118C7C14A01E}">
      <formula1>"TOU, non-TOU"</formula1>
    </dataValidation>
    <dataValidation type="list" allowBlank="1" showInputMessage="1" showErrorMessage="1" sqref="D23 D25" xr:uid="{8E4FD59A-BEFD-4C03-8A23-89E8F7EA03B2}">
      <formula1>"per 30 days, per kWh, per kW, per kVA"</formula1>
    </dataValidation>
    <dataValidation type="list" allowBlank="1" showInputMessage="1" showErrorMessage="1" prompt="Select Charge Unit - monthly, per kWh, per kW" sqref="D66 D56 D61" xr:uid="{7A6A0891-B4E3-4514-A484-C08695F50E34}">
      <formula1>"Monthly, per kWh, per kW"</formula1>
    </dataValidation>
    <dataValidation type="list" allowBlank="1" showInputMessage="1" showErrorMessage="1" sqref="E42:E43 E66 E61 E45:E56 E36:E40 E23:E34" xr:uid="{74FD92CE-8711-4535-B916-63B15CD4822F}">
      <formula1>#REF!</formula1>
    </dataValidation>
    <dataValidation type="list" allowBlank="1" showInputMessage="1" showErrorMessage="1" prompt="Select Charge Unit - per 30 days, per kWh, per kW, per kVA." sqref="D42:D43 D45:D55 D36:D40 D24 D26:D34" xr:uid="{F8ACC118-EC26-4B1F-A029-34C6D16DC1ED}">
      <formula1>"per 30 days, per kWh, per kW, per kVA"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52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327660</xdr:colOff>
                    <xdr:row>16</xdr:row>
                    <xdr:rowOff>114300</xdr:rowOff>
                  </from>
                  <to>
                    <xdr:col>17</xdr:col>
                    <xdr:colOff>152400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350520</xdr:colOff>
                    <xdr:row>17</xdr:row>
                    <xdr:rowOff>22860</xdr:rowOff>
                  </from>
                  <to>
                    <xdr:col>10</xdr:col>
                    <xdr:colOff>327660</xdr:colOff>
                    <xdr:row>18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41AA-FEC4-4374-86C4-C4A6B6350325}">
  <sheetPr>
    <pageSetUpPr fitToPage="1"/>
  </sheetPr>
  <dimension ref="A1:AY281"/>
  <sheetViews>
    <sheetView zoomScaleNormal="100" workbookViewId="0">
      <pane xSplit="4" topLeftCell="E1" activePane="topRight" state="frozen"/>
      <selection pane="topRight"/>
    </sheetView>
  </sheetViews>
  <sheetFormatPr defaultColWidth="9.33203125" defaultRowHeight="14.4" x14ac:dyDescent="0.3"/>
  <cols>
    <col min="1" max="1" width="1.6640625" style="202" customWidth="1"/>
    <col min="2" max="2" width="115.44140625" style="202" bestFit="1" customWidth="1"/>
    <col min="3" max="3" width="1.5546875" style="202" customWidth="1"/>
    <col min="4" max="4" width="15.33203125" style="210" customWidth="1"/>
    <col min="5" max="5" width="1.6640625" style="202" customWidth="1"/>
    <col min="6" max="6" width="1.33203125" style="202" customWidth="1"/>
    <col min="7" max="9" width="12.6640625" style="202" customWidth="1"/>
    <col min="10" max="10" width="1.33203125" style="202" customWidth="1"/>
    <col min="11" max="13" width="12.6640625" style="202" customWidth="1"/>
    <col min="14" max="14" width="1.33203125" style="202" customWidth="1"/>
    <col min="15" max="16" width="12.6640625" style="202" customWidth="1"/>
    <col min="17" max="17" width="1.33203125" style="202" customWidth="1"/>
    <col min="18" max="20" width="12.6640625" style="202" customWidth="1"/>
    <col min="21" max="21" width="1.5546875" style="202" customWidth="1"/>
    <col min="22" max="23" width="12.6640625" style="202" customWidth="1"/>
    <col min="24" max="24" width="1.33203125" style="202" customWidth="1"/>
    <col min="25" max="27" width="12.6640625" style="202" customWidth="1"/>
    <col min="28" max="28" width="2" style="202" customWidth="1"/>
    <col min="29" max="30" width="12.6640625" style="202" customWidth="1"/>
    <col min="31" max="31" width="2" style="202" customWidth="1"/>
    <col min="32" max="34" width="12.6640625" style="202" customWidth="1"/>
    <col min="35" max="35" width="1.6640625" style="202" customWidth="1"/>
    <col min="36" max="37" width="12.6640625" style="202" customWidth="1"/>
    <col min="38" max="38" width="1.5546875" style="202" customWidth="1"/>
    <col min="39" max="41" width="12.6640625" style="202" customWidth="1"/>
    <col min="42" max="42" width="1.33203125" style="202" customWidth="1"/>
    <col min="43" max="49" width="12.6640625" style="202" customWidth="1"/>
    <col min="50" max="51" width="12.33203125" style="202" customWidth="1"/>
    <col min="52" max="16384" width="9.33203125" style="202"/>
  </cols>
  <sheetData>
    <row r="1" spans="1:51" ht="20.399999999999999" x14ac:dyDescent="0.3">
      <c r="A1" s="199"/>
      <c r="B1" s="200"/>
      <c r="C1" s="200"/>
      <c r="D1" s="201"/>
      <c r="E1" s="200"/>
      <c r="F1" s="200"/>
      <c r="G1" s="200"/>
      <c r="H1" s="200"/>
      <c r="I1" s="199"/>
      <c r="K1" s="220"/>
      <c r="L1" s="378"/>
      <c r="N1" s="202">
        <v>2</v>
      </c>
      <c r="R1" s="220"/>
      <c r="S1" s="378"/>
      <c r="U1" s="202">
        <v>2</v>
      </c>
      <c r="Y1" s="378"/>
      <c r="AA1" s="202">
        <v>2</v>
      </c>
      <c r="AF1" s="220"/>
      <c r="AG1" s="378"/>
      <c r="AI1" s="202">
        <v>2</v>
      </c>
      <c r="AM1" s="220"/>
      <c r="AN1" s="378"/>
      <c r="AP1" s="202">
        <v>2</v>
      </c>
      <c r="AT1" s="220"/>
      <c r="AU1" s="378"/>
      <c r="AW1" s="202">
        <v>2</v>
      </c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K2" s="220"/>
      <c r="L2" s="379"/>
      <c r="R2" s="220"/>
      <c r="S2" s="379"/>
      <c r="Y2" s="379"/>
      <c r="AF2" s="220"/>
      <c r="AG2" s="379"/>
      <c r="AM2" s="220"/>
      <c r="AN2" s="379"/>
      <c r="AT2" s="220"/>
      <c r="AU2" s="379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K3" s="220"/>
      <c r="L3" s="379"/>
      <c r="R3" s="220"/>
      <c r="S3" s="379"/>
      <c r="Y3" s="379"/>
      <c r="AF3" s="220"/>
      <c r="AG3" s="379"/>
      <c r="AM3" s="220"/>
      <c r="AN3" s="379"/>
      <c r="AT3" s="220"/>
      <c r="AU3" s="37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K4" s="220"/>
      <c r="L4" s="379"/>
      <c r="R4" s="220"/>
      <c r="S4" s="379"/>
      <c r="Y4" s="379"/>
      <c r="AF4" s="220"/>
      <c r="AG4" s="379"/>
      <c r="AM4" s="220"/>
      <c r="AN4" s="379"/>
      <c r="AT4" s="220"/>
      <c r="AU4" s="37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K5" s="220"/>
      <c r="L5" s="380"/>
      <c r="M5" s="13"/>
      <c r="N5" s="13"/>
      <c r="O5" s="13"/>
      <c r="P5" s="13"/>
      <c r="R5" s="220"/>
      <c r="S5" s="380"/>
      <c r="T5" s="13"/>
      <c r="U5" s="13"/>
      <c r="V5" s="13"/>
      <c r="W5" s="13"/>
      <c r="Y5" s="380"/>
      <c r="Z5" s="13"/>
      <c r="AA5" s="13"/>
      <c r="AB5" s="13"/>
      <c r="AC5" s="13"/>
      <c r="AF5" s="220"/>
      <c r="AG5" s="380"/>
      <c r="AH5" s="13"/>
      <c r="AI5" s="13"/>
      <c r="AJ5" s="13"/>
      <c r="AK5" s="13"/>
      <c r="AM5" s="220"/>
      <c r="AN5" s="380"/>
      <c r="AO5" s="13"/>
      <c r="AP5" s="13"/>
      <c r="AQ5" s="13"/>
      <c r="AR5" s="13"/>
      <c r="AT5" s="220"/>
      <c r="AU5" s="380"/>
      <c r="AV5" s="13"/>
      <c r="AW5" s="13"/>
      <c r="AX5" s="13"/>
      <c r="AY5" s="13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K6" s="220"/>
      <c r="L6" s="380"/>
      <c r="M6" s="13"/>
      <c r="N6" s="13"/>
      <c r="O6" s="13"/>
      <c r="P6" s="13"/>
      <c r="R6" s="220"/>
      <c r="S6" s="380"/>
      <c r="T6" s="13"/>
      <c r="U6" s="13"/>
      <c r="V6" s="13"/>
      <c r="W6" s="13"/>
      <c r="Y6" s="380"/>
      <c r="Z6" s="13"/>
      <c r="AA6" s="13"/>
      <c r="AB6" s="13"/>
      <c r="AC6" s="13"/>
      <c r="AF6" s="220"/>
      <c r="AG6" s="380"/>
      <c r="AH6" s="13"/>
      <c r="AI6" s="13"/>
      <c r="AJ6" s="13"/>
      <c r="AK6" s="13"/>
      <c r="AM6" s="220"/>
      <c r="AN6" s="380"/>
      <c r="AO6" s="13"/>
      <c r="AP6" s="13"/>
      <c r="AQ6" s="13"/>
      <c r="AR6" s="13"/>
      <c r="AT6" s="220"/>
      <c r="AU6" s="380"/>
      <c r="AV6" s="13"/>
      <c r="AW6" s="13"/>
      <c r="AX6" s="13"/>
      <c r="AY6" s="13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K7" s="220"/>
      <c r="L7" s="380"/>
      <c r="M7" s="13"/>
      <c r="N7" s="13"/>
      <c r="O7" s="13"/>
      <c r="P7" s="13"/>
      <c r="R7" s="220"/>
      <c r="S7" s="380"/>
      <c r="T7" s="13"/>
      <c r="U7" s="13"/>
      <c r="V7" s="13"/>
      <c r="W7" s="13"/>
      <c r="Y7" s="380"/>
      <c r="Z7" s="13"/>
      <c r="AA7" s="13"/>
      <c r="AB7" s="13"/>
      <c r="AC7" s="13"/>
      <c r="AF7" s="220"/>
      <c r="AG7" s="380"/>
      <c r="AH7" s="13"/>
      <c r="AI7" s="13"/>
      <c r="AJ7" s="13"/>
      <c r="AK7" s="13"/>
      <c r="AM7" s="220"/>
      <c r="AN7" s="380"/>
      <c r="AO7" s="13"/>
      <c r="AP7" s="13"/>
      <c r="AQ7" s="13"/>
      <c r="AR7" s="13"/>
      <c r="AT7" s="220"/>
      <c r="AU7" s="380"/>
      <c r="AV7" s="13"/>
      <c r="AW7" s="13"/>
      <c r="AX7" s="13"/>
      <c r="AY7" s="13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L8" s="13"/>
      <c r="M8" s="13"/>
      <c r="N8" s="13"/>
      <c r="O8" s="13"/>
      <c r="P8" s="13"/>
      <c r="S8" s="13"/>
      <c r="T8" s="13"/>
      <c r="U8" s="13"/>
      <c r="V8" s="13"/>
      <c r="W8" s="13"/>
      <c r="Y8" s="13"/>
      <c r="Z8" s="13"/>
      <c r="AA8" s="13"/>
      <c r="AB8" s="13"/>
      <c r="AC8" s="13"/>
      <c r="AG8" s="13"/>
      <c r="AH8" s="13"/>
      <c r="AI8" s="13"/>
      <c r="AJ8" s="13"/>
      <c r="AK8" s="13"/>
      <c r="AN8" s="13"/>
      <c r="AO8" s="13"/>
      <c r="AP8" s="13"/>
      <c r="AQ8" s="13"/>
      <c r="AR8" s="13"/>
      <c r="AU8" s="13"/>
      <c r="AV8" s="13"/>
      <c r="AW8" s="13"/>
      <c r="AX8" s="13"/>
      <c r="AY8" s="13"/>
    </row>
    <row r="9" spans="1:51" x14ac:dyDescent="0.3">
      <c r="L9" s="13"/>
      <c r="M9" s="13"/>
      <c r="N9" s="13"/>
      <c r="O9" s="13"/>
      <c r="P9" s="13"/>
      <c r="S9" s="13"/>
      <c r="T9" s="13"/>
      <c r="U9" s="13"/>
      <c r="V9" s="13"/>
      <c r="W9" s="13"/>
      <c r="Y9" s="13"/>
      <c r="Z9" s="13"/>
      <c r="AA9" s="13"/>
      <c r="AB9" s="13"/>
      <c r="AC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L10" s="13"/>
      <c r="M10" s="13"/>
      <c r="N10" s="13"/>
      <c r="O10" s="13"/>
      <c r="P10" s="13"/>
      <c r="S10" s="13"/>
      <c r="T10" s="13"/>
      <c r="U10" s="13"/>
      <c r="V10" s="13"/>
      <c r="W10" s="13"/>
      <c r="Y10" s="13"/>
      <c r="Z10" s="13"/>
      <c r="AA10" s="13"/>
      <c r="AB10" s="13"/>
      <c r="AC10" s="13"/>
      <c r="AG10" s="13"/>
      <c r="AH10" s="13"/>
      <c r="AI10" s="13"/>
      <c r="AJ10" s="13"/>
      <c r="AK10" s="13"/>
      <c r="AN10" s="13"/>
      <c r="AO10" s="13"/>
      <c r="AP10" s="13"/>
      <c r="AQ10" s="13"/>
      <c r="AR10" s="13"/>
      <c r="AU10" s="13"/>
      <c r="AV10" s="13"/>
      <c r="AW10" s="13"/>
      <c r="AX10" s="13"/>
      <c r="AY10" s="13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L11" s="13"/>
      <c r="M11" s="13"/>
      <c r="N11" s="13"/>
      <c r="S11" s="13"/>
      <c r="T11" s="13"/>
      <c r="U11" s="13"/>
      <c r="Y11" s="13"/>
      <c r="Z11" s="13"/>
      <c r="AA11" s="13"/>
      <c r="AG11" s="13"/>
      <c r="AH11" s="13"/>
      <c r="AI11" s="13"/>
      <c r="AN11" s="13"/>
      <c r="AO11" s="13"/>
      <c r="AP11" s="13"/>
      <c r="AU11" s="13"/>
      <c r="AV11" s="13"/>
      <c r="AW11" s="13"/>
    </row>
    <row r="12" spans="1:51" x14ac:dyDescent="0.3">
      <c r="L12" s="13"/>
      <c r="M12" s="13"/>
      <c r="N12" s="13"/>
      <c r="S12" s="13"/>
      <c r="T12" s="13"/>
      <c r="U12" s="13"/>
      <c r="Y12" s="13"/>
      <c r="Z12" s="13"/>
      <c r="AA12" s="13"/>
      <c r="AG12" s="13"/>
      <c r="AH12" s="13"/>
      <c r="AI12" s="13"/>
      <c r="AN12" s="13"/>
      <c r="AO12" s="13"/>
      <c r="AP12" s="13"/>
      <c r="AU12" s="13"/>
      <c r="AV12" s="13"/>
      <c r="AW12" s="13"/>
    </row>
    <row r="13" spans="1:51" x14ac:dyDescent="0.3">
      <c r="L13" s="13"/>
      <c r="M13" s="13"/>
      <c r="N13" s="13"/>
      <c r="S13" s="13"/>
      <c r="T13" s="13"/>
      <c r="U13" s="13"/>
      <c r="Y13" s="13"/>
      <c r="Z13" s="13"/>
      <c r="AA13" s="13"/>
      <c r="AG13" s="13"/>
      <c r="AH13" s="13"/>
      <c r="AI13" s="13"/>
      <c r="AN13" s="13"/>
      <c r="AO13" s="13"/>
      <c r="AP13" s="13"/>
      <c r="AU13" s="13"/>
      <c r="AV13" s="13"/>
      <c r="AW13" s="13"/>
    </row>
    <row r="14" spans="1:51" ht="15.6" x14ac:dyDescent="0.3">
      <c r="B14" s="211" t="s">
        <v>2</v>
      </c>
      <c r="D14" s="436" t="s">
        <v>77</v>
      </c>
      <c r="E14" s="436"/>
      <c r="F14" s="436"/>
      <c r="G14" s="436"/>
      <c r="H14" s="436"/>
      <c r="I14" s="436"/>
      <c r="J14" s="436"/>
      <c r="K14" s="436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6" x14ac:dyDescent="0.3">
      <c r="B15" s="212"/>
      <c r="D15" s="213"/>
      <c r="E15" s="213"/>
      <c r="F15" s="213"/>
      <c r="G15" s="213"/>
      <c r="H15" s="213"/>
      <c r="I15" s="213"/>
      <c r="L15" s="13"/>
      <c r="M15" s="381"/>
      <c r="N15" s="13"/>
      <c r="O15" s="13"/>
      <c r="P15" s="13"/>
      <c r="S15" s="13"/>
      <c r="T15" s="381"/>
      <c r="U15" s="13"/>
      <c r="V15" s="13"/>
      <c r="W15" s="13"/>
      <c r="Y15" s="13"/>
      <c r="Z15" s="381"/>
      <c r="AA15" s="13"/>
      <c r="AB15" s="13"/>
      <c r="AC15" s="13"/>
      <c r="AG15" s="13"/>
      <c r="AH15" s="381"/>
      <c r="AI15" s="13"/>
      <c r="AJ15" s="13"/>
      <c r="AK15" s="13"/>
      <c r="AN15" s="13"/>
      <c r="AO15" s="381"/>
      <c r="AP15" s="13"/>
      <c r="AQ15" s="13"/>
      <c r="AR15" s="13"/>
      <c r="AU15" s="13"/>
      <c r="AV15" s="381"/>
      <c r="AW15" s="13"/>
      <c r="AX15" s="13"/>
      <c r="AY15" s="13"/>
    </row>
    <row r="16" spans="1:51" ht="15.6" x14ac:dyDescent="0.3">
      <c r="B16" s="211" t="s">
        <v>4</v>
      </c>
      <c r="D16" s="214" t="s">
        <v>49</v>
      </c>
      <c r="E16" s="213"/>
      <c r="F16" s="213"/>
      <c r="G16" s="359" t="s">
        <v>78</v>
      </c>
      <c r="H16" s="213"/>
      <c r="I16" s="215"/>
      <c r="K16" s="216"/>
      <c r="M16" s="215"/>
      <c r="O16" s="25"/>
      <c r="P16" s="217"/>
      <c r="R16" s="216"/>
      <c r="T16" s="215"/>
      <c r="V16" s="25"/>
      <c r="W16" s="217"/>
      <c r="Z16" s="215"/>
      <c r="AB16" s="25"/>
      <c r="AC16" s="217"/>
      <c r="AF16" s="216"/>
      <c r="AH16" s="215"/>
      <c r="AJ16" s="25"/>
      <c r="AK16" s="217"/>
      <c r="AM16" s="216"/>
      <c r="AO16" s="215"/>
      <c r="AQ16" s="25"/>
      <c r="AR16" s="217"/>
      <c r="AT16" s="216"/>
      <c r="AV16" s="215"/>
      <c r="AX16" s="25"/>
      <c r="AY16" s="217"/>
    </row>
    <row r="17" spans="2:48" ht="15.6" x14ac:dyDescent="0.3">
      <c r="B17" s="212"/>
      <c r="D17" s="213"/>
      <c r="E17" s="213"/>
      <c r="F17" s="213"/>
      <c r="G17" s="363">
        <v>1700</v>
      </c>
      <c r="H17" s="361" t="s">
        <v>69</v>
      </c>
      <c r="I17" s="213"/>
      <c r="P17" s="222"/>
      <c r="W17" s="222"/>
      <c r="AD17" s="222"/>
      <c r="AK17" s="222"/>
      <c r="AR17" s="222"/>
    </row>
    <row r="18" spans="2:48" x14ac:dyDescent="0.3">
      <c r="B18" s="218"/>
      <c r="D18" s="219"/>
      <c r="E18" s="220"/>
      <c r="G18" s="363">
        <v>1900</v>
      </c>
      <c r="H18" s="220" t="s">
        <v>70</v>
      </c>
    </row>
    <row r="19" spans="2:48" x14ac:dyDescent="0.3">
      <c r="B19" s="362"/>
      <c r="D19" s="219" t="s">
        <v>6</v>
      </c>
      <c r="G19" s="363">
        <v>900000</v>
      </c>
      <c r="H19" s="361" t="s">
        <v>7</v>
      </c>
      <c r="M19" s="222"/>
      <c r="T19" s="222"/>
      <c r="Z19" s="222"/>
      <c r="AH19" s="222"/>
      <c r="AO19" s="222"/>
      <c r="AV19" s="222"/>
    </row>
    <row r="20" spans="2:48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3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3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3">
      <c r="B23" s="51" t="s">
        <v>18</v>
      </c>
      <c r="C23" s="52"/>
      <c r="D23" s="53" t="s">
        <v>19</v>
      </c>
      <c r="E23" s="52"/>
      <c r="F23" s="23"/>
      <c r="G23" s="54">
        <v>1094.1500000000001</v>
      </c>
      <c r="H23" s="55">
        <v>1</v>
      </c>
      <c r="I23" s="56">
        <f t="shared" ref="I23:I34" si="0">H23*G23</f>
        <v>1094.1500000000001</v>
      </c>
      <c r="J23" s="57"/>
      <c r="K23" s="54">
        <v>1094.1500000000001</v>
      </c>
      <c r="L23" s="55">
        <v>1</v>
      </c>
      <c r="M23" s="56">
        <f t="shared" ref="M23:M34" si="1">L23*K23</f>
        <v>1094.1500000000001</v>
      </c>
      <c r="N23" s="57"/>
      <c r="O23" s="58">
        <f t="shared" ref="O23:O65" si="2">M23-I23</f>
        <v>0</v>
      </c>
      <c r="P23" s="59">
        <f t="shared" ref="P23:P65" si="3">IF(OR(I23=0,M23=0),"",(O23/I23))</f>
        <v>0</v>
      </c>
    </row>
    <row r="24" spans="2:48" x14ac:dyDescent="0.3">
      <c r="B24" s="61" t="s">
        <v>93</v>
      </c>
      <c r="C24" s="229"/>
      <c r="D24" s="230" t="s">
        <v>71</v>
      </c>
      <c r="E24" s="229"/>
      <c r="F24" s="29"/>
      <c r="G24" s="364">
        <v>4.7000000000000002E-3</v>
      </c>
      <c r="H24" s="313">
        <f>$G$18</f>
        <v>1900</v>
      </c>
      <c r="I24" s="233">
        <f t="shared" si="0"/>
        <v>8.93</v>
      </c>
      <c r="J24" s="29"/>
      <c r="K24" s="364">
        <v>4.7000000000000002E-3</v>
      </c>
      <c r="L24" s="313">
        <f>$G$18</f>
        <v>1900</v>
      </c>
      <c r="M24" s="233">
        <f t="shared" si="1"/>
        <v>8.93</v>
      </c>
      <c r="N24" s="29"/>
      <c r="O24" s="234">
        <f t="shared" si="2"/>
        <v>0</v>
      </c>
      <c r="P24" s="235">
        <f t="shared" si="3"/>
        <v>0</v>
      </c>
    </row>
    <row r="25" spans="2:48" x14ac:dyDescent="0.3">
      <c r="B25" s="61" t="s">
        <v>94</v>
      </c>
      <c r="C25" s="229"/>
      <c r="D25" s="230" t="s">
        <v>71</v>
      </c>
      <c r="E25" s="229"/>
      <c r="F25" s="29"/>
      <c r="G25" s="364">
        <v>-1.6899999999999998E-2</v>
      </c>
      <c r="H25" s="313">
        <f>$G$18</f>
        <v>1900</v>
      </c>
      <c r="I25" s="233">
        <f t="shared" si="0"/>
        <v>-32.11</v>
      </c>
      <c r="J25" s="29"/>
      <c r="K25" s="364">
        <v>0</v>
      </c>
      <c r="L25" s="313">
        <f>$G$18</f>
        <v>1900</v>
      </c>
      <c r="M25" s="233">
        <f t="shared" si="1"/>
        <v>0</v>
      </c>
      <c r="N25" s="29"/>
      <c r="O25" s="234">
        <f t="shared" si="2"/>
        <v>32.11</v>
      </c>
      <c r="P25" s="235" t="str">
        <f t="shared" si="3"/>
        <v/>
      </c>
    </row>
    <row r="26" spans="2:48" x14ac:dyDescent="0.3">
      <c r="B26" s="249" t="s">
        <v>102</v>
      </c>
      <c r="C26" s="229"/>
      <c r="D26" s="230" t="s">
        <v>71</v>
      </c>
      <c r="E26" s="229"/>
      <c r="F26" s="29"/>
      <c r="G26" s="364">
        <v>-4.0300000000000002E-2</v>
      </c>
      <c r="H26" s="313">
        <f>$G$18</f>
        <v>1900</v>
      </c>
      <c r="I26" s="233">
        <f t="shared" si="0"/>
        <v>-76.570000000000007</v>
      </c>
      <c r="J26" s="29"/>
      <c r="K26" s="364">
        <v>-4.0300000000000002E-2</v>
      </c>
      <c r="L26" s="313">
        <f>$G$18</f>
        <v>1900</v>
      </c>
      <c r="M26" s="233">
        <f t="shared" si="1"/>
        <v>-76.570000000000007</v>
      </c>
      <c r="N26" s="29"/>
      <c r="O26" s="234">
        <f t="shared" si="2"/>
        <v>0</v>
      </c>
      <c r="P26" s="235">
        <f t="shared" si="3"/>
        <v>0</v>
      </c>
    </row>
    <row r="27" spans="2:48" x14ac:dyDescent="0.3">
      <c r="B27" s="61" t="s">
        <v>95</v>
      </c>
      <c r="C27" s="229"/>
      <c r="D27" s="230" t="s">
        <v>71</v>
      </c>
      <c r="E27" s="229"/>
      <c r="F27" s="29"/>
      <c r="G27" s="364">
        <v>-0.1191</v>
      </c>
      <c r="H27" s="313">
        <f t="shared" ref="H27:H33" si="4">$G$18</f>
        <v>1900</v>
      </c>
      <c r="I27" s="233">
        <f t="shared" si="0"/>
        <v>-226.29</v>
      </c>
      <c r="J27" s="29"/>
      <c r="K27" s="364">
        <v>0</v>
      </c>
      <c r="L27" s="313">
        <f t="shared" ref="L27:L33" si="5">$G$18</f>
        <v>1900</v>
      </c>
      <c r="M27" s="233">
        <f t="shared" si="1"/>
        <v>0</v>
      </c>
      <c r="N27" s="29"/>
      <c r="O27" s="234">
        <f t="shared" si="2"/>
        <v>226.29</v>
      </c>
      <c r="P27" s="235" t="str">
        <f t="shared" si="3"/>
        <v/>
      </c>
    </row>
    <row r="28" spans="2:48" x14ac:dyDescent="0.3">
      <c r="B28" s="61" t="s">
        <v>96</v>
      </c>
      <c r="C28" s="229"/>
      <c r="D28" s="230" t="s">
        <v>71</v>
      </c>
      <c r="E28" s="229"/>
      <c r="F28" s="29"/>
      <c r="G28" s="364">
        <v>-0.3251</v>
      </c>
      <c r="H28" s="313">
        <f t="shared" si="4"/>
        <v>1900</v>
      </c>
      <c r="I28" s="233">
        <f t="shared" si="0"/>
        <v>-617.69000000000005</v>
      </c>
      <c r="J28" s="29"/>
      <c r="K28" s="364">
        <v>0</v>
      </c>
      <c r="L28" s="313">
        <f t="shared" si="5"/>
        <v>1900</v>
      </c>
      <c r="M28" s="233">
        <f t="shared" si="1"/>
        <v>0</v>
      </c>
      <c r="N28" s="29"/>
      <c r="O28" s="234">
        <f t="shared" si="2"/>
        <v>617.69000000000005</v>
      </c>
      <c r="P28" s="235" t="str">
        <f t="shared" si="3"/>
        <v/>
      </c>
    </row>
    <row r="29" spans="2:48" x14ac:dyDescent="0.3">
      <c r="B29" s="61" t="s">
        <v>97</v>
      </c>
      <c r="C29" s="229"/>
      <c r="D29" s="230" t="s">
        <v>71</v>
      </c>
      <c r="E29" s="229"/>
      <c r="F29" s="29"/>
      <c r="G29" s="364">
        <v>-3.8999999999999998E-3</v>
      </c>
      <c r="H29" s="313">
        <f t="shared" si="4"/>
        <v>1900</v>
      </c>
      <c r="I29" s="233">
        <f t="shared" si="0"/>
        <v>-7.4099999999999993</v>
      </c>
      <c r="J29" s="29"/>
      <c r="K29" s="364">
        <v>-3.8999999999999998E-3</v>
      </c>
      <c r="L29" s="313">
        <f t="shared" si="5"/>
        <v>1900</v>
      </c>
      <c r="M29" s="233">
        <f t="shared" si="1"/>
        <v>-7.4099999999999993</v>
      </c>
      <c r="N29" s="29"/>
      <c r="O29" s="234">
        <f t="shared" si="2"/>
        <v>0</v>
      </c>
      <c r="P29" s="235">
        <f t="shared" si="3"/>
        <v>0</v>
      </c>
    </row>
    <row r="30" spans="2:48" x14ac:dyDescent="0.3">
      <c r="B30" s="64" t="s">
        <v>98</v>
      </c>
      <c r="C30" s="229"/>
      <c r="D30" s="230" t="s">
        <v>71</v>
      </c>
      <c r="E30" s="229"/>
      <c r="F30" s="29"/>
      <c r="G30" s="364">
        <v>-0.25679999999999997</v>
      </c>
      <c r="H30" s="313">
        <f t="shared" si="4"/>
        <v>1900</v>
      </c>
      <c r="I30" s="233">
        <f>H30*G30</f>
        <v>-487.91999999999996</v>
      </c>
      <c r="J30" s="29"/>
      <c r="K30" s="364">
        <v>-0.25679999999999997</v>
      </c>
      <c r="L30" s="313">
        <f t="shared" si="5"/>
        <v>1900</v>
      </c>
      <c r="M30" s="233">
        <f>L30*K30</f>
        <v>-487.91999999999996</v>
      </c>
      <c r="N30" s="29"/>
      <c r="O30" s="234">
        <f t="shared" si="2"/>
        <v>0</v>
      </c>
      <c r="P30" s="235">
        <f t="shared" si="3"/>
        <v>0</v>
      </c>
    </row>
    <row r="31" spans="2:48" x14ac:dyDescent="0.3">
      <c r="B31" s="64" t="s">
        <v>99</v>
      </c>
      <c r="C31" s="229"/>
      <c r="D31" s="230" t="s">
        <v>71</v>
      </c>
      <c r="E31" s="229"/>
      <c r="F31" s="29"/>
      <c r="G31" s="364">
        <v>-6.2100000000000002E-2</v>
      </c>
      <c r="H31" s="313">
        <f t="shared" si="4"/>
        <v>1900</v>
      </c>
      <c r="I31" s="233">
        <f>H31*G31</f>
        <v>-117.99000000000001</v>
      </c>
      <c r="J31" s="29"/>
      <c r="K31" s="364">
        <v>-6.2100000000000002E-2</v>
      </c>
      <c r="L31" s="313">
        <f t="shared" si="5"/>
        <v>1900</v>
      </c>
      <c r="M31" s="233">
        <f>L31*K31</f>
        <v>-117.99000000000001</v>
      </c>
      <c r="N31" s="29"/>
      <c r="O31" s="234">
        <f t="shared" si="2"/>
        <v>0</v>
      </c>
      <c r="P31" s="235">
        <f t="shared" si="3"/>
        <v>0</v>
      </c>
    </row>
    <row r="32" spans="2:48" x14ac:dyDescent="0.3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4"/>
        <v>1900</v>
      </c>
      <c r="I32" s="233">
        <f t="shared" si="0"/>
        <v>0</v>
      </c>
      <c r="J32" s="29"/>
      <c r="K32" s="364">
        <v>-0.1802</v>
      </c>
      <c r="L32" s="313">
        <f t="shared" si="5"/>
        <v>1900</v>
      </c>
      <c r="M32" s="233">
        <f t="shared" si="1"/>
        <v>-342.38</v>
      </c>
      <c r="N32" s="29"/>
      <c r="O32" s="234">
        <f t="shared" si="2"/>
        <v>-342.38</v>
      </c>
      <c r="P32" s="235" t="str">
        <f t="shared" si="3"/>
        <v/>
      </c>
    </row>
    <row r="33" spans="2:16" x14ac:dyDescent="0.3">
      <c r="B33" s="66" t="s">
        <v>101</v>
      </c>
      <c r="C33" s="229"/>
      <c r="D33" s="230" t="s">
        <v>71</v>
      </c>
      <c r="E33" s="229"/>
      <c r="F33" s="29"/>
      <c r="G33" s="364">
        <v>3.6999999999999998E-2</v>
      </c>
      <c r="H33" s="313">
        <f t="shared" si="4"/>
        <v>1900</v>
      </c>
      <c r="I33" s="233">
        <f t="shared" si="0"/>
        <v>70.3</v>
      </c>
      <c r="J33" s="29"/>
      <c r="K33" s="364">
        <v>0</v>
      </c>
      <c r="L33" s="313">
        <f t="shared" si="5"/>
        <v>1900</v>
      </c>
      <c r="M33" s="233">
        <f t="shared" si="1"/>
        <v>0</v>
      </c>
      <c r="N33" s="29"/>
      <c r="O33" s="234">
        <f t="shared" si="2"/>
        <v>-70.3</v>
      </c>
      <c r="P33" s="235" t="str">
        <f t="shared" si="3"/>
        <v/>
      </c>
    </row>
    <row r="34" spans="2:16" x14ac:dyDescent="0.3">
      <c r="B34" s="249" t="s">
        <v>61</v>
      </c>
      <c r="C34" s="229"/>
      <c r="D34" s="230" t="s">
        <v>71</v>
      </c>
      <c r="E34" s="229"/>
      <c r="F34" s="29"/>
      <c r="G34" s="99">
        <v>8.3927999999999994</v>
      </c>
      <c r="H34" s="313">
        <f>$G$18</f>
        <v>1900</v>
      </c>
      <c r="I34" s="233">
        <f t="shared" si="0"/>
        <v>15946.32</v>
      </c>
      <c r="J34" s="29"/>
      <c r="K34" s="99">
        <v>8.7310999999999996</v>
      </c>
      <c r="L34" s="313">
        <f>$G$18</f>
        <v>1900</v>
      </c>
      <c r="M34" s="233">
        <f t="shared" si="1"/>
        <v>16589.09</v>
      </c>
      <c r="N34" s="29"/>
      <c r="O34" s="234">
        <f t="shared" si="2"/>
        <v>642.77000000000044</v>
      </c>
      <c r="P34" s="235">
        <f t="shared" si="3"/>
        <v>4.0308359546277789E-2</v>
      </c>
    </row>
    <row r="35" spans="2:16" x14ac:dyDescent="0.3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15553.72</v>
      </c>
      <c r="J35" s="240"/>
      <c r="K35" s="241"/>
      <c r="L35" s="242"/>
      <c r="M35" s="243">
        <f>SUM(M23:M34)</f>
        <v>16659.900000000001</v>
      </c>
      <c r="N35" s="240"/>
      <c r="O35" s="244">
        <f t="shared" si="2"/>
        <v>1106.1800000000021</v>
      </c>
      <c r="P35" s="245">
        <f t="shared" si="3"/>
        <v>7.1119963584274512E-2</v>
      </c>
    </row>
    <row r="36" spans="2:16" ht="15.75" customHeight="1" x14ac:dyDescent="0.3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382">
        <f>$G$19*(1+G68)-$G$19</f>
        <v>26550.000000000116</v>
      </c>
      <c r="I36" s="248">
        <f>H36*G36</f>
        <v>4237.3800000000183</v>
      </c>
      <c r="J36" s="29"/>
      <c r="K36" s="246">
        <f>K55</f>
        <v>0.15959999999999999</v>
      </c>
      <c r="L36" s="382">
        <f>$G$19*(1+K68)-$G$19</f>
        <v>26550.000000000116</v>
      </c>
      <c r="M36" s="248">
        <f>L36*K36</f>
        <v>4237.3800000000183</v>
      </c>
      <c r="N36" s="29"/>
      <c r="O36" s="234">
        <f t="shared" si="2"/>
        <v>0</v>
      </c>
      <c r="P36" s="235">
        <f t="shared" si="3"/>
        <v>0</v>
      </c>
    </row>
    <row r="37" spans="2:16" s="22" customFormat="1" ht="15.75" customHeight="1" x14ac:dyDescent="0.3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0.89490000000000003</v>
      </c>
      <c r="H37" s="80">
        <f>$G$18</f>
        <v>1900</v>
      </c>
      <c r="I37" s="248">
        <f>H37*G37</f>
        <v>1700.31</v>
      </c>
      <c r="J37" s="57"/>
      <c r="K37" s="365">
        <v>0.62060000000000004</v>
      </c>
      <c r="L37" s="80">
        <f>$G$18</f>
        <v>1900</v>
      </c>
      <c r="M37" s="248">
        <f>L37*K37</f>
        <v>1179.1400000000001</v>
      </c>
      <c r="N37" s="57"/>
      <c r="O37" s="58">
        <f t="shared" si="2"/>
        <v>-521.16999999999985</v>
      </c>
      <c r="P37" s="235">
        <f t="shared" si="3"/>
        <v>-0.30651469437926016</v>
      </c>
    </row>
    <row r="38" spans="2:16" s="22" customFormat="1" ht="15.75" customHeight="1" x14ac:dyDescent="0.3">
      <c r="B38" s="78" t="s">
        <v>72</v>
      </c>
      <c r="C38" s="52"/>
      <c r="D38" s="53" t="s">
        <v>71</v>
      </c>
      <c r="E38" s="52"/>
      <c r="F38" s="23"/>
      <c r="G38" s="365">
        <v>0.27179999999999999</v>
      </c>
      <c r="H38" s="80">
        <f>$G$18</f>
        <v>1900</v>
      </c>
      <c r="I38" s="248">
        <f>H38*G38</f>
        <v>516.41999999999996</v>
      </c>
      <c r="J38" s="57"/>
      <c r="K38" s="365">
        <v>0</v>
      </c>
      <c r="L38" s="80">
        <f>$G$18</f>
        <v>1900</v>
      </c>
      <c r="M38" s="248">
        <f>L38*K38</f>
        <v>0</v>
      </c>
      <c r="N38" s="57"/>
      <c r="O38" s="58">
        <f t="shared" si="2"/>
        <v>-516.41999999999996</v>
      </c>
      <c r="P38" s="235" t="str">
        <f t="shared" si="3"/>
        <v/>
      </c>
    </row>
    <row r="39" spans="2:16" s="22" customFormat="1" ht="15.75" customHeight="1" x14ac:dyDescent="0.3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8.3500000000000005E-2</v>
      </c>
      <c r="H39" s="383"/>
      <c r="I39" s="248">
        <f>H39*G39</f>
        <v>0</v>
      </c>
      <c r="J39" s="57"/>
      <c r="K39" s="365">
        <v>0.1847</v>
      </c>
      <c r="L39" s="383"/>
      <c r="M39" s="248">
        <f>L39*K39</f>
        <v>0</v>
      </c>
      <c r="N39" s="57"/>
      <c r="O39" s="58">
        <f t="shared" si="2"/>
        <v>0</v>
      </c>
      <c r="P39" s="235" t="str">
        <f t="shared" si="3"/>
        <v/>
      </c>
    </row>
    <row r="40" spans="2:16" s="22" customFormat="1" ht="15.75" customHeight="1" x14ac:dyDescent="0.3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383"/>
      <c r="I40" s="248">
        <f>H40*G40</f>
        <v>0</v>
      </c>
      <c r="J40" s="57"/>
      <c r="K40" s="81">
        <v>5.0800000000000003E-3</v>
      </c>
      <c r="L40" s="383"/>
      <c r="M40" s="248">
        <f>L40*K40</f>
        <v>0</v>
      </c>
      <c r="N40" s="57"/>
      <c r="O40" s="58">
        <f t="shared" si="2"/>
        <v>0</v>
      </c>
      <c r="P40" s="235" t="str">
        <f t="shared" si="3"/>
        <v/>
      </c>
    </row>
    <row r="41" spans="2:16" x14ac:dyDescent="0.3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22007.830000000016</v>
      </c>
      <c r="J41" s="240"/>
      <c r="K41" s="254"/>
      <c r="L41" s="255"/>
      <c r="M41" s="256">
        <f>SUM(M36:M40)+M35</f>
        <v>22076.42000000002</v>
      </c>
      <c r="N41" s="240"/>
      <c r="O41" s="244">
        <f t="shared" si="2"/>
        <v>68.590000000003783</v>
      </c>
      <c r="P41" s="245">
        <f t="shared" si="3"/>
        <v>3.116618040034103E-3</v>
      </c>
    </row>
    <row r="42" spans="2:16" x14ac:dyDescent="0.3">
      <c r="B42" s="257" t="s">
        <v>28</v>
      </c>
      <c r="C42" s="29"/>
      <c r="D42" s="230" t="s">
        <v>73</v>
      </c>
      <c r="E42" s="29"/>
      <c r="F42" s="29"/>
      <c r="G42" s="99">
        <v>4.4528999999999996</v>
      </c>
      <c r="H42" s="382">
        <f>$G$17</f>
        <v>1700</v>
      </c>
      <c r="I42" s="248">
        <f>H42*G42</f>
        <v>7569.9299999999994</v>
      </c>
      <c r="J42" s="29"/>
      <c r="K42" s="99">
        <v>4.2933000000000003</v>
      </c>
      <c r="L42" s="382">
        <f>$G$17</f>
        <v>1700</v>
      </c>
      <c r="M42" s="248">
        <f>L42*K42</f>
        <v>7298.6100000000006</v>
      </c>
      <c r="N42" s="29"/>
      <c r="O42" s="234">
        <f t="shared" si="2"/>
        <v>-271.3199999999988</v>
      </c>
      <c r="P42" s="235">
        <f t="shared" si="3"/>
        <v>-3.5841810954658604E-2</v>
      </c>
    </row>
    <row r="43" spans="2:16" x14ac:dyDescent="0.3">
      <c r="B43" s="259" t="s">
        <v>29</v>
      </c>
      <c r="C43" s="29"/>
      <c r="D43" s="230" t="s">
        <v>73</v>
      </c>
      <c r="E43" s="29"/>
      <c r="F43" s="29"/>
      <c r="G43" s="99">
        <v>3.0975999999999999</v>
      </c>
      <c r="H43" s="382">
        <f>$G$17</f>
        <v>1700</v>
      </c>
      <c r="I43" s="248">
        <f>H43*G43</f>
        <v>5265.92</v>
      </c>
      <c r="J43" s="29"/>
      <c r="K43" s="99">
        <v>2.8513000000000002</v>
      </c>
      <c r="L43" s="382">
        <f>$G$17</f>
        <v>1700</v>
      </c>
      <c r="M43" s="248">
        <f>L43*K43</f>
        <v>4847.21</v>
      </c>
      <c r="N43" s="29"/>
      <c r="O43" s="234">
        <f t="shared" si="2"/>
        <v>-418.71000000000004</v>
      </c>
      <c r="P43" s="235">
        <f t="shared" si="3"/>
        <v>-7.9513171487603312E-2</v>
      </c>
    </row>
    <row r="44" spans="2:16" x14ac:dyDescent="0.3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34843.680000000015</v>
      </c>
      <c r="J44" s="261"/>
      <c r="K44" s="262"/>
      <c r="L44" s="263"/>
      <c r="M44" s="256">
        <f>SUM(M41:M43)</f>
        <v>34222.24000000002</v>
      </c>
      <c r="N44" s="261"/>
      <c r="O44" s="244">
        <f t="shared" si="2"/>
        <v>-621.43999999999505</v>
      </c>
      <c r="P44" s="245">
        <f t="shared" si="3"/>
        <v>-1.7835085157480345E-2</v>
      </c>
    </row>
    <row r="45" spans="2:16" x14ac:dyDescent="0.3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84">
        <f>+$G$19*(1+G68)</f>
        <v>926550.00000000012</v>
      </c>
      <c r="I45" s="233">
        <f t="shared" ref="I45:I55" si="6">H45*G45</f>
        <v>3798.8550000000009</v>
      </c>
      <c r="J45" s="29"/>
      <c r="K45" s="99">
        <v>4.1000000000000003E-3</v>
      </c>
      <c r="L45" s="384">
        <f>+$G$19*(1+K68)</f>
        <v>926550.00000000012</v>
      </c>
      <c r="M45" s="233">
        <f t="shared" ref="M45:M55" si="7">L45*K45</f>
        <v>3798.8550000000009</v>
      </c>
      <c r="N45" s="29"/>
      <c r="O45" s="234">
        <f t="shared" si="2"/>
        <v>0</v>
      </c>
      <c r="P45" s="235">
        <f t="shared" si="3"/>
        <v>0</v>
      </c>
    </row>
    <row r="46" spans="2:16" x14ac:dyDescent="0.3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84">
        <f>+H45</f>
        <v>926550.00000000012</v>
      </c>
      <c r="I46" s="233">
        <f t="shared" si="6"/>
        <v>1389.8250000000003</v>
      </c>
      <c r="J46" s="29"/>
      <c r="K46" s="99">
        <v>1.5E-3</v>
      </c>
      <c r="L46" s="384">
        <f>+L45</f>
        <v>926550.00000000012</v>
      </c>
      <c r="M46" s="233">
        <f t="shared" si="7"/>
        <v>1389.8250000000003</v>
      </c>
      <c r="N46" s="29"/>
      <c r="O46" s="234">
        <f t="shared" si="2"/>
        <v>0</v>
      </c>
      <c r="P46" s="235">
        <f t="shared" si="3"/>
        <v>0</v>
      </c>
    </row>
    <row r="47" spans="2:16" x14ac:dyDescent="0.3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384"/>
      <c r="I47" s="233">
        <f t="shared" si="6"/>
        <v>0</v>
      </c>
      <c r="J47" s="29"/>
      <c r="K47" s="99">
        <v>4.0000000000000002E-4</v>
      </c>
      <c r="L47" s="384"/>
      <c r="M47" s="233">
        <f t="shared" si="7"/>
        <v>0</v>
      </c>
      <c r="N47" s="29"/>
      <c r="O47" s="234">
        <f t="shared" si="2"/>
        <v>0</v>
      </c>
      <c r="P47" s="235" t="str">
        <f t="shared" si="3"/>
        <v/>
      </c>
    </row>
    <row r="48" spans="2:16" x14ac:dyDescent="0.3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2:16" s="22" customFormat="1" x14ac:dyDescent="0.3">
      <c r="B49" s="52" t="s">
        <v>35</v>
      </c>
      <c r="C49" s="52"/>
      <c r="D49" s="53" t="s">
        <v>22</v>
      </c>
      <c r="E49" s="52"/>
      <c r="F49" s="23"/>
      <c r="G49" s="99">
        <v>7.5999999999999998E-2</v>
      </c>
      <c r="H49" s="82">
        <f>$D$133*$G$19</f>
        <v>576000</v>
      </c>
      <c r="I49" s="62">
        <f t="shared" si="6"/>
        <v>43776</v>
      </c>
      <c r="J49" s="57"/>
      <c r="K49" s="99">
        <v>7.5999999999999998E-2</v>
      </c>
      <c r="L49" s="82">
        <f>$D$133*$G$19</f>
        <v>576000</v>
      </c>
      <c r="M49" s="62">
        <f t="shared" si="7"/>
        <v>43776</v>
      </c>
      <c r="N49" s="57"/>
      <c r="O49" s="58">
        <f t="shared" si="2"/>
        <v>0</v>
      </c>
      <c r="P49" s="59">
        <f t="shared" si="3"/>
        <v>0</v>
      </c>
    </row>
    <row r="50" spans="2:16" s="22" customFormat="1" x14ac:dyDescent="0.3">
      <c r="B50" s="52" t="s">
        <v>36</v>
      </c>
      <c r="C50" s="52"/>
      <c r="D50" s="53" t="s">
        <v>22</v>
      </c>
      <c r="E50" s="52"/>
      <c r="F50" s="23"/>
      <c r="G50" s="99">
        <v>0.122</v>
      </c>
      <c r="H50" s="82">
        <f>$D$134*$G$19</f>
        <v>162000</v>
      </c>
      <c r="I50" s="62">
        <f t="shared" si="6"/>
        <v>19764</v>
      </c>
      <c r="J50" s="57"/>
      <c r="K50" s="99">
        <v>0.122</v>
      </c>
      <c r="L50" s="82">
        <f>$D$134*$G$19</f>
        <v>162000</v>
      </c>
      <c r="M50" s="62">
        <f t="shared" si="7"/>
        <v>19764</v>
      </c>
      <c r="N50" s="57"/>
      <c r="O50" s="58">
        <f t="shared" si="2"/>
        <v>0</v>
      </c>
      <c r="P50" s="59">
        <f t="shared" si="3"/>
        <v>0</v>
      </c>
    </row>
    <row r="51" spans="2:16" s="22" customFormat="1" x14ac:dyDescent="0.3">
      <c r="B51" s="52" t="s">
        <v>37</v>
      </c>
      <c r="C51" s="52"/>
      <c r="D51" s="53" t="s">
        <v>22</v>
      </c>
      <c r="E51" s="52"/>
      <c r="F51" s="23"/>
      <c r="G51" s="99">
        <v>0.158</v>
      </c>
      <c r="H51" s="82">
        <f>$D$135*$G$19</f>
        <v>162000</v>
      </c>
      <c r="I51" s="62">
        <f t="shared" si="6"/>
        <v>25596</v>
      </c>
      <c r="J51" s="57"/>
      <c r="K51" s="99">
        <v>0.158</v>
      </c>
      <c r="L51" s="82">
        <f>$D$135*$G$19</f>
        <v>162000</v>
      </c>
      <c r="M51" s="62">
        <f t="shared" si="7"/>
        <v>25596</v>
      </c>
      <c r="N51" s="57"/>
      <c r="O51" s="58">
        <f t="shared" si="2"/>
        <v>0</v>
      </c>
      <c r="P51" s="59">
        <f t="shared" si="3"/>
        <v>0</v>
      </c>
    </row>
    <row r="52" spans="2:16" s="22" customFormat="1" x14ac:dyDescent="0.3">
      <c r="B52" s="52" t="s">
        <v>38</v>
      </c>
      <c r="C52" s="52"/>
      <c r="D52" s="53" t="s">
        <v>22</v>
      </c>
      <c r="E52" s="52"/>
      <c r="F52" s="23"/>
      <c r="G52" s="99">
        <v>9.2999999999999999E-2</v>
      </c>
      <c r="H52" s="82">
        <f>IF(AND($N$1=1, $G$19&gt;=750), 750, IF(AND($N$1=1, AND($G$19&lt;750, $G$19&gt;=0)), $G$19, IF(AND($N$1=2, $G$19&gt;=750), 750, IF(AND($N$1=2, AND($G$19&lt;750, $G$19&gt;=0)), $G$19))))</f>
        <v>750</v>
      </c>
      <c r="I52" s="62">
        <f t="shared" si="6"/>
        <v>69.75</v>
      </c>
      <c r="J52" s="57"/>
      <c r="K52" s="99">
        <v>9.2999999999999999E-2</v>
      </c>
      <c r="L52" s="82">
        <f>IF(AND($N$1=1, $G$19&gt;=750), 750, IF(AND($N$1=1, AND($G$19&lt;750, $G$19&gt;=0)), $G$19, IF(AND($N$1=2, $G$19&gt;=750), 750, IF(AND($N$1=2, AND($G$19&lt;750, $G$19&gt;=0)), $G$19))))</f>
        <v>750</v>
      </c>
      <c r="M52" s="62">
        <f t="shared" si="7"/>
        <v>69.75</v>
      </c>
      <c r="N52" s="57"/>
      <c r="O52" s="58">
        <f t="shared" si="2"/>
        <v>0</v>
      </c>
      <c r="P52" s="59">
        <f t="shared" si="3"/>
        <v>0</v>
      </c>
    </row>
    <row r="53" spans="2:16" s="22" customFormat="1" x14ac:dyDescent="0.3">
      <c r="B53" s="52" t="s">
        <v>39</v>
      </c>
      <c r="C53" s="52"/>
      <c r="D53" s="53" t="s">
        <v>22</v>
      </c>
      <c r="E53" s="52"/>
      <c r="F53" s="23"/>
      <c r="G53" s="99">
        <v>0.11</v>
      </c>
      <c r="H53" s="82">
        <f>IF(AND($N$1=1, $G$19&gt;=750), $G$19-750, IF(AND($N$1=1, AND($G$19&lt;750, $G$19&gt;=0)), 0, IF(AND($N$1=2, $G$19&gt;=750), $G$19-750, IF(AND($N$1=2, AND($G$19&lt;750, $G$19&gt;=0)), 0))))</f>
        <v>899250</v>
      </c>
      <c r="I53" s="62">
        <f t="shared" si="6"/>
        <v>98917.5</v>
      </c>
      <c r="J53" s="57"/>
      <c r="K53" s="99">
        <v>0.11</v>
      </c>
      <c r="L53" s="82">
        <f>IF(AND($N$1=1, $G$19&gt;=750), $G$19-750, IF(AND($N$1=1, AND($G$19&lt;750, $G$19&gt;=0)), 0, IF(AND($N$1=2, $G$19&gt;=750), $G$19-750, IF(AND($N$1=2, AND($G$19&lt;750, $G$19&gt;=0)), 0))))</f>
        <v>899250</v>
      </c>
      <c r="M53" s="62">
        <f t="shared" si="7"/>
        <v>98917.5</v>
      </c>
      <c r="N53" s="57"/>
      <c r="O53" s="58">
        <f t="shared" si="2"/>
        <v>0</v>
      </c>
      <c r="P53" s="59">
        <f t="shared" si="3"/>
        <v>0</v>
      </c>
    </row>
    <row r="54" spans="2:16" s="22" customFormat="1" x14ac:dyDescent="0.3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</row>
    <row r="55" spans="2:16" s="22" customFormat="1" ht="15" thickBot="1" x14ac:dyDescent="0.3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900000</v>
      </c>
      <c r="I55" s="62">
        <f t="shared" si="6"/>
        <v>143640</v>
      </c>
      <c r="J55" s="57"/>
      <c r="K55" s="99">
        <f>K54</f>
        <v>0.15959999999999999</v>
      </c>
      <c r="L55" s="82">
        <f>+$G$19</f>
        <v>900000</v>
      </c>
      <c r="M55" s="62">
        <f t="shared" si="7"/>
        <v>143640</v>
      </c>
      <c r="N55" s="57"/>
      <c r="O55" s="58">
        <f t="shared" si="2"/>
        <v>0</v>
      </c>
      <c r="P55" s="59">
        <f t="shared" si="3"/>
        <v>0</v>
      </c>
    </row>
    <row r="56" spans="2:16" ht="15" thickBot="1" x14ac:dyDescent="0.3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2:16" x14ac:dyDescent="0.3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183672.61000000002</v>
      </c>
      <c r="J57" s="280"/>
      <c r="K57" s="278"/>
      <c r="L57" s="278"/>
      <c r="M57" s="279">
        <f>SUM(M44:M48,M55)</f>
        <v>183051.17</v>
      </c>
      <c r="N57" s="280"/>
      <c r="O57" s="281">
        <f t="shared" si="2"/>
        <v>-621.44000000000233</v>
      </c>
      <c r="P57" s="282">
        <f t="shared" si="3"/>
        <v>-3.3834113861615093E-3</v>
      </c>
    </row>
    <row r="58" spans="2:16" x14ac:dyDescent="0.3">
      <c r="B58" s="275" t="s">
        <v>43</v>
      </c>
      <c r="C58" s="229"/>
      <c r="D58" s="276"/>
      <c r="E58" s="229"/>
      <c r="F58" s="277"/>
      <c r="G58" s="122">
        <v>-0.13100000000000001</v>
      </c>
      <c r="H58" s="284"/>
      <c r="I58" s="234"/>
      <c r="J58" s="280"/>
      <c r="K58" s="122">
        <v>-0.13100000000000001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2:16" x14ac:dyDescent="0.3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23877.439300000002</v>
      </c>
      <c r="J59" s="29"/>
      <c r="K59" s="286">
        <v>0.13</v>
      </c>
      <c r="L59" s="236"/>
      <c r="M59" s="234">
        <f>M57*K59</f>
        <v>23796.652100000003</v>
      </c>
      <c r="N59" s="29"/>
      <c r="O59" s="234">
        <f t="shared" si="2"/>
        <v>-80.787199999998847</v>
      </c>
      <c r="P59" s="235">
        <f t="shared" si="3"/>
        <v>-3.3834113861614481E-3</v>
      </c>
    </row>
    <row r="60" spans="2:16" ht="15" thickBot="1" x14ac:dyDescent="0.35">
      <c r="B60" s="423" t="s">
        <v>75</v>
      </c>
      <c r="C60" s="423"/>
      <c r="D60" s="423"/>
      <c r="E60" s="287"/>
      <c r="F60" s="288"/>
      <c r="G60" s="288"/>
      <c r="H60" s="288"/>
      <c r="I60" s="336">
        <f>SUM(I57:I59)</f>
        <v>207550.04930000001</v>
      </c>
      <c r="J60" s="290"/>
      <c r="K60" s="288"/>
      <c r="L60" s="288"/>
      <c r="M60" s="336">
        <f>SUM(M57:M59)</f>
        <v>206847.82210000002</v>
      </c>
      <c r="N60" s="290"/>
      <c r="O60" s="314">
        <f t="shared" si="2"/>
        <v>-702.2271999999939</v>
      </c>
      <c r="P60" s="315">
        <f t="shared" si="3"/>
        <v>-3.3834113861614672E-3</v>
      </c>
    </row>
    <row r="61" spans="2:16" ht="15" thickBot="1" x14ac:dyDescent="0.35"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2:16" x14ac:dyDescent="0.3">
      <c r="B62" s="324" t="s">
        <v>65</v>
      </c>
      <c r="C62" s="324"/>
      <c r="D62" s="325"/>
      <c r="E62" s="324"/>
      <c r="F62" s="330"/>
      <c r="G62" s="332"/>
      <c r="H62" s="332"/>
      <c r="I62" s="352">
        <f>SUM(I52:I53,I44,I45:I48)</f>
        <v>139019.86000000004</v>
      </c>
      <c r="J62" s="334"/>
      <c r="K62" s="332"/>
      <c r="L62" s="332"/>
      <c r="M62" s="352">
        <f>SUM(M52:M53,M44,M45:M48)</f>
        <v>138398.42000000004</v>
      </c>
      <c r="N62" s="334"/>
      <c r="O62" s="234">
        <f t="shared" si="2"/>
        <v>-621.44000000000233</v>
      </c>
      <c r="P62" s="235">
        <f t="shared" si="3"/>
        <v>-4.4701526817823162E-3</v>
      </c>
    </row>
    <row r="63" spans="2:16" x14ac:dyDescent="0.3">
      <c r="B63" s="229" t="s">
        <v>43</v>
      </c>
      <c r="C63" s="229"/>
      <c r="D63" s="276"/>
      <c r="E63" s="229"/>
      <c r="F63" s="236"/>
      <c r="G63" s="122">
        <v>-0.13100000000000001</v>
      </c>
      <c r="H63" s="284"/>
      <c r="I63" s="234"/>
      <c r="J63" s="29"/>
      <c r="K63" s="122">
        <v>-0.13100000000000001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2:16" x14ac:dyDescent="0.3"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18072.581800000007</v>
      </c>
      <c r="J64" s="334"/>
      <c r="K64" s="331">
        <v>0.13</v>
      </c>
      <c r="L64" s="332"/>
      <c r="M64" s="333">
        <f>M62*K64</f>
        <v>17991.794600000005</v>
      </c>
      <c r="N64" s="334"/>
      <c r="O64" s="234">
        <f t="shared" si="2"/>
        <v>-80.787200000002485</v>
      </c>
      <c r="P64" s="235">
        <f t="shared" si="3"/>
        <v>-4.4701526817824367E-3</v>
      </c>
    </row>
    <row r="65" spans="2:31" ht="15" thickBot="1" x14ac:dyDescent="0.35">
      <c r="B65" s="441" t="s">
        <v>76</v>
      </c>
      <c r="C65" s="441"/>
      <c r="D65" s="441"/>
      <c r="E65" s="229"/>
      <c r="F65" s="370"/>
      <c r="G65" s="370"/>
      <c r="H65" s="370"/>
      <c r="I65" s="371">
        <f>SUM(I62:I64)</f>
        <v>157092.44180000006</v>
      </c>
      <c r="J65" s="372"/>
      <c r="K65" s="370"/>
      <c r="L65" s="370"/>
      <c r="M65" s="371">
        <f>SUM(M62:M64)</f>
        <v>156390.21460000004</v>
      </c>
      <c r="N65" s="372"/>
      <c r="O65" s="234">
        <f t="shared" si="2"/>
        <v>-702.227200000023</v>
      </c>
      <c r="P65" s="235">
        <f t="shared" si="3"/>
        <v>-4.4701526817824454E-3</v>
      </c>
    </row>
    <row r="66" spans="2:31" ht="15" thickBot="1" x14ac:dyDescent="0.35"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2:31" x14ac:dyDescent="0.3">
      <c r="I67" s="222"/>
      <c r="M67" s="222"/>
      <c r="P67" s="385"/>
    </row>
    <row r="68" spans="2:31" x14ac:dyDescent="0.3">
      <c r="B68" s="220" t="s">
        <v>47</v>
      </c>
      <c r="G68" s="146">
        <v>2.9499999999999998E-2</v>
      </c>
      <c r="K68" s="146">
        <v>2.9499999999999998E-2</v>
      </c>
      <c r="P68" s="385"/>
    </row>
    <row r="69" spans="2:31" x14ac:dyDescent="0.3">
      <c r="P69" s="385"/>
      <c r="X69" s="385"/>
      <c r="AE69" s="385"/>
    </row>
    <row r="70" spans="2:31" ht="17.399999999999999" x14ac:dyDescent="0.3">
      <c r="B70" s="434" t="s">
        <v>0</v>
      </c>
      <c r="C70" s="434"/>
      <c r="D70" s="434"/>
      <c r="E70" s="434"/>
      <c r="F70" s="434"/>
      <c r="G70" s="434"/>
      <c r="H70" s="434"/>
      <c r="I70" s="434"/>
    </row>
    <row r="71" spans="2:31" ht="17.399999999999999" x14ac:dyDescent="0.3">
      <c r="B71" s="434" t="s">
        <v>1</v>
      </c>
      <c r="C71" s="434"/>
      <c r="D71" s="434"/>
      <c r="E71" s="434"/>
      <c r="F71" s="434"/>
      <c r="G71" s="434"/>
      <c r="H71" s="434"/>
      <c r="I71" s="434"/>
    </row>
    <row r="74" spans="2:31" ht="15.6" x14ac:dyDescent="0.3">
      <c r="B74" s="211" t="s">
        <v>2</v>
      </c>
      <c r="D74" s="342" t="s">
        <v>77</v>
      </c>
      <c r="E74" s="305"/>
      <c r="F74" s="305"/>
      <c r="G74" s="305"/>
      <c r="H74" s="305"/>
      <c r="I74" s="305"/>
    </row>
    <row r="75" spans="2:31" ht="15.6" x14ac:dyDescent="0.3">
      <c r="B75" s="212"/>
      <c r="D75" s="213"/>
      <c r="E75" s="213"/>
      <c r="F75" s="213"/>
      <c r="G75" s="213"/>
      <c r="H75" s="213"/>
      <c r="I75" s="213"/>
      <c r="M75" s="213"/>
      <c r="U75" s="213"/>
      <c r="AB75" s="213"/>
    </row>
    <row r="76" spans="2:31" ht="15.6" x14ac:dyDescent="0.3">
      <c r="B76" s="211" t="s">
        <v>4</v>
      </c>
      <c r="D76" s="214" t="s">
        <v>49</v>
      </c>
      <c r="E76" s="213"/>
      <c r="F76" s="213"/>
      <c r="G76" s="359" t="s">
        <v>79</v>
      </c>
      <c r="H76" s="213"/>
      <c r="I76" s="215"/>
      <c r="J76" s="222"/>
      <c r="K76" s="216"/>
      <c r="M76" s="215"/>
      <c r="O76" s="25"/>
      <c r="P76" s="217"/>
      <c r="S76" s="216"/>
      <c r="U76" s="215"/>
      <c r="W76" s="25"/>
      <c r="X76" s="217"/>
      <c r="Z76" s="216"/>
      <c r="AB76" s="215"/>
      <c r="AD76" s="25"/>
      <c r="AE76" s="217"/>
    </row>
    <row r="77" spans="2:31" ht="15.6" x14ac:dyDescent="0.3">
      <c r="B77" s="212"/>
      <c r="D77" s="213"/>
      <c r="E77" s="213"/>
      <c r="F77" s="213"/>
      <c r="G77" s="363">
        <v>1700</v>
      </c>
      <c r="H77" s="361" t="s">
        <v>69</v>
      </c>
      <c r="I77" s="213"/>
    </row>
    <row r="78" spans="2:31" x14ac:dyDescent="0.3">
      <c r="B78" s="218"/>
      <c r="D78" s="219"/>
      <c r="E78" s="220"/>
      <c r="G78" s="363">
        <v>1900</v>
      </c>
      <c r="H78" s="220" t="s">
        <v>70</v>
      </c>
    </row>
    <row r="79" spans="2:31" x14ac:dyDescent="0.3">
      <c r="B79" s="362"/>
      <c r="D79" s="219" t="s">
        <v>6</v>
      </c>
      <c r="G79" s="363">
        <v>900000</v>
      </c>
      <c r="H79" s="361" t="s">
        <v>7</v>
      </c>
      <c r="M79" s="222"/>
      <c r="U79" s="222"/>
      <c r="AB79" s="222"/>
    </row>
    <row r="80" spans="2:31" s="22" customFormat="1" x14ac:dyDescent="0.3">
      <c r="B80" s="40"/>
      <c r="D80" s="45"/>
      <c r="E80" s="42"/>
      <c r="G80" s="425" t="s">
        <v>59</v>
      </c>
      <c r="H80" s="426"/>
      <c r="I80" s="427"/>
      <c r="K80" s="425" t="s">
        <v>9</v>
      </c>
      <c r="L80" s="426"/>
      <c r="M80" s="427"/>
      <c r="O80" s="425" t="s">
        <v>10</v>
      </c>
      <c r="P80" s="427"/>
    </row>
    <row r="81" spans="2:16" x14ac:dyDescent="0.3">
      <c r="B81" s="223"/>
      <c r="D81" s="428" t="s">
        <v>11</v>
      </c>
      <c r="E81" s="219"/>
      <c r="G81" s="224" t="s">
        <v>12</v>
      </c>
      <c r="H81" s="225" t="s">
        <v>13</v>
      </c>
      <c r="I81" s="226" t="s">
        <v>14</v>
      </c>
      <c r="K81" s="224" t="s">
        <v>12</v>
      </c>
      <c r="L81" s="225" t="s">
        <v>13</v>
      </c>
      <c r="M81" s="226" t="s">
        <v>14</v>
      </c>
      <c r="O81" s="430" t="s">
        <v>15</v>
      </c>
      <c r="P81" s="432" t="s">
        <v>16</v>
      </c>
    </row>
    <row r="82" spans="2:16" x14ac:dyDescent="0.3">
      <c r="B82" s="223"/>
      <c r="D82" s="429"/>
      <c r="E82" s="219"/>
      <c r="G82" s="227" t="s">
        <v>17</v>
      </c>
      <c r="H82" s="228"/>
      <c r="I82" s="228" t="s">
        <v>17</v>
      </c>
      <c r="K82" s="227" t="s">
        <v>17</v>
      </c>
      <c r="L82" s="228"/>
      <c r="M82" s="228" t="s">
        <v>17</v>
      </c>
      <c r="O82" s="431"/>
      <c r="P82" s="433"/>
    </row>
    <row r="83" spans="2:16" s="22" customFormat="1" x14ac:dyDescent="0.3">
      <c r="B83" s="51" t="s">
        <v>18</v>
      </c>
      <c r="C83" s="52"/>
      <c r="D83" s="53" t="s">
        <v>19</v>
      </c>
      <c r="E83" s="52"/>
      <c r="F83" s="23"/>
      <c r="G83" s="54">
        <v>1094.1500000000001</v>
      </c>
      <c r="H83" s="55">
        <v>1</v>
      </c>
      <c r="I83" s="56">
        <f t="shared" ref="I83:I95" si="8">H83*G83</f>
        <v>1094.1500000000001</v>
      </c>
      <c r="J83" s="57"/>
      <c r="K83" s="54">
        <v>1094.1500000000001</v>
      </c>
      <c r="L83" s="55">
        <v>1</v>
      </c>
      <c r="M83" s="56">
        <f t="shared" ref="M83:M95" si="9">L83*K83</f>
        <v>1094.1500000000001</v>
      </c>
      <c r="N83" s="57"/>
      <c r="O83" s="58">
        <f t="shared" ref="O83:O126" si="10">M83-I83</f>
        <v>0</v>
      </c>
      <c r="P83" s="59">
        <f t="shared" ref="P83:P126" si="11">IF(OR(I83=0,M83=0),"",(O83/I83))</f>
        <v>0</v>
      </c>
    </row>
    <row r="84" spans="2:16" x14ac:dyDescent="0.3">
      <c r="B84" s="61" t="s">
        <v>93</v>
      </c>
      <c r="C84" s="229"/>
      <c r="D84" s="230" t="s">
        <v>71</v>
      </c>
      <c r="E84" s="229"/>
      <c r="F84" s="29"/>
      <c r="G84" s="364">
        <v>4.7000000000000002E-3</v>
      </c>
      <c r="H84" s="313">
        <f t="shared" ref="H84:H95" si="12">$G$78</f>
        <v>1900</v>
      </c>
      <c r="I84" s="233">
        <f t="shared" si="8"/>
        <v>8.93</v>
      </c>
      <c r="J84" s="29"/>
      <c r="K84" s="364">
        <v>4.7000000000000002E-3</v>
      </c>
      <c r="L84" s="313">
        <f t="shared" ref="L84:L95" si="13">$G$78</f>
        <v>1900</v>
      </c>
      <c r="M84" s="233">
        <f t="shared" si="9"/>
        <v>8.93</v>
      </c>
      <c r="N84" s="29"/>
      <c r="O84" s="234">
        <f t="shared" si="10"/>
        <v>0</v>
      </c>
      <c r="P84" s="235">
        <f t="shared" si="11"/>
        <v>0</v>
      </c>
    </row>
    <row r="85" spans="2:16" x14ac:dyDescent="0.3">
      <c r="B85" s="61" t="s">
        <v>94</v>
      </c>
      <c r="C85" s="229"/>
      <c r="D85" s="230" t="s">
        <v>71</v>
      </c>
      <c r="E85" s="229"/>
      <c r="F85" s="29"/>
      <c r="G85" s="364">
        <v>-1.6899999999999998E-2</v>
      </c>
      <c r="H85" s="313">
        <f t="shared" si="12"/>
        <v>1900</v>
      </c>
      <c r="I85" s="233">
        <f t="shared" si="8"/>
        <v>-32.11</v>
      </c>
      <c r="J85" s="29"/>
      <c r="K85" s="364">
        <v>0</v>
      </c>
      <c r="L85" s="313">
        <f t="shared" si="13"/>
        <v>1900</v>
      </c>
      <c r="M85" s="233">
        <f t="shared" si="9"/>
        <v>0</v>
      </c>
      <c r="N85" s="29"/>
      <c r="O85" s="234">
        <f t="shared" si="10"/>
        <v>32.11</v>
      </c>
      <c r="P85" s="235" t="str">
        <f t="shared" si="11"/>
        <v/>
      </c>
    </row>
    <row r="86" spans="2:16" x14ac:dyDescent="0.3">
      <c r="B86" s="249" t="s">
        <v>102</v>
      </c>
      <c r="C86" s="229"/>
      <c r="D86" s="230" t="s">
        <v>71</v>
      </c>
      <c r="E86" s="229"/>
      <c r="F86" s="29"/>
      <c r="G86" s="364">
        <v>-4.0300000000000002E-2</v>
      </c>
      <c r="H86" s="313">
        <f t="shared" si="12"/>
        <v>1900</v>
      </c>
      <c r="I86" s="233">
        <f t="shared" si="8"/>
        <v>-76.570000000000007</v>
      </c>
      <c r="J86" s="29"/>
      <c r="K86" s="364">
        <v>-4.0300000000000002E-2</v>
      </c>
      <c r="L86" s="313">
        <f t="shared" si="13"/>
        <v>1900</v>
      </c>
      <c r="M86" s="233">
        <f t="shared" si="9"/>
        <v>-76.570000000000007</v>
      </c>
      <c r="N86" s="29"/>
      <c r="O86" s="234">
        <f t="shared" si="10"/>
        <v>0</v>
      </c>
      <c r="P86" s="235">
        <f t="shared" si="11"/>
        <v>0</v>
      </c>
    </row>
    <row r="87" spans="2:16" x14ac:dyDescent="0.3">
      <c r="B87" s="61" t="s">
        <v>95</v>
      </c>
      <c r="C87" s="229"/>
      <c r="D87" s="230" t="s">
        <v>71</v>
      </c>
      <c r="E87" s="229"/>
      <c r="F87" s="29"/>
      <c r="G87" s="364">
        <v>-0.1191</v>
      </c>
      <c r="H87" s="313">
        <f t="shared" si="12"/>
        <v>1900</v>
      </c>
      <c r="I87" s="233">
        <f t="shared" si="8"/>
        <v>-226.29</v>
      </c>
      <c r="J87" s="29"/>
      <c r="K87" s="364">
        <v>0</v>
      </c>
      <c r="L87" s="313">
        <f t="shared" si="13"/>
        <v>1900</v>
      </c>
      <c r="M87" s="233">
        <f t="shared" si="9"/>
        <v>0</v>
      </c>
      <c r="N87" s="29"/>
      <c r="O87" s="234">
        <f t="shared" si="10"/>
        <v>226.29</v>
      </c>
      <c r="P87" s="235" t="str">
        <f t="shared" si="11"/>
        <v/>
      </c>
    </row>
    <row r="88" spans="2:16" x14ac:dyDescent="0.3">
      <c r="B88" s="61" t="s">
        <v>96</v>
      </c>
      <c r="C88" s="229"/>
      <c r="D88" s="230" t="s">
        <v>71</v>
      </c>
      <c r="E88" s="229"/>
      <c r="F88" s="29"/>
      <c r="G88" s="364">
        <v>-0.3251</v>
      </c>
      <c r="H88" s="313">
        <f t="shared" si="12"/>
        <v>1900</v>
      </c>
      <c r="I88" s="233">
        <f t="shared" si="8"/>
        <v>-617.69000000000005</v>
      </c>
      <c r="J88" s="29"/>
      <c r="K88" s="364">
        <v>0</v>
      </c>
      <c r="L88" s="313">
        <f t="shared" si="13"/>
        <v>1900</v>
      </c>
      <c r="M88" s="233">
        <f t="shared" si="9"/>
        <v>0</v>
      </c>
      <c r="N88" s="29"/>
      <c r="O88" s="234">
        <f t="shared" si="10"/>
        <v>617.69000000000005</v>
      </c>
      <c r="P88" s="235" t="str">
        <f t="shared" si="11"/>
        <v/>
      </c>
    </row>
    <row r="89" spans="2:16" x14ac:dyDescent="0.3">
      <c r="B89" s="61" t="s">
        <v>97</v>
      </c>
      <c r="C89" s="229"/>
      <c r="D89" s="230" t="s">
        <v>71</v>
      </c>
      <c r="E89" s="229"/>
      <c r="F89" s="29"/>
      <c r="G89" s="364">
        <v>-3.8999999999999998E-3</v>
      </c>
      <c r="H89" s="313">
        <f t="shared" si="12"/>
        <v>1900</v>
      </c>
      <c r="I89" s="233">
        <f t="shared" si="8"/>
        <v>-7.4099999999999993</v>
      </c>
      <c r="J89" s="29"/>
      <c r="K89" s="364">
        <v>-3.8999999999999998E-3</v>
      </c>
      <c r="L89" s="313">
        <f t="shared" si="13"/>
        <v>1900</v>
      </c>
      <c r="M89" s="233">
        <f t="shared" si="9"/>
        <v>-7.4099999999999993</v>
      </c>
      <c r="N89" s="29"/>
      <c r="O89" s="234">
        <f t="shared" si="10"/>
        <v>0</v>
      </c>
      <c r="P89" s="235">
        <f t="shared" si="11"/>
        <v>0</v>
      </c>
    </row>
    <row r="90" spans="2:16" x14ac:dyDescent="0.3">
      <c r="B90" s="64" t="s">
        <v>98</v>
      </c>
      <c r="C90" s="229"/>
      <c r="D90" s="230" t="s">
        <v>71</v>
      </c>
      <c r="E90" s="229"/>
      <c r="F90" s="29"/>
      <c r="G90" s="364">
        <v>-0.25679999999999997</v>
      </c>
      <c r="H90" s="313">
        <f t="shared" si="12"/>
        <v>1900</v>
      </c>
      <c r="I90" s="233">
        <f>H90*G90</f>
        <v>-487.91999999999996</v>
      </c>
      <c r="J90" s="29"/>
      <c r="K90" s="364">
        <v>-0.25679999999999997</v>
      </c>
      <c r="L90" s="313">
        <f t="shared" si="13"/>
        <v>1900</v>
      </c>
      <c r="M90" s="233">
        <f>L90*K90</f>
        <v>-487.91999999999996</v>
      </c>
      <c r="N90" s="29"/>
      <c r="O90" s="234">
        <f t="shared" si="10"/>
        <v>0</v>
      </c>
      <c r="P90" s="235">
        <f t="shared" si="11"/>
        <v>0</v>
      </c>
    </row>
    <row r="91" spans="2:16" x14ac:dyDescent="0.3">
      <c r="B91" s="64" t="s">
        <v>99</v>
      </c>
      <c r="C91" s="229"/>
      <c r="D91" s="230" t="s">
        <v>71</v>
      </c>
      <c r="E91" s="229"/>
      <c r="F91" s="29"/>
      <c r="G91" s="364">
        <v>-6.2100000000000002E-2</v>
      </c>
      <c r="H91" s="313">
        <f t="shared" si="12"/>
        <v>1900</v>
      </c>
      <c r="I91" s="233">
        <f>H91*G91</f>
        <v>-117.99000000000001</v>
      </c>
      <c r="J91" s="29"/>
      <c r="K91" s="364">
        <v>-6.2100000000000002E-2</v>
      </c>
      <c r="L91" s="313">
        <f t="shared" si="13"/>
        <v>1900</v>
      </c>
      <c r="M91" s="233">
        <f>L91*K91</f>
        <v>-117.99000000000001</v>
      </c>
      <c r="N91" s="29"/>
      <c r="O91" s="234">
        <f t="shared" si="10"/>
        <v>0</v>
      </c>
      <c r="P91" s="235">
        <f t="shared" si="11"/>
        <v>0</v>
      </c>
    </row>
    <row r="92" spans="2:16" x14ac:dyDescent="0.3">
      <c r="B92" s="65" t="s">
        <v>100</v>
      </c>
      <c r="C92" s="229"/>
      <c r="D92" s="230" t="s">
        <v>71</v>
      </c>
      <c r="E92" s="229"/>
      <c r="F92" s="29"/>
      <c r="G92" s="364">
        <v>0</v>
      </c>
      <c r="H92" s="313">
        <f t="shared" si="12"/>
        <v>1900</v>
      </c>
      <c r="I92" s="233">
        <f t="shared" si="8"/>
        <v>0</v>
      </c>
      <c r="J92" s="29"/>
      <c r="K92" s="364">
        <v>-0.1802</v>
      </c>
      <c r="L92" s="313">
        <f t="shared" si="13"/>
        <v>1900</v>
      </c>
      <c r="M92" s="233">
        <f t="shared" si="9"/>
        <v>-342.38</v>
      </c>
      <c r="N92" s="29"/>
      <c r="O92" s="234">
        <f t="shared" si="10"/>
        <v>-342.38</v>
      </c>
      <c r="P92" s="235" t="str">
        <f t="shared" si="11"/>
        <v/>
      </c>
    </row>
    <row r="93" spans="2:16" x14ac:dyDescent="0.3">
      <c r="B93" s="66" t="s">
        <v>101</v>
      </c>
      <c r="C93" s="229"/>
      <c r="D93" s="230" t="s">
        <v>71</v>
      </c>
      <c r="E93" s="229"/>
      <c r="F93" s="29"/>
      <c r="G93" s="364">
        <v>3.6999999999999998E-2</v>
      </c>
      <c r="H93" s="313">
        <f t="shared" si="12"/>
        <v>1900</v>
      </c>
      <c r="I93" s="233">
        <f t="shared" si="8"/>
        <v>70.3</v>
      </c>
      <c r="J93" s="29"/>
      <c r="K93" s="364">
        <v>0</v>
      </c>
      <c r="L93" s="313">
        <f t="shared" si="13"/>
        <v>1900</v>
      </c>
      <c r="M93" s="233">
        <f t="shared" si="9"/>
        <v>0</v>
      </c>
      <c r="N93" s="29"/>
      <c r="O93" s="234">
        <f t="shared" si="10"/>
        <v>-70.3</v>
      </c>
      <c r="P93" s="235" t="str">
        <f t="shared" si="11"/>
        <v/>
      </c>
    </row>
    <row r="94" spans="2:16" x14ac:dyDescent="0.3">
      <c r="B94" s="249" t="s">
        <v>61</v>
      </c>
      <c r="C94" s="229"/>
      <c r="D94" s="230" t="s">
        <v>71</v>
      </c>
      <c r="E94" s="229"/>
      <c r="F94" s="29"/>
      <c r="G94" s="99">
        <v>8.3927999999999994</v>
      </c>
      <c r="H94" s="313">
        <f t="shared" si="12"/>
        <v>1900</v>
      </c>
      <c r="I94" s="233">
        <f t="shared" si="8"/>
        <v>15946.32</v>
      </c>
      <c r="J94" s="29"/>
      <c r="K94" s="99">
        <v>8.7310999999999996</v>
      </c>
      <c r="L94" s="313">
        <f t="shared" si="13"/>
        <v>1900</v>
      </c>
      <c r="M94" s="233">
        <f t="shared" si="9"/>
        <v>16589.09</v>
      </c>
      <c r="N94" s="29"/>
      <c r="O94" s="234">
        <f t="shared" si="10"/>
        <v>642.77000000000044</v>
      </c>
      <c r="P94" s="235">
        <f t="shared" si="11"/>
        <v>4.0308359546277789E-2</v>
      </c>
    </row>
    <row r="95" spans="2:16" x14ac:dyDescent="0.3">
      <c r="B95" s="78" t="s">
        <v>80</v>
      </c>
      <c r="C95" s="229"/>
      <c r="D95" s="230" t="s">
        <v>71</v>
      </c>
      <c r="E95" s="229"/>
      <c r="F95" s="29"/>
      <c r="G95" s="99">
        <v>0</v>
      </c>
      <c r="H95" s="313">
        <f t="shared" si="12"/>
        <v>1900</v>
      </c>
      <c r="I95" s="233">
        <f t="shared" si="8"/>
        <v>0</v>
      </c>
      <c r="J95" s="29"/>
      <c r="K95" s="99">
        <v>0</v>
      </c>
      <c r="L95" s="313">
        <f t="shared" si="13"/>
        <v>1900</v>
      </c>
      <c r="M95" s="233">
        <f t="shared" si="9"/>
        <v>0</v>
      </c>
      <c r="N95" s="29"/>
      <c r="O95" s="234">
        <f t="shared" si="10"/>
        <v>0</v>
      </c>
      <c r="P95" s="235" t="str">
        <f t="shared" si="11"/>
        <v/>
      </c>
    </row>
    <row r="96" spans="2:16" x14ac:dyDescent="0.3">
      <c r="B96" s="159" t="s">
        <v>20</v>
      </c>
      <c r="C96" s="238"/>
      <c r="D96" s="239"/>
      <c r="E96" s="238"/>
      <c r="F96" s="240"/>
      <c r="G96" s="241"/>
      <c r="H96" s="242"/>
      <c r="I96" s="243">
        <f>SUM(I83:I95)</f>
        <v>15553.72</v>
      </c>
      <c r="J96" s="240"/>
      <c r="K96" s="241"/>
      <c r="L96" s="242"/>
      <c r="M96" s="243">
        <f>SUM(M83:M95)</f>
        <v>16659.900000000001</v>
      </c>
      <c r="N96" s="240"/>
      <c r="O96" s="244">
        <f t="shared" si="10"/>
        <v>1106.1800000000021</v>
      </c>
      <c r="P96" s="245">
        <f t="shared" si="11"/>
        <v>7.1119963584274512E-2</v>
      </c>
    </row>
    <row r="97" spans="2:16" x14ac:dyDescent="0.3">
      <c r="B97" s="64" t="s">
        <v>21</v>
      </c>
      <c r="C97" s="29"/>
      <c r="D97" s="230" t="s">
        <v>22</v>
      </c>
      <c r="E97" s="29"/>
      <c r="F97" s="29"/>
      <c r="G97" s="246">
        <f>G36</f>
        <v>0.15959999999999999</v>
      </c>
      <c r="H97" s="382">
        <f>$G$19*(1+G129)-$G$19</f>
        <v>26550.000000000116</v>
      </c>
      <c r="I97" s="248">
        <f>H97*G97</f>
        <v>4237.3800000000183</v>
      </c>
      <c r="J97" s="29"/>
      <c r="K97" s="246">
        <f>K36</f>
        <v>0.15959999999999999</v>
      </c>
      <c r="L97" s="382">
        <f>$G$19*(1+K129)-$G$19</f>
        <v>26550.000000000116</v>
      </c>
      <c r="M97" s="248">
        <f>L97*K97</f>
        <v>4237.3800000000183</v>
      </c>
      <c r="N97" s="29"/>
      <c r="O97" s="234">
        <f t="shared" si="10"/>
        <v>0</v>
      </c>
      <c r="P97" s="235">
        <f t="shared" si="11"/>
        <v>0</v>
      </c>
    </row>
    <row r="98" spans="2:16" s="22" customFormat="1" x14ac:dyDescent="0.3">
      <c r="B98" s="78" t="str">
        <f>+RESIDENTIAL!$B$35</f>
        <v>Rate Rider for Disposition of Deferral/Variance Accounts - effective until December 31, 2026</v>
      </c>
      <c r="C98" s="52"/>
      <c r="D98" s="53" t="s">
        <v>71</v>
      </c>
      <c r="E98" s="52"/>
      <c r="F98" s="23"/>
      <c r="G98" s="365">
        <v>0.89490000000000003</v>
      </c>
      <c r="H98" s="80">
        <f>$G$78</f>
        <v>1900</v>
      </c>
      <c r="I98" s="248">
        <f>H98*G98</f>
        <v>1700.31</v>
      </c>
      <c r="J98" s="57"/>
      <c r="K98" s="386">
        <v>0.62060000000000004</v>
      </c>
      <c r="L98" s="80">
        <f>$G$78</f>
        <v>1900</v>
      </c>
      <c r="M98" s="248">
        <f>L98*K98</f>
        <v>1179.1400000000001</v>
      </c>
      <c r="N98" s="57"/>
      <c r="O98" s="58">
        <f t="shared" si="10"/>
        <v>-521.16999999999985</v>
      </c>
      <c r="P98" s="235">
        <f t="shared" si="11"/>
        <v>-0.30651469437926016</v>
      </c>
    </row>
    <row r="99" spans="2:16" s="22" customFormat="1" ht="14.25" customHeight="1" x14ac:dyDescent="0.3">
      <c r="B99" s="78" t="str">
        <f>B38</f>
        <v>Rate Rider for Disposition of Deferral/Variance Accounts for Non -Wholesale Market Participants -effective until December 31, 2026</v>
      </c>
      <c r="C99" s="52"/>
      <c r="D99" s="53" t="s">
        <v>71</v>
      </c>
      <c r="E99" s="52"/>
      <c r="F99" s="23"/>
      <c r="G99" s="365">
        <v>0.27179999999999999</v>
      </c>
      <c r="H99" s="80">
        <f>$G$78</f>
        <v>1900</v>
      </c>
      <c r="I99" s="248">
        <f>H99*G99</f>
        <v>516.41999999999996</v>
      </c>
      <c r="J99" s="57"/>
      <c r="K99" s="386">
        <v>0</v>
      </c>
      <c r="L99" s="80">
        <f>$G$78</f>
        <v>1900</v>
      </c>
      <c r="M99" s="248">
        <f>L99*K99</f>
        <v>0</v>
      </c>
      <c r="N99" s="57"/>
      <c r="O99" s="58">
        <f t="shared" si="10"/>
        <v>-516.41999999999996</v>
      </c>
      <c r="P99" s="235" t="str">
        <f t="shared" si="11"/>
        <v/>
      </c>
    </row>
    <row r="100" spans="2:16" s="22" customFormat="1" ht="14.25" customHeight="1" x14ac:dyDescent="0.3">
      <c r="B100" s="78" t="str">
        <f>+RESIDENTIAL!$B$36</f>
        <v>Rate Rider for Disposition of Capacity Based Recovery Account - Applicable only for Class B Customers - effective until December 31, 2026</v>
      </c>
      <c r="C100" s="52"/>
      <c r="D100" s="53" t="s">
        <v>71</v>
      </c>
      <c r="E100" s="52"/>
      <c r="F100" s="23"/>
      <c r="G100" s="365">
        <v>8.3500000000000005E-2</v>
      </c>
      <c r="H100" s="80">
        <f>$G$78</f>
        <v>1900</v>
      </c>
      <c r="I100" s="248">
        <f>H100*G100</f>
        <v>158.65</v>
      </c>
      <c r="J100" s="57"/>
      <c r="K100" s="386">
        <v>0.1847</v>
      </c>
      <c r="L100" s="80">
        <f>$G$78</f>
        <v>1900</v>
      </c>
      <c r="M100" s="248">
        <f>L100*K100</f>
        <v>350.93</v>
      </c>
      <c r="N100" s="57"/>
      <c r="O100" s="58">
        <f t="shared" si="10"/>
        <v>192.28</v>
      </c>
      <c r="P100" s="235">
        <f t="shared" si="11"/>
        <v>1.2119760479041917</v>
      </c>
    </row>
    <row r="101" spans="2:16" s="22" customFormat="1" ht="14.25" customHeight="1" x14ac:dyDescent="0.3">
      <c r="B101" s="78" t="str">
        <f>+RESIDENTIAL!$B$37</f>
        <v>Rate Rider for Disposition of Global Adjustment Account - Applicable only for Non-RPP Customers - effective until December 31, 2026</v>
      </c>
      <c r="C101" s="52"/>
      <c r="D101" s="53" t="s">
        <v>22</v>
      </c>
      <c r="E101" s="52"/>
      <c r="F101" s="23"/>
      <c r="G101" s="81">
        <v>1.24E-3</v>
      </c>
      <c r="H101" s="80">
        <f>+$G$79</f>
        <v>900000</v>
      </c>
      <c r="I101" s="248">
        <f>H101*G101</f>
        <v>1116</v>
      </c>
      <c r="J101" s="57"/>
      <c r="K101" s="81">
        <v>5.0800000000000003E-3</v>
      </c>
      <c r="L101" s="80">
        <f>+$G$79</f>
        <v>900000</v>
      </c>
      <c r="M101" s="248">
        <f>L101*K101</f>
        <v>4572</v>
      </c>
      <c r="N101" s="57"/>
      <c r="O101" s="58">
        <f t="shared" si="10"/>
        <v>3456</v>
      </c>
      <c r="P101" s="235">
        <f t="shared" si="11"/>
        <v>3.096774193548387</v>
      </c>
    </row>
    <row r="102" spans="2:16" x14ac:dyDescent="0.3">
      <c r="B102" s="251" t="s">
        <v>27</v>
      </c>
      <c r="C102" s="252"/>
      <c r="D102" s="253"/>
      <c r="E102" s="252"/>
      <c r="F102" s="240"/>
      <c r="G102" s="254"/>
      <c r="H102" s="255"/>
      <c r="I102" s="256">
        <f>SUM(I97:I101)+I96</f>
        <v>23282.480000000018</v>
      </c>
      <c r="J102" s="240"/>
      <c r="K102" s="254"/>
      <c r="L102" s="255"/>
      <c r="M102" s="256">
        <f>SUM(M97:M101)+M96</f>
        <v>26999.35000000002</v>
      </c>
      <c r="N102" s="240"/>
      <c r="O102" s="244">
        <f t="shared" si="10"/>
        <v>3716.8700000000026</v>
      </c>
      <c r="P102" s="245">
        <f t="shared" si="11"/>
        <v>0.15964235768698179</v>
      </c>
    </row>
    <row r="103" spans="2:16" x14ac:dyDescent="0.3">
      <c r="B103" s="29" t="s">
        <v>28</v>
      </c>
      <c r="C103" s="29"/>
      <c r="D103" s="230" t="s">
        <v>73</v>
      </c>
      <c r="E103" s="29"/>
      <c r="F103" s="29"/>
      <c r="G103" s="99">
        <v>4.4528999999999996</v>
      </c>
      <c r="H103" s="382">
        <f>+$G$77</f>
        <v>1700</v>
      </c>
      <c r="I103" s="248">
        <f>H103*G103</f>
        <v>7569.9299999999994</v>
      </c>
      <c r="J103" s="29"/>
      <c r="K103" s="99">
        <v>4.2933000000000003</v>
      </c>
      <c r="L103" s="382">
        <f>+$G$77</f>
        <v>1700</v>
      </c>
      <c r="M103" s="248">
        <f>L103*K103</f>
        <v>7298.6100000000006</v>
      </c>
      <c r="N103" s="29"/>
      <c r="O103" s="234">
        <f t="shared" si="10"/>
        <v>-271.3199999999988</v>
      </c>
      <c r="P103" s="235">
        <f t="shared" si="11"/>
        <v>-3.5841810954658604E-2</v>
      </c>
    </row>
    <row r="104" spans="2:16" x14ac:dyDescent="0.3">
      <c r="B104" s="387" t="s">
        <v>29</v>
      </c>
      <c r="C104" s="29"/>
      <c r="D104" s="230" t="s">
        <v>73</v>
      </c>
      <c r="E104" s="29"/>
      <c r="F104" s="29"/>
      <c r="G104" s="99">
        <v>3.0975999999999999</v>
      </c>
      <c r="H104" s="382">
        <f>+$G$77</f>
        <v>1700</v>
      </c>
      <c r="I104" s="248">
        <f>H104*G104</f>
        <v>5265.92</v>
      </c>
      <c r="J104" s="29"/>
      <c r="K104" s="99">
        <v>2.8513000000000002</v>
      </c>
      <c r="L104" s="382">
        <f>+$G$77</f>
        <v>1700</v>
      </c>
      <c r="M104" s="248">
        <f>L104*K104</f>
        <v>4847.21</v>
      </c>
      <c r="N104" s="29"/>
      <c r="O104" s="234">
        <f t="shared" si="10"/>
        <v>-418.71000000000004</v>
      </c>
      <c r="P104" s="235">
        <f t="shared" si="11"/>
        <v>-7.9513171487603312E-2</v>
      </c>
    </row>
    <row r="105" spans="2:16" x14ac:dyDescent="0.3">
      <c r="B105" s="251" t="s">
        <v>30</v>
      </c>
      <c r="C105" s="238"/>
      <c r="D105" s="260"/>
      <c r="E105" s="238"/>
      <c r="F105" s="261"/>
      <c r="G105" s="262"/>
      <c r="H105" s="263"/>
      <c r="I105" s="256">
        <f>SUM(I102:I104)</f>
        <v>36118.330000000016</v>
      </c>
      <c r="J105" s="261"/>
      <c r="K105" s="262"/>
      <c r="L105" s="263"/>
      <c r="M105" s="256">
        <f>SUM(M102:M104)</f>
        <v>39145.17000000002</v>
      </c>
      <c r="N105" s="261"/>
      <c r="O105" s="244">
        <f t="shared" si="10"/>
        <v>3026.8400000000038</v>
      </c>
      <c r="P105" s="245">
        <f t="shared" si="11"/>
        <v>8.3803431664753111E-2</v>
      </c>
    </row>
    <row r="106" spans="2:16" x14ac:dyDescent="0.3">
      <c r="B106" s="229" t="s">
        <v>62</v>
      </c>
      <c r="C106" s="229"/>
      <c r="D106" s="230" t="s">
        <v>22</v>
      </c>
      <c r="E106" s="229"/>
      <c r="F106" s="29"/>
      <c r="G106" s="99">
        <v>4.1000000000000003E-3</v>
      </c>
      <c r="H106" s="384">
        <f>+$G$79*(1+G129)</f>
        <v>926550.00000000012</v>
      </c>
      <c r="I106" s="233">
        <f t="shared" ref="I106:I116" si="14">H106*G106</f>
        <v>3798.8550000000009</v>
      </c>
      <c r="J106" s="29"/>
      <c r="K106" s="99">
        <v>4.1000000000000003E-3</v>
      </c>
      <c r="L106" s="384">
        <f>+$G$79*(1+K129)</f>
        <v>926550.00000000012</v>
      </c>
      <c r="M106" s="233">
        <f t="shared" ref="M106:M116" si="15">L106*K106</f>
        <v>3798.8550000000009</v>
      </c>
      <c r="N106" s="29"/>
      <c r="O106" s="234">
        <f t="shared" si="10"/>
        <v>0</v>
      </c>
      <c r="P106" s="235">
        <f t="shared" si="11"/>
        <v>0</v>
      </c>
    </row>
    <row r="107" spans="2:16" x14ac:dyDescent="0.3">
      <c r="B107" s="229" t="s">
        <v>63</v>
      </c>
      <c r="C107" s="229"/>
      <c r="D107" s="230" t="s">
        <v>22</v>
      </c>
      <c r="E107" s="229"/>
      <c r="F107" s="29"/>
      <c r="G107" s="99">
        <v>1.5E-3</v>
      </c>
      <c r="H107" s="384">
        <f>+H106</f>
        <v>926550.00000000012</v>
      </c>
      <c r="I107" s="233">
        <f t="shared" si="14"/>
        <v>1389.8250000000003</v>
      </c>
      <c r="J107" s="29"/>
      <c r="K107" s="99">
        <v>1.5E-3</v>
      </c>
      <c r="L107" s="384">
        <f>+L106</f>
        <v>926550.00000000012</v>
      </c>
      <c r="M107" s="233">
        <f t="shared" si="15"/>
        <v>1389.8250000000003</v>
      </c>
      <c r="N107" s="29"/>
      <c r="O107" s="234">
        <f t="shared" si="10"/>
        <v>0</v>
      </c>
      <c r="P107" s="235">
        <f t="shared" si="11"/>
        <v>0</v>
      </c>
    </row>
    <row r="108" spans="2:16" x14ac:dyDescent="0.3">
      <c r="B108" s="229" t="s">
        <v>33</v>
      </c>
      <c r="C108" s="229"/>
      <c r="D108" s="230" t="s">
        <v>22</v>
      </c>
      <c r="E108" s="229"/>
      <c r="F108" s="29"/>
      <c r="G108" s="99">
        <v>4.0000000000000002E-4</v>
      </c>
      <c r="H108" s="384">
        <f>+H107</f>
        <v>926550.00000000012</v>
      </c>
      <c r="I108" s="233">
        <f t="shared" si="14"/>
        <v>370.62000000000006</v>
      </c>
      <c r="J108" s="29"/>
      <c r="K108" s="99">
        <v>4.0000000000000002E-4</v>
      </c>
      <c r="L108" s="384">
        <f>+L107</f>
        <v>926550.00000000012</v>
      </c>
      <c r="M108" s="233">
        <f t="shared" si="15"/>
        <v>370.62000000000006</v>
      </c>
      <c r="N108" s="29"/>
      <c r="O108" s="234">
        <f t="shared" si="10"/>
        <v>0</v>
      </c>
      <c r="P108" s="235">
        <f t="shared" si="11"/>
        <v>0</v>
      </c>
    </row>
    <row r="109" spans="2:16" x14ac:dyDescent="0.3">
      <c r="B109" s="229" t="s">
        <v>64</v>
      </c>
      <c r="C109" s="229"/>
      <c r="D109" s="230" t="s">
        <v>19</v>
      </c>
      <c r="E109" s="229"/>
      <c r="F109" s="29"/>
      <c r="G109" s="100">
        <v>0.25</v>
      </c>
      <c r="H109" s="232">
        <v>1</v>
      </c>
      <c r="I109" s="248">
        <f t="shared" si="14"/>
        <v>0.25</v>
      </c>
      <c r="J109" s="29"/>
      <c r="K109" s="100">
        <v>0.25</v>
      </c>
      <c r="L109" s="232">
        <v>1</v>
      </c>
      <c r="M109" s="248">
        <f t="shared" si="15"/>
        <v>0.25</v>
      </c>
      <c r="N109" s="29"/>
      <c r="O109" s="234">
        <f t="shared" si="10"/>
        <v>0</v>
      </c>
      <c r="P109" s="235">
        <f t="shared" si="11"/>
        <v>0</v>
      </c>
    </row>
    <row r="110" spans="2:16" s="22" customFormat="1" x14ac:dyDescent="0.3">
      <c r="B110" s="52" t="s">
        <v>35</v>
      </c>
      <c r="C110" s="52"/>
      <c r="D110" s="53" t="s">
        <v>22</v>
      </c>
      <c r="E110" s="52"/>
      <c r="F110" s="23"/>
      <c r="G110" s="99">
        <v>7.5999999999999998E-2</v>
      </c>
      <c r="H110" s="82">
        <f>$D$133*$G$79</f>
        <v>576000</v>
      </c>
      <c r="I110" s="62">
        <f t="shared" si="14"/>
        <v>43776</v>
      </c>
      <c r="J110" s="57"/>
      <c r="K110" s="99">
        <v>7.5999999999999998E-2</v>
      </c>
      <c r="L110" s="82">
        <f>$D$133*$G$79</f>
        <v>576000</v>
      </c>
      <c r="M110" s="62">
        <f t="shared" si="15"/>
        <v>43776</v>
      </c>
      <c r="N110" s="57"/>
      <c r="O110" s="58">
        <f t="shared" si="10"/>
        <v>0</v>
      </c>
      <c r="P110" s="59">
        <f t="shared" si="11"/>
        <v>0</v>
      </c>
    </row>
    <row r="111" spans="2:16" s="22" customFormat="1" x14ac:dyDescent="0.3">
      <c r="B111" s="52" t="s">
        <v>36</v>
      </c>
      <c r="C111" s="52"/>
      <c r="D111" s="53" t="s">
        <v>22</v>
      </c>
      <c r="E111" s="52"/>
      <c r="F111" s="23"/>
      <c r="G111" s="99">
        <v>0.122</v>
      </c>
      <c r="H111" s="82">
        <f>$D$134*$G$79</f>
        <v>162000</v>
      </c>
      <c r="I111" s="62">
        <f t="shared" si="14"/>
        <v>19764</v>
      </c>
      <c r="J111" s="57"/>
      <c r="K111" s="99">
        <v>0.122</v>
      </c>
      <c r="L111" s="82">
        <f>$D$134*$G$79</f>
        <v>162000</v>
      </c>
      <c r="M111" s="62">
        <f t="shared" si="15"/>
        <v>19764</v>
      </c>
      <c r="N111" s="57"/>
      <c r="O111" s="58">
        <f t="shared" si="10"/>
        <v>0</v>
      </c>
      <c r="P111" s="59">
        <f t="shared" si="11"/>
        <v>0</v>
      </c>
    </row>
    <row r="112" spans="2:16" s="22" customFormat="1" x14ac:dyDescent="0.3">
      <c r="B112" s="52" t="s">
        <v>37</v>
      </c>
      <c r="C112" s="52"/>
      <c r="D112" s="53" t="s">
        <v>22</v>
      </c>
      <c r="E112" s="52"/>
      <c r="F112" s="23"/>
      <c r="G112" s="99">
        <v>0.158</v>
      </c>
      <c r="H112" s="82">
        <f>$D$135*$G$79</f>
        <v>162000</v>
      </c>
      <c r="I112" s="62">
        <f t="shared" si="14"/>
        <v>25596</v>
      </c>
      <c r="J112" s="57"/>
      <c r="K112" s="99">
        <v>0.158</v>
      </c>
      <c r="L112" s="82">
        <f>$D$135*$G$79</f>
        <v>162000</v>
      </c>
      <c r="M112" s="62">
        <f t="shared" si="15"/>
        <v>25596</v>
      </c>
      <c r="N112" s="57"/>
      <c r="O112" s="58">
        <f t="shared" si="10"/>
        <v>0</v>
      </c>
      <c r="P112" s="59">
        <f t="shared" si="11"/>
        <v>0</v>
      </c>
    </row>
    <row r="113" spans="2:16" s="22" customFormat="1" x14ac:dyDescent="0.3">
      <c r="B113" s="52" t="s">
        <v>38</v>
      </c>
      <c r="C113" s="52"/>
      <c r="D113" s="53" t="s">
        <v>22</v>
      </c>
      <c r="E113" s="52"/>
      <c r="F113" s="23"/>
      <c r="G113" s="99">
        <v>9.2999999999999999E-2</v>
      </c>
      <c r="H113" s="82">
        <f>IF(AND($N$1=1, $G$79&gt;=750), 750, IF(AND($N$1=1, AND($G$79&lt;750, $G$79&gt;=0)), $G$79, IF(AND($N$1=2, $G$79&gt;=750), 750, IF(AND($N$1=2, AND($G$79&lt;750, $G$79&gt;=0)), $G$79))))</f>
        <v>750</v>
      </c>
      <c r="I113" s="62">
        <f t="shared" si="14"/>
        <v>69.75</v>
      </c>
      <c r="J113" s="57"/>
      <c r="K113" s="99">
        <v>9.2999999999999999E-2</v>
      </c>
      <c r="L113" s="82">
        <f>IF(AND($N$1=1, $G$79&gt;=750), 750, IF(AND($N$1=1, AND($G$79&lt;750, $G$79&gt;=0)), $G$79, IF(AND($N$1=2, $G$79&gt;=750), 750, IF(AND($N$1=2, AND($G$79&lt;750, $G$79&gt;=0)), $G$79))))</f>
        <v>750</v>
      </c>
      <c r="M113" s="62">
        <f t="shared" si="15"/>
        <v>69.75</v>
      </c>
      <c r="N113" s="57"/>
      <c r="O113" s="58">
        <f t="shared" si="10"/>
        <v>0</v>
      </c>
      <c r="P113" s="59">
        <f t="shared" si="11"/>
        <v>0</v>
      </c>
    </row>
    <row r="114" spans="2:16" s="22" customFormat="1" x14ac:dyDescent="0.3">
      <c r="B114" s="52" t="s">
        <v>39</v>
      </c>
      <c r="C114" s="52"/>
      <c r="D114" s="53" t="s">
        <v>22</v>
      </c>
      <c r="E114" s="52"/>
      <c r="F114" s="23"/>
      <c r="G114" s="99">
        <v>0.11</v>
      </c>
      <c r="H114" s="82">
        <f>IF(AND($N$1=1, $G$79&gt;=750), $G$79-750, IF(AND($N$1=1, AND($G$79&lt;750, $G$79&gt;=0)), 0, IF(AND($N$1=2, $G$79&gt;=750), $G$79-750, IF(AND($N$1=2, AND($G$79&lt;750, $G$79&gt;=0)), 0))))</f>
        <v>899250</v>
      </c>
      <c r="I114" s="62">
        <f t="shared" si="14"/>
        <v>98917.5</v>
      </c>
      <c r="J114" s="57"/>
      <c r="K114" s="99">
        <v>0.11</v>
      </c>
      <c r="L114" s="82">
        <f>IF(AND($N$1=1, $G$79&gt;=750), $G$79-750, IF(AND($N$1=1, AND($G$79&lt;750, $G$79&gt;=0)), 0, IF(AND($N$1=2, $G$79&gt;=750), $G$79-750, IF(AND($N$1=2, AND($G$79&lt;750, $G$79&gt;=0)), 0))))</f>
        <v>899250</v>
      </c>
      <c r="M114" s="62">
        <f t="shared" si="15"/>
        <v>98917.5</v>
      </c>
      <c r="N114" s="57"/>
      <c r="O114" s="58">
        <f t="shared" si="10"/>
        <v>0</v>
      </c>
      <c r="P114" s="59">
        <f t="shared" si="11"/>
        <v>0</v>
      </c>
    </row>
    <row r="115" spans="2:16" s="22" customFormat="1" x14ac:dyDescent="0.3">
      <c r="B115" s="52" t="s">
        <v>40</v>
      </c>
      <c r="C115" s="52"/>
      <c r="D115" s="53" t="s">
        <v>22</v>
      </c>
      <c r="E115" s="52"/>
      <c r="F115" s="23"/>
      <c r="G115" s="99">
        <v>0.15959999999999999</v>
      </c>
      <c r="H115" s="82">
        <v>0</v>
      </c>
      <c r="I115" s="62">
        <f t="shared" si="14"/>
        <v>0</v>
      </c>
      <c r="J115" s="57"/>
      <c r="K115" s="99">
        <v>0.15959999999999999</v>
      </c>
      <c r="L115" s="82">
        <v>0</v>
      </c>
      <c r="M115" s="62">
        <f t="shared" si="15"/>
        <v>0</v>
      </c>
      <c r="N115" s="57"/>
      <c r="O115" s="58">
        <f t="shared" si="10"/>
        <v>0</v>
      </c>
      <c r="P115" s="59" t="str">
        <f t="shared" si="11"/>
        <v/>
      </c>
    </row>
    <row r="116" spans="2:16" s="22" customFormat="1" ht="15" thickBot="1" x14ac:dyDescent="0.35">
      <c r="B116" s="52" t="s">
        <v>41</v>
      </c>
      <c r="C116" s="52"/>
      <c r="D116" s="53" t="s">
        <v>22</v>
      </c>
      <c r="E116" s="52"/>
      <c r="F116" s="23"/>
      <c r="G116" s="99">
        <f>G115</f>
        <v>0.15959999999999999</v>
      </c>
      <c r="H116" s="82">
        <f>+$G$79</f>
        <v>900000</v>
      </c>
      <c r="I116" s="62">
        <f t="shared" si="14"/>
        <v>143640</v>
      </c>
      <c r="J116" s="57"/>
      <c r="K116" s="99">
        <f>K115</f>
        <v>0.15959999999999999</v>
      </c>
      <c r="L116" s="82">
        <f>+$G$79</f>
        <v>900000</v>
      </c>
      <c r="M116" s="62">
        <f t="shared" si="15"/>
        <v>143640</v>
      </c>
      <c r="N116" s="57"/>
      <c r="O116" s="58">
        <f t="shared" si="10"/>
        <v>0</v>
      </c>
      <c r="P116" s="59">
        <f t="shared" si="11"/>
        <v>0</v>
      </c>
    </row>
    <row r="117" spans="2:16" ht="15" thickBot="1" x14ac:dyDescent="0.35">
      <c r="B117" s="266"/>
      <c r="C117" s="267"/>
      <c r="D117" s="268"/>
      <c r="E117" s="267"/>
      <c r="F117" s="269"/>
      <c r="G117" s="270"/>
      <c r="H117" s="271"/>
      <c r="I117" s="272"/>
      <c r="J117" s="269"/>
      <c r="K117" s="270"/>
      <c r="L117" s="271"/>
      <c r="M117" s="272"/>
      <c r="N117" s="269"/>
      <c r="O117" s="273">
        <f t="shared" si="10"/>
        <v>0</v>
      </c>
      <c r="P117" s="274" t="str">
        <f t="shared" si="11"/>
        <v/>
      </c>
    </row>
    <row r="118" spans="2:16" x14ac:dyDescent="0.3">
      <c r="B118" s="275" t="s">
        <v>74</v>
      </c>
      <c r="C118" s="229"/>
      <c r="D118" s="276"/>
      <c r="E118" s="229"/>
      <c r="F118" s="277"/>
      <c r="G118" s="278"/>
      <c r="H118" s="278"/>
      <c r="I118" s="279">
        <f>SUM(I105:I109,I116)</f>
        <v>185317.88</v>
      </c>
      <c r="J118" s="280"/>
      <c r="K118" s="278"/>
      <c r="L118" s="278"/>
      <c r="M118" s="279">
        <f>SUM(M105:M109,M116)</f>
        <v>188344.72000000003</v>
      </c>
      <c r="N118" s="280"/>
      <c r="O118" s="281">
        <f t="shared" si="10"/>
        <v>3026.8400000000256</v>
      </c>
      <c r="P118" s="282">
        <f t="shared" si="11"/>
        <v>1.6333232389664859E-2</v>
      </c>
    </row>
    <row r="119" spans="2:16" x14ac:dyDescent="0.3">
      <c r="B119" s="275" t="s">
        <v>43</v>
      </c>
      <c r="C119" s="229"/>
      <c r="D119" s="276"/>
      <c r="E119" s="229"/>
      <c r="F119" s="277"/>
      <c r="G119" s="122">
        <v>-0.13100000000000001</v>
      </c>
      <c r="H119" s="284"/>
      <c r="I119" s="234"/>
      <c r="J119" s="280"/>
      <c r="K119" s="122">
        <v>-0.13100000000000001</v>
      </c>
      <c r="L119" s="284"/>
      <c r="M119" s="234"/>
      <c r="N119" s="280"/>
      <c r="O119" s="234">
        <f t="shared" si="10"/>
        <v>0</v>
      </c>
      <c r="P119" s="235" t="str">
        <f t="shared" si="11"/>
        <v/>
      </c>
    </row>
    <row r="120" spans="2:16" x14ac:dyDescent="0.3">
      <c r="B120" s="229" t="s">
        <v>44</v>
      </c>
      <c r="C120" s="229"/>
      <c r="D120" s="276"/>
      <c r="E120" s="229"/>
      <c r="F120" s="236"/>
      <c r="G120" s="286">
        <v>0.13</v>
      </c>
      <c r="H120" s="236"/>
      <c r="I120" s="234">
        <f>I118*G120</f>
        <v>24091.324400000001</v>
      </c>
      <c r="J120" s="29"/>
      <c r="K120" s="286">
        <v>0.13</v>
      </c>
      <c r="L120" s="236"/>
      <c r="M120" s="234">
        <f>M118*K120</f>
        <v>24484.813600000005</v>
      </c>
      <c r="N120" s="29"/>
      <c r="O120" s="234">
        <f t="shared" si="10"/>
        <v>393.48920000000362</v>
      </c>
      <c r="P120" s="235">
        <f t="shared" si="11"/>
        <v>1.6333232389664869E-2</v>
      </c>
    </row>
    <row r="121" spans="2:16" ht="15" thickBot="1" x14ac:dyDescent="0.35">
      <c r="B121" s="423" t="s">
        <v>75</v>
      </c>
      <c r="C121" s="423"/>
      <c r="D121" s="423"/>
      <c r="E121" s="287"/>
      <c r="F121" s="288"/>
      <c r="G121" s="288"/>
      <c r="H121" s="288"/>
      <c r="I121" s="336">
        <f>SUM(I118:I120)</f>
        <v>209409.20440000002</v>
      </c>
      <c r="J121" s="290"/>
      <c r="K121" s="288"/>
      <c r="L121" s="288"/>
      <c r="M121" s="336">
        <f>SUM(M118:M120)</f>
        <v>212829.53360000002</v>
      </c>
      <c r="N121" s="290"/>
      <c r="O121" s="314">
        <f t="shared" si="10"/>
        <v>3420.3292000000074</v>
      </c>
      <c r="P121" s="315">
        <f t="shared" si="11"/>
        <v>1.6333232389664755E-2</v>
      </c>
    </row>
    <row r="122" spans="2:16" ht="15" thickBot="1" x14ac:dyDescent="0.35">
      <c r="B122" s="316"/>
      <c r="C122" s="317"/>
      <c r="D122" s="318"/>
      <c r="E122" s="317"/>
      <c r="F122" s="319"/>
      <c r="G122" s="270"/>
      <c r="H122" s="320"/>
      <c r="I122" s="321"/>
      <c r="J122" s="319"/>
      <c r="K122" s="270"/>
      <c r="L122" s="320"/>
      <c r="M122" s="321"/>
      <c r="N122" s="319"/>
      <c r="O122" s="322">
        <f t="shared" si="10"/>
        <v>0</v>
      </c>
      <c r="P122" s="274" t="str">
        <f t="shared" si="11"/>
        <v/>
      </c>
    </row>
    <row r="123" spans="2:16" x14ac:dyDescent="0.3">
      <c r="B123" s="324" t="s">
        <v>65</v>
      </c>
      <c r="C123" s="324"/>
      <c r="D123" s="325"/>
      <c r="E123" s="324"/>
      <c r="F123" s="330"/>
      <c r="G123" s="332"/>
      <c r="H123" s="332"/>
      <c r="I123" s="352">
        <f>SUM(I113:I114,I105,I106:I109)</f>
        <v>140665.13000000003</v>
      </c>
      <c r="J123" s="334"/>
      <c r="K123" s="332"/>
      <c r="L123" s="332"/>
      <c r="M123" s="352">
        <f>SUM(M113:M114,M105,M106:M109)</f>
        <v>143691.97000000003</v>
      </c>
      <c r="N123" s="334"/>
      <c r="O123" s="234">
        <f t="shared" si="10"/>
        <v>3026.8399999999965</v>
      </c>
      <c r="P123" s="235">
        <f t="shared" si="11"/>
        <v>2.1518054972117083E-2</v>
      </c>
    </row>
    <row r="124" spans="2:16" x14ac:dyDescent="0.3">
      <c r="B124" s="229" t="s">
        <v>43</v>
      </c>
      <c r="C124" s="229"/>
      <c r="D124" s="276"/>
      <c r="E124" s="229"/>
      <c r="F124" s="236"/>
      <c r="G124" s="122">
        <v>-0.13100000000000001</v>
      </c>
      <c r="H124" s="284"/>
      <c r="I124" s="234"/>
      <c r="J124" s="29"/>
      <c r="K124" s="122">
        <v>-0.13100000000000001</v>
      </c>
      <c r="L124" s="284"/>
      <c r="M124" s="234"/>
      <c r="N124" s="29"/>
      <c r="O124" s="234">
        <f t="shared" si="10"/>
        <v>0</v>
      </c>
      <c r="P124" s="235" t="str">
        <f t="shared" si="11"/>
        <v/>
      </c>
    </row>
    <row r="125" spans="2:16" x14ac:dyDescent="0.3">
      <c r="B125" s="369" t="s">
        <v>44</v>
      </c>
      <c r="C125" s="324"/>
      <c r="D125" s="325"/>
      <c r="E125" s="324"/>
      <c r="F125" s="330"/>
      <c r="G125" s="331">
        <v>0.13</v>
      </c>
      <c r="H125" s="332"/>
      <c r="I125" s="333">
        <f>I123*G125</f>
        <v>18286.466900000007</v>
      </c>
      <c r="J125" s="334"/>
      <c r="K125" s="331">
        <v>0.13</v>
      </c>
      <c r="L125" s="332"/>
      <c r="M125" s="333">
        <f>M123*K125</f>
        <v>18679.956100000003</v>
      </c>
      <c r="N125" s="334"/>
      <c r="O125" s="234">
        <f t="shared" si="10"/>
        <v>393.48919999999634</v>
      </c>
      <c r="P125" s="235">
        <f t="shared" si="11"/>
        <v>2.1518054972116906E-2</v>
      </c>
    </row>
    <row r="126" spans="2:16" ht="15" thickBot="1" x14ac:dyDescent="0.35">
      <c r="B126" s="441" t="s">
        <v>76</v>
      </c>
      <c r="C126" s="441"/>
      <c r="D126" s="441"/>
      <c r="E126" s="229"/>
      <c r="F126" s="370"/>
      <c r="G126" s="370"/>
      <c r="H126" s="370"/>
      <c r="I126" s="371">
        <f>SUM(I123:I125)</f>
        <v>158951.59690000003</v>
      </c>
      <c r="J126" s="372"/>
      <c r="K126" s="370"/>
      <c r="L126" s="370"/>
      <c r="M126" s="371">
        <f>SUM(M123:M125)</f>
        <v>162371.92610000004</v>
      </c>
      <c r="N126" s="372"/>
      <c r="O126" s="234">
        <f t="shared" si="10"/>
        <v>3420.3292000000074</v>
      </c>
      <c r="P126" s="235">
        <f t="shared" si="11"/>
        <v>2.1518054972117156E-2</v>
      </c>
    </row>
    <row r="127" spans="2:16" ht="15" thickBot="1" x14ac:dyDescent="0.35">
      <c r="B127" s="294"/>
      <c r="C127" s="295"/>
      <c r="D127" s="296"/>
      <c r="E127" s="295"/>
      <c r="F127" s="373"/>
      <c r="G127" s="374"/>
      <c r="H127" s="375"/>
      <c r="I127" s="376"/>
      <c r="J127" s="297"/>
      <c r="K127" s="374"/>
      <c r="L127" s="375"/>
      <c r="M127" s="376"/>
      <c r="N127" s="297"/>
      <c r="O127" s="301"/>
      <c r="P127" s="377"/>
    </row>
    <row r="128" spans="2:16" x14ac:dyDescent="0.3">
      <c r="I128" s="222"/>
      <c r="M128" s="222"/>
      <c r="P128" s="385"/>
    </row>
    <row r="129" spans="2:51" x14ac:dyDescent="0.3">
      <c r="B129" s="220" t="s">
        <v>47</v>
      </c>
      <c r="G129" s="146">
        <v>2.9499999999999998E-2</v>
      </c>
      <c r="K129" s="146">
        <v>2.9499999999999998E-2</v>
      </c>
      <c r="P129" s="385"/>
    </row>
    <row r="130" spans="2:51" s="22" customFormat="1" x14ac:dyDescent="0.3">
      <c r="D130" s="27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</row>
    <row r="131" spans="2:51" s="22" customFormat="1" x14ac:dyDescent="0.3">
      <c r="D131" s="27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</row>
    <row r="132" spans="2:51" s="22" customFormat="1" x14ac:dyDescent="0.3">
      <c r="D132" s="27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</row>
    <row r="133" spans="2:51" s="22" customFormat="1" x14ac:dyDescent="0.3">
      <c r="D133" s="194">
        <v>0.64</v>
      </c>
      <c r="E133" s="195" t="s">
        <v>35</v>
      </c>
      <c r="F133" s="196"/>
      <c r="G133" s="197"/>
      <c r="H133" s="37"/>
      <c r="I133" s="37"/>
      <c r="J133" s="37"/>
      <c r="K133" s="23"/>
      <c r="L133" s="23"/>
      <c r="M133" s="23"/>
      <c r="N133" s="23"/>
      <c r="O133" s="23"/>
      <c r="P133" s="23"/>
      <c r="Q133" s="37"/>
      <c r="R133" s="23"/>
      <c r="S133" s="23"/>
      <c r="T133" s="23"/>
      <c r="U133" s="23"/>
      <c r="V133" s="23"/>
      <c r="W133" s="23"/>
      <c r="X133" s="37"/>
      <c r="Y133" s="23"/>
      <c r="Z133" s="23"/>
      <c r="AA133" s="23"/>
      <c r="AB133" s="23"/>
      <c r="AC133" s="23"/>
      <c r="AD133" s="60"/>
      <c r="AE133" s="37"/>
      <c r="AF133" s="23"/>
      <c r="AG133" s="23"/>
      <c r="AH133" s="23"/>
      <c r="AI133" s="23"/>
      <c r="AJ133" s="23"/>
      <c r="AK133" s="23"/>
      <c r="AL133" s="37"/>
      <c r="AM133" s="23"/>
      <c r="AN133" s="23"/>
      <c r="AO133" s="23"/>
      <c r="AP133" s="23"/>
      <c r="AQ133" s="23"/>
      <c r="AR133" s="23"/>
      <c r="AS133" s="37"/>
      <c r="AT133" s="23"/>
      <c r="AU133" s="23"/>
      <c r="AV133" s="23"/>
      <c r="AW133" s="23"/>
      <c r="AX133" s="23"/>
      <c r="AY133" s="23"/>
    </row>
    <row r="134" spans="2:51" s="22" customFormat="1" x14ac:dyDescent="0.3">
      <c r="D134" s="194">
        <v>0.18</v>
      </c>
      <c r="E134" s="195" t="s">
        <v>36</v>
      </c>
      <c r="F134" s="196"/>
      <c r="G134" s="197"/>
      <c r="H134" s="37"/>
      <c r="I134" s="37"/>
      <c r="J134" s="37"/>
      <c r="K134" s="23"/>
      <c r="L134" s="23"/>
      <c r="M134" s="23"/>
      <c r="N134" s="23"/>
      <c r="O134" s="23"/>
      <c r="P134" s="23"/>
      <c r="Q134" s="37"/>
      <c r="R134" s="23"/>
      <c r="S134" s="23"/>
      <c r="T134" s="23"/>
      <c r="U134" s="23"/>
      <c r="V134" s="23"/>
      <c r="W134" s="23"/>
      <c r="X134" s="37"/>
      <c r="Y134" s="23"/>
      <c r="Z134" s="23"/>
      <c r="AA134" s="23"/>
      <c r="AB134" s="23"/>
      <c r="AC134" s="23"/>
      <c r="AD134" s="60"/>
      <c r="AE134" s="37"/>
      <c r="AF134" s="23"/>
      <c r="AG134" s="23"/>
      <c r="AH134" s="23"/>
      <c r="AI134" s="23"/>
      <c r="AJ134" s="23"/>
      <c r="AK134" s="23"/>
      <c r="AL134" s="37"/>
      <c r="AM134" s="23"/>
      <c r="AN134" s="23"/>
      <c r="AO134" s="23"/>
      <c r="AP134" s="23"/>
      <c r="AQ134" s="23"/>
      <c r="AR134" s="23"/>
      <c r="AS134" s="37"/>
      <c r="AT134" s="23"/>
      <c r="AU134" s="23"/>
      <c r="AV134" s="23"/>
      <c r="AW134" s="23"/>
      <c r="AX134" s="23"/>
      <c r="AY134" s="23"/>
    </row>
    <row r="135" spans="2:51" s="22" customFormat="1" x14ac:dyDescent="0.3">
      <c r="D135" s="194">
        <v>0.18</v>
      </c>
      <c r="E135" s="195" t="s">
        <v>37</v>
      </c>
      <c r="F135" s="196"/>
      <c r="G135" s="197"/>
      <c r="H135" s="37"/>
      <c r="I135" s="37"/>
      <c r="J135" s="37"/>
      <c r="K135" s="23"/>
      <c r="L135" s="23"/>
      <c r="M135" s="23"/>
      <c r="N135" s="23"/>
      <c r="O135" s="23"/>
      <c r="P135" s="23"/>
      <c r="Q135" s="37"/>
      <c r="R135" s="23"/>
      <c r="S135" s="23"/>
      <c r="T135" s="23"/>
      <c r="U135" s="23"/>
      <c r="V135" s="23"/>
      <c r="W135" s="23"/>
      <c r="X135" s="37"/>
      <c r="Y135" s="23"/>
      <c r="Z135" s="23"/>
      <c r="AA135" s="23"/>
      <c r="AB135" s="23"/>
      <c r="AC135" s="23"/>
      <c r="AD135" s="60"/>
      <c r="AE135" s="37"/>
      <c r="AF135" s="23"/>
      <c r="AG135" s="23"/>
      <c r="AH135" s="23"/>
      <c r="AI135" s="23"/>
      <c r="AJ135" s="23"/>
      <c r="AK135" s="23"/>
      <c r="AL135" s="37"/>
      <c r="AM135" s="23"/>
      <c r="AN135" s="23"/>
      <c r="AO135" s="23"/>
      <c r="AP135" s="23"/>
      <c r="AQ135" s="23"/>
      <c r="AR135" s="23"/>
      <c r="AS135" s="37"/>
      <c r="AT135" s="23"/>
      <c r="AU135" s="23"/>
      <c r="AV135" s="23"/>
      <c r="AW135" s="23"/>
      <c r="AX135" s="23"/>
      <c r="AY135" s="23"/>
    </row>
    <row r="136" spans="2:51" x14ac:dyDescent="0.3">
      <c r="G136" s="22"/>
      <c r="H136" s="22"/>
      <c r="I136" s="22"/>
      <c r="J136" s="22"/>
      <c r="K136" s="22"/>
      <c r="L136" s="22"/>
      <c r="M136" s="22"/>
      <c r="Q136" s="22"/>
      <c r="R136" s="22"/>
      <c r="S136" s="22"/>
      <c r="X136" s="22"/>
      <c r="Y136" s="22"/>
      <c r="AE136" s="22"/>
      <c r="AF136" s="22"/>
      <c r="AG136" s="22"/>
      <c r="AL136" s="22"/>
      <c r="AM136" s="22"/>
      <c r="AN136" s="22"/>
      <c r="AS136" s="22"/>
      <c r="AT136" s="22"/>
      <c r="AU136" s="22"/>
    </row>
    <row r="137" spans="2:51" x14ac:dyDescent="0.3">
      <c r="G137" s="22"/>
      <c r="H137" s="22"/>
      <c r="I137" s="22"/>
      <c r="J137" s="22"/>
      <c r="K137" s="22"/>
      <c r="L137" s="22"/>
      <c r="M137" s="22"/>
      <c r="Q137" s="60"/>
      <c r="R137" s="60"/>
      <c r="S137" s="60"/>
      <c r="T137" s="60"/>
      <c r="X137" s="60"/>
      <c r="Y137" s="60"/>
      <c r="Z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2:51" x14ac:dyDescent="0.3">
      <c r="G138" s="22"/>
      <c r="H138" s="22"/>
      <c r="I138" s="22"/>
      <c r="J138" s="22"/>
      <c r="K138" s="22"/>
      <c r="L138" s="22"/>
      <c r="M138" s="22"/>
      <c r="Q138" s="60"/>
      <c r="R138" s="60"/>
      <c r="S138" s="60"/>
      <c r="T138" s="60"/>
      <c r="X138" s="60"/>
      <c r="Y138" s="60"/>
      <c r="Z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2:51" x14ac:dyDescent="0.3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2:51" x14ac:dyDescent="0.3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2:51" x14ac:dyDescent="0.3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2:51" x14ac:dyDescent="0.3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2:51" x14ac:dyDescent="0.3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2:51" x14ac:dyDescent="0.3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3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3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3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3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3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3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3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3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3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3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3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3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3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3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3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3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3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3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3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3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3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3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3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3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3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3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3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3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3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3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  <row r="175" spans="7:48" x14ac:dyDescent="0.3">
      <c r="G175" s="22"/>
      <c r="H175" s="22"/>
      <c r="I175" s="22"/>
      <c r="J175" s="60"/>
      <c r="K175" s="60"/>
      <c r="L175" s="60"/>
      <c r="M175" s="60"/>
      <c r="Q175" s="60"/>
      <c r="R175" s="60"/>
      <c r="S175" s="60"/>
      <c r="T175" s="60"/>
      <c r="X175" s="60"/>
      <c r="Y175" s="60"/>
      <c r="Z175" s="60"/>
      <c r="AE175" s="60"/>
      <c r="AF175" s="60"/>
      <c r="AG175" s="60"/>
      <c r="AH175" s="60"/>
      <c r="AL175" s="60"/>
      <c r="AM175" s="60"/>
      <c r="AN175" s="60"/>
      <c r="AO175" s="60"/>
      <c r="AS175" s="60"/>
      <c r="AT175" s="60"/>
      <c r="AU175" s="60"/>
      <c r="AV175" s="60"/>
    </row>
    <row r="176" spans="7:48" x14ac:dyDescent="0.3">
      <c r="G176" s="22"/>
      <c r="H176" s="22"/>
      <c r="I176" s="22"/>
      <c r="J176" s="60"/>
      <c r="K176" s="60"/>
      <c r="L176" s="60"/>
      <c r="M176" s="60"/>
      <c r="Q176" s="60"/>
      <c r="R176" s="60"/>
      <c r="S176" s="60"/>
      <c r="T176" s="60"/>
      <c r="X176" s="60"/>
      <c r="Y176" s="60"/>
      <c r="Z176" s="60"/>
      <c r="AE176" s="60"/>
      <c r="AF176" s="60"/>
      <c r="AG176" s="60"/>
      <c r="AH176" s="60"/>
      <c r="AL176" s="60"/>
      <c r="AM176" s="60"/>
      <c r="AN176" s="60"/>
      <c r="AO176" s="60"/>
      <c r="AS176" s="60"/>
      <c r="AT176" s="60"/>
      <c r="AU176" s="60"/>
      <c r="AV176" s="60"/>
    </row>
    <row r="177" spans="7:48" x14ac:dyDescent="0.3">
      <c r="G177" s="22"/>
      <c r="H177" s="22"/>
      <c r="I177" s="22"/>
      <c r="J177" s="60"/>
      <c r="K177" s="60"/>
      <c r="L177" s="60"/>
      <c r="M177" s="60"/>
      <c r="Q177" s="60"/>
      <c r="R177" s="60"/>
      <c r="S177" s="60"/>
      <c r="T177" s="60"/>
      <c r="X177" s="60"/>
      <c r="Y177" s="60"/>
      <c r="Z177" s="60"/>
      <c r="AE177" s="60"/>
      <c r="AF177" s="60"/>
      <c r="AG177" s="60"/>
      <c r="AH177" s="60"/>
      <c r="AL177" s="60"/>
      <c r="AM177" s="60"/>
      <c r="AN177" s="60"/>
      <c r="AO177" s="60"/>
      <c r="AS177" s="60"/>
      <c r="AT177" s="60"/>
      <c r="AU177" s="60"/>
      <c r="AV177" s="60"/>
    </row>
    <row r="178" spans="7:48" x14ac:dyDescent="0.3">
      <c r="G178" s="22"/>
      <c r="H178" s="22"/>
      <c r="I178" s="22"/>
      <c r="J178" s="60"/>
      <c r="K178" s="60"/>
      <c r="L178" s="60"/>
      <c r="M178" s="60"/>
      <c r="Q178" s="60"/>
      <c r="R178" s="60"/>
      <c r="S178" s="60"/>
      <c r="T178" s="60"/>
      <c r="X178" s="60"/>
      <c r="Y178" s="60"/>
      <c r="Z178" s="60"/>
      <c r="AE178" s="60"/>
      <c r="AF178" s="60"/>
      <c r="AG178" s="60"/>
      <c r="AH178" s="60"/>
      <c r="AL178" s="60"/>
      <c r="AM178" s="60"/>
      <c r="AN178" s="60"/>
      <c r="AO178" s="60"/>
      <c r="AS178" s="60"/>
      <c r="AT178" s="60"/>
      <c r="AU178" s="60"/>
      <c r="AV178" s="60"/>
    </row>
    <row r="179" spans="7:48" x14ac:dyDescent="0.3">
      <c r="G179" s="22"/>
      <c r="H179" s="22"/>
      <c r="I179" s="22"/>
      <c r="J179" s="60"/>
      <c r="K179" s="60"/>
      <c r="L179" s="60"/>
      <c r="M179" s="60"/>
      <c r="Q179" s="60"/>
      <c r="R179" s="60"/>
      <c r="S179" s="60"/>
      <c r="T179" s="60"/>
      <c r="X179" s="60"/>
      <c r="Y179" s="60"/>
      <c r="Z179" s="60"/>
      <c r="AE179" s="60"/>
      <c r="AF179" s="60"/>
      <c r="AG179" s="60"/>
      <c r="AH179" s="60"/>
      <c r="AL179" s="60"/>
      <c r="AM179" s="60"/>
      <c r="AN179" s="60"/>
      <c r="AO179" s="60"/>
      <c r="AS179" s="60"/>
      <c r="AT179" s="60"/>
      <c r="AU179" s="60"/>
      <c r="AV179" s="60"/>
    </row>
    <row r="180" spans="7:48" x14ac:dyDescent="0.3">
      <c r="G180" s="22"/>
      <c r="H180" s="22"/>
      <c r="I180" s="22"/>
      <c r="J180" s="60"/>
      <c r="K180" s="60"/>
      <c r="L180" s="60"/>
      <c r="M180" s="60"/>
      <c r="Q180" s="60"/>
      <c r="R180" s="60"/>
      <c r="S180" s="60"/>
      <c r="T180" s="60"/>
      <c r="X180" s="60"/>
      <c r="Y180" s="60"/>
      <c r="Z180" s="60"/>
      <c r="AE180" s="60"/>
      <c r="AF180" s="60"/>
      <c r="AG180" s="60"/>
      <c r="AH180" s="60"/>
      <c r="AL180" s="60"/>
      <c r="AM180" s="60"/>
      <c r="AN180" s="60"/>
      <c r="AO180" s="60"/>
      <c r="AS180" s="60"/>
      <c r="AT180" s="60"/>
      <c r="AU180" s="60"/>
      <c r="AV180" s="60"/>
    </row>
    <row r="181" spans="7:48" x14ac:dyDescent="0.3">
      <c r="G181" s="22"/>
      <c r="H181" s="22"/>
      <c r="I181" s="22"/>
      <c r="J181" s="60"/>
      <c r="K181" s="60"/>
      <c r="L181" s="60"/>
      <c r="M181" s="60"/>
      <c r="Q181" s="60"/>
      <c r="R181" s="60"/>
      <c r="S181" s="60"/>
      <c r="T181" s="60"/>
      <c r="X181" s="60"/>
      <c r="Y181" s="60"/>
      <c r="Z181" s="60"/>
      <c r="AE181" s="60"/>
      <c r="AF181" s="60"/>
      <c r="AG181" s="60"/>
      <c r="AH181" s="60"/>
      <c r="AL181" s="60"/>
      <c r="AM181" s="60"/>
      <c r="AN181" s="60"/>
      <c r="AO181" s="60"/>
      <c r="AS181" s="60"/>
      <c r="AT181" s="60"/>
      <c r="AU181" s="60"/>
      <c r="AV181" s="60"/>
    </row>
    <row r="182" spans="7:48" x14ac:dyDescent="0.3">
      <c r="G182" s="22"/>
      <c r="H182" s="22"/>
      <c r="I182" s="22"/>
      <c r="J182" s="60"/>
      <c r="K182" s="60"/>
      <c r="L182" s="60"/>
      <c r="M182" s="60"/>
      <c r="Q182" s="60"/>
      <c r="R182" s="60"/>
      <c r="S182" s="60"/>
      <c r="T182" s="60"/>
      <c r="X182" s="60"/>
      <c r="Y182" s="60"/>
      <c r="Z182" s="60"/>
      <c r="AE182" s="60"/>
      <c r="AF182" s="60"/>
      <c r="AG182" s="60"/>
      <c r="AH182" s="60"/>
      <c r="AL182" s="60"/>
      <c r="AM182" s="60"/>
      <c r="AN182" s="60"/>
      <c r="AO182" s="60"/>
      <c r="AS182" s="60"/>
      <c r="AT182" s="60"/>
      <c r="AU182" s="60"/>
      <c r="AV182" s="60"/>
    </row>
    <row r="183" spans="7:48" x14ac:dyDescent="0.3">
      <c r="G183" s="22"/>
      <c r="H183" s="22"/>
      <c r="I183" s="22"/>
      <c r="J183" s="60"/>
      <c r="K183" s="60"/>
      <c r="L183" s="60"/>
      <c r="M183" s="60"/>
      <c r="Q183" s="60"/>
      <c r="R183" s="60"/>
      <c r="S183" s="60"/>
      <c r="T183" s="60"/>
      <c r="X183" s="60"/>
      <c r="Y183" s="60"/>
      <c r="Z183" s="60"/>
      <c r="AE183" s="60"/>
      <c r="AF183" s="60"/>
      <c r="AG183" s="60"/>
      <c r="AH183" s="60"/>
      <c r="AL183" s="60"/>
      <c r="AM183" s="60"/>
      <c r="AN183" s="60"/>
      <c r="AO183" s="60"/>
      <c r="AS183" s="60"/>
      <c r="AT183" s="60"/>
      <c r="AU183" s="60"/>
      <c r="AV183" s="60"/>
    </row>
    <row r="184" spans="7:48" x14ac:dyDescent="0.3">
      <c r="G184" s="22"/>
      <c r="H184" s="22"/>
      <c r="I184" s="22"/>
      <c r="J184" s="60"/>
      <c r="K184" s="60"/>
      <c r="L184" s="60"/>
      <c r="M184" s="60"/>
      <c r="Q184" s="60"/>
      <c r="R184" s="60"/>
      <c r="S184" s="60"/>
      <c r="T184" s="60"/>
      <c r="X184" s="60"/>
      <c r="Y184" s="60"/>
      <c r="Z184" s="60"/>
      <c r="AE184" s="60"/>
      <c r="AF184" s="60"/>
      <c r="AG184" s="60"/>
      <c r="AH184" s="60"/>
      <c r="AL184" s="60"/>
      <c r="AM184" s="60"/>
      <c r="AN184" s="60"/>
      <c r="AO184" s="60"/>
      <c r="AS184" s="60"/>
      <c r="AT184" s="60"/>
      <c r="AU184" s="60"/>
      <c r="AV184" s="60"/>
    </row>
    <row r="185" spans="7:48" x14ac:dyDescent="0.3">
      <c r="G185" s="22"/>
      <c r="H185" s="22"/>
      <c r="I185" s="22"/>
      <c r="J185" s="60"/>
      <c r="K185" s="60"/>
      <c r="L185" s="60"/>
      <c r="M185" s="60"/>
      <c r="Q185" s="60"/>
      <c r="R185" s="60"/>
      <c r="S185" s="60"/>
      <c r="T185" s="60"/>
      <c r="X185" s="60"/>
      <c r="Y185" s="60"/>
      <c r="Z185" s="60"/>
      <c r="AE185" s="60"/>
      <c r="AF185" s="60"/>
      <c r="AG185" s="60"/>
      <c r="AH185" s="60"/>
      <c r="AL185" s="60"/>
      <c r="AM185" s="60"/>
      <c r="AN185" s="60"/>
      <c r="AO185" s="60"/>
      <c r="AS185" s="60"/>
      <c r="AT185" s="60"/>
      <c r="AU185" s="60"/>
      <c r="AV185" s="60"/>
    </row>
    <row r="186" spans="7:48" x14ac:dyDescent="0.3">
      <c r="G186" s="22"/>
      <c r="H186" s="22"/>
      <c r="I186" s="22"/>
      <c r="J186" s="60"/>
      <c r="K186" s="60"/>
      <c r="L186" s="60"/>
      <c r="M186" s="60"/>
      <c r="Q186" s="60"/>
      <c r="R186" s="60"/>
      <c r="S186" s="60"/>
      <c r="T186" s="60"/>
      <c r="X186" s="60"/>
      <c r="Y186" s="60"/>
      <c r="Z186" s="60"/>
      <c r="AE186" s="60"/>
      <c r="AF186" s="60"/>
      <c r="AG186" s="60"/>
      <c r="AH186" s="60"/>
      <c r="AL186" s="60"/>
      <c r="AM186" s="60"/>
      <c r="AN186" s="60"/>
      <c r="AO186" s="60"/>
      <c r="AS186" s="60"/>
      <c r="AT186" s="60"/>
      <c r="AU186" s="60"/>
      <c r="AV186" s="60"/>
    </row>
    <row r="187" spans="7:48" x14ac:dyDescent="0.3">
      <c r="G187" s="22"/>
      <c r="H187" s="22"/>
      <c r="I187" s="22"/>
      <c r="J187" s="60"/>
      <c r="K187" s="60"/>
      <c r="L187" s="60"/>
      <c r="M187" s="60"/>
      <c r="Q187" s="60"/>
      <c r="R187" s="60"/>
      <c r="S187" s="60"/>
      <c r="T187" s="60"/>
      <c r="X187" s="60"/>
      <c r="Y187" s="60"/>
      <c r="Z187" s="60"/>
      <c r="AE187" s="60"/>
      <c r="AF187" s="60"/>
      <c r="AG187" s="60"/>
      <c r="AH187" s="60"/>
      <c r="AL187" s="60"/>
      <c r="AM187" s="60"/>
      <c r="AN187" s="60"/>
      <c r="AO187" s="60"/>
      <c r="AS187" s="60"/>
      <c r="AT187" s="60"/>
      <c r="AU187" s="60"/>
      <c r="AV187" s="60"/>
    </row>
    <row r="188" spans="7:48" x14ac:dyDescent="0.3">
      <c r="G188" s="22"/>
      <c r="H188" s="22"/>
      <c r="I188" s="22"/>
      <c r="J188" s="60"/>
      <c r="K188" s="60"/>
      <c r="L188" s="60"/>
      <c r="M188" s="60"/>
      <c r="Q188" s="60"/>
      <c r="R188" s="60"/>
      <c r="S188" s="60"/>
      <c r="T188" s="60"/>
      <c r="X188" s="60"/>
      <c r="Y188" s="60"/>
      <c r="Z188" s="60"/>
      <c r="AE188" s="60"/>
      <c r="AF188" s="60"/>
      <c r="AG188" s="60"/>
      <c r="AH188" s="60"/>
      <c r="AL188" s="60"/>
      <c r="AM188" s="60"/>
      <c r="AN188" s="60"/>
      <c r="AO188" s="60"/>
      <c r="AS188" s="60"/>
      <c r="AT188" s="60"/>
      <c r="AU188" s="60"/>
      <c r="AV188" s="60"/>
    </row>
    <row r="189" spans="7:48" x14ac:dyDescent="0.3">
      <c r="G189" s="22"/>
      <c r="H189" s="22"/>
      <c r="I189" s="22"/>
      <c r="J189" s="60"/>
      <c r="K189" s="60"/>
      <c r="L189" s="60"/>
      <c r="M189" s="60"/>
      <c r="Q189" s="60"/>
      <c r="R189" s="60"/>
      <c r="S189" s="60"/>
      <c r="T189" s="60"/>
      <c r="X189" s="60"/>
      <c r="Y189" s="60"/>
      <c r="Z189" s="60"/>
      <c r="AE189" s="60"/>
      <c r="AF189" s="60"/>
      <c r="AG189" s="60"/>
      <c r="AH189" s="60"/>
      <c r="AL189" s="60"/>
      <c r="AM189" s="60"/>
      <c r="AN189" s="60"/>
      <c r="AO189" s="60"/>
      <c r="AS189" s="60"/>
      <c r="AT189" s="60"/>
      <c r="AU189" s="60"/>
      <c r="AV189" s="60"/>
    </row>
    <row r="190" spans="7:48" x14ac:dyDescent="0.3">
      <c r="G190" s="22"/>
      <c r="H190" s="22"/>
      <c r="I190" s="22"/>
      <c r="J190" s="60"/>
      <c r="K190" s="60"/>
      <c r="L190" s="60"/>
      <c r="M190" s="60"/>
      <c r="Q190" s="60"/>
      <c r="R190" s="60"/>
      <c r="S190" s="60"/>
      <c r="T190" s="60"/>
      <c r="X190" s="60"/>
      <c r="Y190" s="60"/>
      <c r="Z190" s="60"/>
      <c r="AE190" s="60"/>
      <c r="AF190" s="60"/>
      <c r="AG190" s="60"/>
      <c r="AH190" s="60"/>
      <c r="AL190" s="60"/>
      <c r="AM190" s="60"/>
      <c r="AN190" s="60"/>
      <c r="AO190" s="60"/>
      <c r="AS190" s="60"/>
      <c r="AT190" s="60"/>
      <c r="AU190" s="60"/>
      <c r="AV190" s="60"/>
    </row>
    <row r="191" spans="7:48" x14ac:dyDescent="0.3">
      <c r="G191" s="22"/>
      <c r="H191" s="22"/>
      <c r="I191" s="22"/>
      <c r="J191" s="60"/>
      <c r="K191" s="60"/>
      <c r="L191" s="60"/>
      <c r="M191" s="60"/>
      <c r="Q191" s="60"/>
      <c r="R191" s="60"/>
      <c r="S191" s="60"/>
      <c r="T191" s="60"/>
      <c r="X191" s="60"/>
      <c r="Y191" s="60"/>
      <c r="Z191" s="60"/>
      <c r="AE191" s="60"/>
      <c r="AF191" s="60"/>
      <c r="AG191" s="60"/>
      <c r="AH191" s="60"/>
      <c r="AL191" s="60"/>
      <c r="AM191" s="60"/>
      <c r="AN191" s="60"/>
      <c r="AO191" s="60"/>
      <c r="AS191" s="60"/>
      <c r="AT191" s="60"/>
      <c r="AU191" s="60"/>
      <c r="AV191" s="60"/>
    </row>
    <row r="192" spans="7:48" x14ac:dyDescent="0.3">
      <c r="G192" s="22"/>
      <c r="H192" s="22"/>
      <c r="I192" s="22"/>
      <c r="J192" s="60"/>
      <c r="K192" s="60"/>
      <c r="L192" s="60"/>
      <c r="M192" s="60"/>
      <c r="Q192" s="60"/>
      <c r="R192" s="60"/>
      <c r="S192" s="60"/>
      <c r="T192" s="60"/>
      <c r="X192" s="60"/>
      <c r="Y192" s="60"/>
      <c r="Z192" s="60"/>
      <c r="AE192" s="60"/>
      <c r="AF192" s="60"/>
      <c r="AG192" s="60"/>
      <c r="AH192" s="60"/>
      <c r="AL192" s="60"/>
      <c r="AM192" s="60"/>
      <c r="AN192" s="60"/>
      <c r="AO192" s="60"/>
      <c r="AS192" s="60"/>
      <c r="AT192" s="60"/>
      <c r="AU192" s="60"/>
      <c r="AV192" s="60"/>
    </row>
    <row r="193" spans="7:48" x14ac:dyDescent="0.3">
      <c r="G193" s="22"/>
      <c r="H193" s="22"/>
      <c r="I193" s="22"/>
      <c r="J193" s="60"/>
      <c r="K193" s="60"/>
      <c r="L193" s="60"/>
      <c r="M193" s="60"/>
      <c r="Q193" s="60"/>
      <c r="R193" s="60"/>
      <c r="S193" s="60"/>
      <c r="T193" s="60"/>
      <c r="X193" s="60"/>
      <c r="Y193" s="60"/>
      <c r="Z193" s="60"/>
      <c r="AE193" s="60"/>
      <c r="AF193" s="60"/>
      <c r="AG193" s="60"/>
      <c r="AH193" s="60"/>
      <c r="AL193" s="60"/>
      <c r="AM193" s="60"/>
      <c r="AN193" s="60"/>
      <c r="AO193" s="60"/>
      <c r="AS193" s="60"/>
      <c r="AT193" s="60"/>
      <c r="AU193" s="60"/>
      <c r="AV193" s="60"/>
    </row>
    <row r="194" spans="7:48" x14ac:dyDescent="0.3">
      <c r="G194" s="22"/>
      <c r="H194" s="22"/>
      <c r="I194" s="22"/>
      <c r="J194" s="60"/>
      <c r="K194" s="60"/>
      <c r="L194" s="60"/>
      <c r="M194" s="60"/>
      <c r="Q194" s="60"/>
      <c r="R194" s="60"/>
      <c r="S194" s="60"/>
      <c r="T194" s="60"/>
      <c r="X194" s="60"/>
      <c r="Y194" s="60"/>
      <c r="Z194" s="60"/>
      <c r="AE194" s="60"/>
      <c r="AF194" s="60"/>
      <c r="AG194" s="60"/>
      <c r="AH194" s="60"/>
      <c r="AL194" s="60"/>
      <c r="AM194" s="60"/>
      <c r="AN194" s="60"/>
      <c r="AO194" s="60"/>
      <c r="AS194" s="60"/>
      <c r="AT194" s="60"/>
      <c r="AU194" s="60"/>
      <c r="AV194" s="60"/>
    </row>
    <row r="195" spans="7:48" x14ac:dyDescent="0.3">
      <c r="G195" s="22"/>
      <c r="H195" s="22"/>
      <c r="I195" s="22"/>
      <c r="J195" s="60"/>
      <c r="K195" s="60"/>
      <c r="L195" s="60"/>
      <c r="M195" s="60"/>
      <c r="Q195" s="60"/>
      <c r="R195" s="60"/>
      <c r="S195" s="60"/>
      <c r="T195" s="60"/>
      <c r="X195" s="60"/>
      <c r="Y195" s="60"/>
      <c r="Z195" s="60"/>
      <c r="AE195" s="60"/>
      <c r="AF195" s="60"/>
      <c r="AG195" s="60"/>
      <c r="AH195" s="60"/>
      <c r="AL195" s="60"/>
      <c r="AM195" s="60"/>
      <c r="AN195" s="60"/>
      <c r="AO195" s="60"/>
      <c r="AS195" s="60"/>
      <c r="AT195" s="60"/>
      <c r="AU195" s="60"/>
      <c r="AV195" s="60"/>
    </row>
    <row r="196" spans="7:48" x14ac:dyDescent="0.3">
      <c r="G196" s="22"/>
      <c r="H196" s="22"/>
      <c r="I196" s="22"/>
      <c r="J196" s="60"/>
      <c r="K196" s="60"/>
      <c r="L196" s="60"/>
      <c r="M196" s="60"/>
      <c r="Q196" s="60"/>
      <c r="R196" s="60"/>
      <c r="S196" s="60"/>
      <c r="T196" s="60"/>
      <c r="X196" s="60"/>
      <c r="Y196" s="60"/>
      <c r="Z196" s="60"/>
      <c r="AE196" s="60"/>
      <c r="AF196" s="60"/>
      <c r="AG196" s="60"/>
      <c r="AH196" s="60"/>
      <c r="AL196" s="60"/>
      <c r="AM196" s="60"/>
      <c r="AN196" s="60"/>
      <c r="AO196" s="60"/>
      <c r="AS196" s="60"/>
      <c r="AT196" s="60"/>
      <c r="AU196" s="60"/>
      <c r="AV196" s="60"/>
    </row>
    <row r="197" spans="7:48" x14ac:dyDescent="0.3">
      <c r="G197" s="22"/>
      <c r="H197" s="22"/>
      <c r="I197" s="22"/>
      <c r="J197" s="60"/>
      <c r="K197" s="60"/>
      <c r="L197" s="60"/>
      <c r="M197" s="60"/>
      <c r="Q197" s="60"/>
      <c r="R197" s="60"/>
      <c r="S197" s="60"/>
      <c r="T197" s="60"/>
      <c r="X197" s="60"/>
      <c r="Y197" s="60"/>
      <c r="Z197" s="60"/>
      <c r="AE197" s="60"/>
      <c r="AF197" s="60"/>
      <c r="AG197" s="60"/>
      <c r="AH197" s="60"/>
      <c r="AL197" s="60"/>
      <c r="AM197" s="60"/>
      <c r="AN197" s="60"/>
      <c r="AO197" s="60"/>
      <c r="AS197" s="60"/>
      <c r="AT197" s="60"/>
      <c r="AU197" s="60"/>
      <c r="AV197" s="60"/>
    </row>
    <row r="198" spans="7:48" x14ac:dyDescent="0.3">
      <c r="G198" s="22"/>
      <c r="H198" s="22"/>
      <c r="I198" s="22"/>
      <c r="J198" s="60"/>
      <c r="K198" s="60"/>
      <c r="L198" s="60"/>
      <c r="M198" s="60"/>
      <c r="Q198" s="60"/>
      <c r="R198" s="60"/>
      <c r="S198" s="60"/>
      <c r="T198" s="60"/>
      <c r="X198" s="60"/>
      <c r="Y198" s="60"/>
      <c r="Z198" s="60"/>
      <c r="AE198" s="60"/>
      <c r="AF198" s="60"/>
      <c r="AG198" s="60"/>
      <c r="AH198" s="60"/>
      <c r="AL198" s="60"/>
      <c r="AM198" s="60"/>
      <c r="AN198" s="60"/>
      <c r="AO198" s="60"/>
      <c r="AS198" s="60"/>
      <c r="AT198" s="60"/>
      <c r="AU198" s="60"/>
      <c r="AV198" s="60"/>
    </row>
    <row r="199" spans="7:48" x14ac:dyDescent="0.3">
      <c r="G199" s="22"/>
      <c r="H199" s="22"/>
      <c r="I199" s="22"/>
      <c r="J199" s="60"/>
      <c r="K199" s="60"/>
      <c r="L199" s="60"/>
      <c r="M199" s="60"/>
      <c r="Q199" s="60"/>
      <c r="R199" s="60"/>
      <c r="S199" s="60"/>
      <c r="T199" s="60"/>
      <c r="X199" s="60"/>
      <c r="Y199" s="60"/>
      <c r="Z199" s="60"/>
      <c r="AE199" s="60"/>
      <c r="AF199" s="60"/>
      <c r="AG199" s="60"/>
      <c r="AH199" s="60"/>
      <c r="AL199" s="60"/>
      <c r="AM199" s="60"/>
      <c r="AN199" s="60"/>
      <c r="AO199" s="60"/>
      <c r="AS199" s="60"/>
      <c r="AT199" s="60"/>
      <c r="AU199" s="60"/>
      <c r="AV199" s="60"/>
    </row>
    <row r="200" spans="7:48" x14ac:dyDescent="0.3">
      <c r="G200" s="22"/>
      <c r="H200" s="22"/>
      <c r="I200" s="22"/>
      <c r="J200" s="60"/>
      <c r="K200" s="60"/>
      <c r="L200" s="60"/>
      <c r="M200" s="60"/>
      <c r="Q200" s="60"/>
      <c r="R200" s="60"/>
      <c r="S200" s="60"/>
      <c r="T200" s="60"/>
      <c r="X200" s="60"/>
      <c r="Y200" s="60"/>
      <c r="Z200" s="60"/>
      <c r="AE200" s="60"/>
      <c r="AF200" s="60"/>
      <c r="AG200" s="60"/>
      <c r="AH200" s="60"/>
      <c r="AL200" s="60"/>
      <c r="AM200" s="60"/>
      <c r="AN200" s="60"/>
      <c r="AO200" s="60"/>
      <c r="AS200" s="60"/>
      <c r="AT200" s="60"/>
      <c r="AU200" s="60"/>
      <c r="AV200" s="60"/>
    </row>
    <row r="201" spans="7:48" x14ac:dyDescent="0.3">
      <c r="G201" s="22"/>
      <c r="H201" s="22"/>
      <c r="I201" s="22"/>
      <c r="J201" s="60"/>
      <c r="K201" s="60"/>
      <c r="L201" s="60"/>
      <c r="M201" s="60"/>
      <c r="Q201" s="60"/>
      <c r="R201" s="60"/>
      <c r="S201" s="60"/>
      <c r="T201" s="60"/>
      <c r="X201" s="60"/>
      <c r="Y201" s="60"/>
      <c r="Z201" s="60"/>
      <c r="AE201" s="60"/>
      <c r="AF201" s="60"/>
      <c r="AG201" s="60"/>
      <c r="AH201" s="60"/>
      <c r="AL201" s="60"/>
      <c r="AM201" s="60"/>
      <c r="AN201" s="60"/>
      <c r="AO201" s="60"/>
      <c r="AS201" s="60"/>
      <c r="AT201" s="60"/>
      <c r="AU201" s="60"/>
      <c r="AV201" s="60"/>
    </row>
    <row r="202" spans="7:48" x14ac:dyDescent="0.3">
      <c r="G202" s="22"/>
      <c r="H202" s="22"/>
      <c r="I202" s="22"/>
      <c r="J202" s="60"/>
      <c r="K202" s="60"/>
      <c r="L202" s="60"/>
      <c r="M202" s="60"/>
      <c r="Q202" s="60"/>
      <c r="R202" s="60"/>
      <c r="S202" s="60"/>
      <c r="T202" s="60"/>
      <c r="X202" s="60"/>
      <c r="Y202" s="60"/>
      <c r="Z202" s="60"/>
      <c r="AE202" s="60"/>
      <c r="AF202" s="60"/>
      <c r="AG202" s="60"/>
      <c r="AH202" s="60"/>
      <c r="AL202" s="60"/>
      <c r="AM202" s="60"/>
      <c r="AN202" s="60"/>
      <c r="AO202" s="60"/>
      <c r="AS202" s="60"/>
      <c r="AT202" s="60"/>
      <c r="AU202" s="60"/>
      <c r="AV202" s="60"/>
    </row>
    <row r="203" spans="7:48" x14ac:dyDescent="0.3">
      <c r="G203" s="22"/>
      <c r="H203" s="22"/>
      <c r="I203" s="22"/>
      <c r="J203" s="60"/>
      <c r="K203" s="60"/>
      <c r="L203" s="60"/>
      <c r="M203" s="60"/>
      <c r="Q203" s="60"/>
      <c r="R203" s="60"/>
      <c r="S203" s="60"/>
      <c r="T203" s="60"/>
      <c r="X203" s="60"/>
      <c r="Y203" s="60"/>
      <c r="Z203" s="60"/>
      <c r="AE203" s="60"/>
      <c r="AF203" s="60"/>
      <c r="AG203" s="60"/>
      <c r="AH203" s="60"/>
      <c r="AL203" s="60"/>
      <c r="AM203" s="60"/>
      <c r="AN203" s="60"/>
      <c r="AO203" s="60"/>
      <c r="AS203" s="60"/>
      <c r="AT203" s="60"/>
      <c r="AU203" s="60"/>
      <c r="AV203" s="60"/>
    </row>
    <row r="204" spans="7:48" x14ac:dyDescent="0.3">
      <c r="G204" s="22"/>
      <c r="H204" s="22"/>
      <c r="I204" s="22"/>
      <c r="J204" s="60"/>
      <c r="K204" s="60"/>
      <c r="L204" s="60"/>
      <c r="M204" s="60"/>
      <c r="Q204" s="60"/>
      <c r="R204" s="60"/>
      <c r="S204" s="60"/>
      <c r="T204" s="60"/>
      <c r="X204" s="60"/>
      <c r="Y204" s="60"/>
      <c r="Z204" s="60"/>
      <c r="AE204" s="60"/>
      <c r="AF204" s="60"/>
      <c r="AG204" s="60"/>
      <c r="AH204" s="60"/>
      <c r="AL204" s="60"/>
      <c r="AM204" s="60"/>
      <c r="AN204" s="60"/>
      <c r="AO204" s="60"/>
      <c r="AS204" s="60"/>
      <c r="AT204" s="60"/>
      <c r="AU204" s="60"/>
      <c r="AV204" s="60"/>
    </row>
    <row r="205" spans="7:48" x14ac:dyDescent="0.3">
      <c r="G205" s="22"/>
      <c r="H205" s="22"/>
      <c r="I205" s="22"/>
      <c r="J205" s="60"/>
      <c r="K205" s="60"/>
      <c r="L205" s="60"/>
      <c r="M205" s="60"/>
      <c r="Q205" s="60"/>
      <c r="R205" s="60"/>
      <c r="S205" s="60"/>
      <c r="T205" s="60"/>
      <c r="X205" s="60"/>
      <c r="Y205" s="60"/>
      <c r="Z205" s="60"/>
      <c r="AE205" s="60"/>
      <c r="AF205" s="60"/>
      <c r="AG205" s="60"/>
      <c r="AH205" s="60"/>
      <c r="AL205" s="60"/>
      <c r="AM205" s="60"/>
      <c r="AN205" s="60"/>
      <c r="AO205" s="60"/>
      <c r="AS205" s="60"/>
      <c r="AT205" s="60"/>
      <c r="AU205" s="60"/>
      <c r="AV205" s="60"/>
    </row>
    <row r="206" spans="7:48" x14ac:dyDescent="0.3">
      <c r="G206" s="22"/>
      <c r="H206" s="22"/>
      <c r="I206" s="22"/>
      <c r="J206" s="60"/>
      <c r="K206" s="60"/>
      <c r="L206" s="60"/>
      <c r="M206" s="60"/>
      <c r="Q206" s="60"/>
      <c r="R206" s="60"/>
      <c r="S206" s="60"/>
      <c r="T206" s="60"/>
      <c r="X206" s="60"/>
      <c r="Y206" s="60"/>
      <c r="Z206" s="60"/>
      <c r="AE206" s="60"/>
      <c r="AF206" s="60"/>
      <c r="AG206" s="60"/>
      <c r="AH206" s="60"/>
      <c r="AL206" s="60"/>
      <c r="AM206" s="60"/>
      <c r="AN206" s="60"/>
      <c r="AO206" s="60"/>
      <c r="AS206" s="60"/>
      <c r="AT206" s="60"/>
      <c r="AU206" s="60"/>
      <c r="AV206" s="60"/>
    </row>
    <row r="207" spans="7:48" x14ac:dyDescent="0.3">
      <c r="G207" s="22"/>
      <c r="H207" s="22"/>
      <c r="I207" s="22"/>
      <c r="J207" s="60"/>
      <c r="K207" s="60"/>
      <c r="L207" s="60"/>
      <c r="M207" s="60"/>
      <c r="Q207" s="60"/>
      <c r="R207" s="60"/>
      <c r="S207" s="60"/>
      <c r="T207" s="60"/>
      <c r="X207" s="60"/>
      <c r="Y207" s="60"/>
      <c r="Z207" s="60"/>
      <c r="AE207" s="60"/>
      <c r="AF207" s="60"/>
      <c r="AG207" s="60"/>
      <c r="AH207" s="60"/>
      <c r="AL207" s="60"/>
      <c r="AM207" s="60"/>
      <c r="AN207" s="60"/>
      <c r="AO207" s="60"/>
      <c r="AS207" s="60"/>
      <c r="AT207" s="60"/>
      <c r="AU207" s="60"/>
      <c r="AV207" s="60"/>
    </row>
    <row r="208" spans="7:48" x14ac:dyDescent="0.3">
      <c r="G208" s="22"/>
      <c r="H208" s="22"/>
      <c r="I208" s="22"/>
      <c r="J208" s="60"/>
      <c r="K208" s="60"/>
      <c r="L208" s="60"/>
      <c r="M208" s="60"/>
      <c r="Q208" s="60"/>
      <c r="R208" s="60"/>
      <c r="S208" s="60"/>
      <c r="T208" s="60"/>
      <c r="X208" s="60"/>
      <c r="Y208" s="60"/>
      <c r="Z208" s="60"/>
      <c r="AE208" s="60"/>
      <c r="AF208" s="60"/>
      <c r="AG208" s="60"/>
      <c r="AH208" s="60"/>
      <c r="AL208" s="60"/>
      <c r="AM208" s="60"/>
      <c r="AN208" s="60"/>
      <c r="AO208" s="60"/>
      <c r="AS208" s="60"/>
      <c r="AT208" s="60"/>
      <c r="AU208" s="60"/>
      <c r="AV208" s="60"/>
    </row>
    <row r="209" spans="7:48" x14ac:dyDescent="0.3">
      <c r="G209" s="22"/>
      <c r="H209" s="22"/>
      <c r="I209" s="22"/>
      <c r="J209" s="60"/>
      <c r="K209" s="60"/>
      <c r="L209" s="60"/>
      <c r="M209" s="60"/>
      <c r="Q209" s="60"/>
      <c r="R209" s="60"/>
      <c r="S209" s="60"/>
      <c r="T209" s="60"/>
      <c r="X209" s="60"/>
      <c r="Y209" s="60"/>
      <c r="Z209" s="60"/>
      <c r="AE209" s="60"/>
      <c r="AF209" s="60"/>
      <c r="AG209" s="60"/>
      <c r="AH209" s="60"/>
      <c r="AL209" s="60"/>
      <c r="AM209" s="60"/>
      <c r="AN209" s="60"/>
      <c r="AO209" s="60"/>
      <c r="AS209" s="60"/>
      <c r="AT209" s="60"/>
      <c r="AU209" s="60"/>
      <c r="AV209" s="60"/>
    </row>
    <row r="210" spans="7:48" x14ac:dyDescent="0.3">
      <c r="G210" s="22"/>
      <c r="H210" s="22"/>
      <c r="I210" s="22"/>
      <c r="J210" s="60"/>
      <c r="K210" s="60"/>
      <c r="L210" s="60"/>
      <c r="M210" s="60"/>
      <c r="Q210" s="60"/>
      <c r="R210" s="60"/>
      <c r="S210" s="60"/>
      <c r="T210" s="60"/>
      <c r="X210" s="60"/>
      <c r="Y210" s="60"/>
      <c r="Z210" s="60"/>
      <c r="AE210" s="60"/>
      <c r="AF210" s="60"/>
      <c r="AG210" s="60"/>
      <c r="AH210" s="60"/>
      <c r="AL210" s="60"/>
      <c r="AM210" s="60"/>
      <c r="AN210" s="60"/>
      <c r="AO210" s="60"/>
      <c r="AS210" s="60"/>
      <c r="AT210" s="60"/>
      <c r="AU210" s="60"/>
      <c r="AV210" s="60"/>
    </row>
    <row r="211" spans="7:48" x14ac:dyDescent="0.3">
      <c r="G211" s="22"/>
      <c r="H211" s="22"/>
      <c r="I211" s="22"/>
      <c r="J211" s="60"/>
      <c r="K211" s="60"/>
      <c r="L211" s="60"/>
      <c r="M211" s="60"/>
      <c r="Q211" s="60"/>
      <c r="R211" s="60"/>
      <c r="S211" s="60"/>
      <c r="T211" s="60"/>
      <c r="X211" s="60"/>
      <c r="Y211" s="60"/>
      <c r="Z211" s="60"/>
      <c r="AE211" s="60"/>
      <c r="AF211" s="60"/>
      <c r="AG211" s="60"/>
      <c r="AH211" s="60"/>
      <c r="AL211" s="60"/>
      <c r="AM211" s="60"/>
      <c r="AN211" s="60"/>
      <c r="AO211" s="60"/>
      <c r="AS211" s="60"/>
      <c r="AT211" s="60"/>
      <c r="AU211" s="60"/>
      <c r="AV211" s="60"/>
    </row>
    <row r="212" spans="7:48" x14ac:dyDescent="0.3">
      <c r="G212" s="22"/>
      <c r="H212" s="22"/>
      <c r="I212" s="22"/>
      <c r="J212" s="60"/>
      <c r="K212" s="60"/>
      <c r="L212" s="60"/>
      <c r="M212" s="60"/>
      <c r="Q212" s="60"/>
      <c r="R212" s="60"/>
      <c r="S212" s="60"/>
      <c r="T212" s="60"/>
      <c r="X212" s="60"/>
      <c r="Y212" s="60"/>
      <c r="Z212" s="60"/>
      <c r="AE212" s="60"/>
      <c r="AF212" s="60"/>
      <c r="AG212" s="60"/>
      <c r="AH212" s="60"/>
      <c r="AL212" s="60"/>
      <c r="AM212" s="60"/>
      <c r="AN212" s="60"/>
      <c r="AO212" s="60"/>
      <c r="AS212" s="60"/>
      <c r="AT212" s="60"/>
      <c r="AU212" s="60"/>
      <c r="AV212" s="60"/>
    </row>
    <row r="213" spans="7:48" x14ac:dyDescent="0.3">
      <c r="G213" s="22"/>
      <c r="H213" s="22"/>
      <c r="I213" s="22"/>
      <c r="J213" s="60"/>
      <c r="K213" s="60"/>
      <c r="L213" s="60"/>
      <c r="M213" s="60"/>
      <c r="Q213" s="60"/>
      <c r="R213" s="60"/>
      <c r="S213" s="60"/>
      <c r="T213" s="60"/>
      <c r="X213" s="60"/>
      <c r="Y213" s="60"/>
      <c r="Z213" s="60"/>
      <c r="AE213" s="60"/>
      <c r="AF213" s="60"/>
      <c r="AG213" s="60"/>
      <c r="AH213" s="60"/>
      <c r="AL213" s="60"/>
      <c r="AM213" s="60"/>
      <c r="AN213" s="60"/>
      <c r="AO213" s="60"/>
      <c r="AS213" s="60"/>
      <c r="AT213" s="60"/>
      <c r="AU213" s="60"/>
      <c r="AV213" s="60"/>
    </row>
    <row r="214" spans="7:48" x14ac:dyDescent="0.3">
      <c r="G214" s="22"/>
      <c r="H214" s="22"/>
      <c r="I214" s="22"/>
      <c r="J214" s="60"/>
      <c r="K214" s="60"/>
      <c r="L214" s="60"/>
      <c r="M214" s="60"/>
      <c r="Q214" s="60"/>
      <c r="R214" s="60"/>
      <c r="S214" s="60"/>
      <c r="T214" s="60"/>
      <c r="X214" s="60"/>
      <c r="Y214" s="60"/>
      <c r="Z214" s="60"/>
      <c r="AE214" s="60"/>
      <c r="AF214" s="60"/>
      <c r="AG214" s="60"/>
      <c r="AH214" s="60"/>
      <c r="AL214" s="60"/>
      <c r="AM214" s="60"/>
      <c r="AN214" s="60"/>
      <c r="AO214" s="60"/>
      <c r="AS214" s="60"/>
      <c r="AT214" s="60"/>
      <c r="AU214" s="60"/>
      <c r="AV214" s="60"/>
    </row>
    <row r="215" spans="7:48" x14ac:dyDescent="0.3">
      <c r="G215" s="22"/>
      <c r="H215" s="22"/>
      <c r="I215" s="22"/>
      <c r="J215" s="60"/>
      <c r="K215" s="60"/>
      <c r="L215" s="60"/>
      <c r="M215" s="60"/>
      <c r="Q215" s="60"/>
      <c r="R215" s="60"/>
      <c r="S215" s="60"/>
      <c r="T215" s="60"/>
      <c r="X215" s="60"/>
      <c r="Y215" s="60"/>
      <c r="Z215" s="60"/>
      <c r="AE215" s="60"/>
      <c r="AF215" s="60"/>
      <c r="AG215" s="60"/>
      <c r="AH215" s="60"/>
      <c r="AL215" s="60"/>
      <c r="AM215" s="60"/>
      <c r="AN215" s="60"/>
      <c r="AO215" s="60"/>
      <c r="AS215" s="60"/>
      <c r="AT215" s="60"/>
      <c r="AU215" s="60"/>
      <c r="AV215" s="60"/>
    </row>
    <row r="216" spans="7:48" x14ac:dyDescent="0.3">
      <c r="G216" s="22"/>
      <c r="H216" s="22"/>
      <c r="I216" s="22"/>
      <c r="J216" s="60"/>
      <c r="K216" s="60"/>
      <c r="L216" s="60"/>
      <c r="M216" s="60"/>
      <c r="Q216" s="60"/>
      <c r="R216" s="60"/>
      <c r="S216" s="60"/>
      <c r="T216" s="60"/>
      <c r="X216" s="60"/>
      <c r="Y216" s="60"/>
      <c r="Z216" s="60"/>
      <c r="AE216" s="60"/>
      <c r="AF216" s="60"/>
      <c r="AG216" s="60"/>
      <c r="AH216" s="60"/>
      <c r="AL216" s="60"/>
      <c r="AM216" s="60"/>
      <c r="AN216" s="60"/>
      <c r="AO216" s="60"/>
      <c r="AS216" s="60"/>
      <c r="AT216" s="60"/>
      <c r="AU216" s="60"/>
      <c r="AV216" s="60"/>
    </row>
    <row r="217" spans="7:48" x14ac:dyDescent="0.3">
      <c r="G217" s="22"/>
      <c r="H217" s="22"/>
      <c r="I217" s="22"/>
      <c r="J217" s="60"/>
      <c r="K217" s="60"/>
      <c r="L217" s="60"/>
      <c r="M217" s="60"/>
      <c r="Q217" s="60"/>
      <c r="R217" s="60"/>
      <c r="S217" s="60"/>
      <c r="T217" s="60"/>
      <c r="X217" s="60"/>
      <c r="Y217" s="60"/>
      <c r="Z217" s="60"/>
      <c r="AE217" s="60"/>
      <c r="AF217" s="60"/>
      <c r="AG217" s="60"/>
      <c r="AH217" s="60"/>
      <c r="AL217" s="60"/>
      <c r="AM217" s="60"/>
      <c r="AN217" s="60"/>
      <c r="AO217" s="60"/>
      <c r="AS217" s="60"/>
      <c r="AT217" s="60"/>
      <c r="AU217" s="60"/>
      <c r="AV217" s="60"/>
    </row>
    <row r="218" spans="7:48" x14ac:dyDescent="0.3">
      <c r="G218" s="22"/>
      <c r="H218" s="22"/>
      <c r="I218" s="22"/>
      <c r="J218" s="60"/>
      <c r="K218" s="60"/>
      <c r="L218" s="60"/>
      <c r="M218" s="60"/>
      <c r="Q218" s="60"/>
      <c r="R218" s="60"/>
      <c r="S218" s="60"/>
      <c r="T218" s="60"/>
      <c r="X218" s="60"/>
      <c r="Y218" s="60"/>
      <c r="Z218" s="60"/>
      <c r="AE218" s="60"/>
      <c r="AF218" s="60"/>
      <c r="AG218" s="60"/>
      <c r="AH218" s="60"/>
      <c r="AL218" s="60"/>
      <c r="AM218" s="60"/>
      <c r="AN218" s="60"/>
      <c r="AO218" s="60"/>
      <c r="AS218" s="60"/>
      <c r="AT218" s="60"/>
      <c r="AU218" s="60"/>
      <c r="AV218" s="60"/>
    </row>
    <row r="219" spans="7:48" x14ac:dyDescent="0.3">
      <c r="G219" s="22"/>
      <c r="H219" s="22"/>
      <c r="I219" s="22"/>
      <c r="J219" s="60"/>
      <c r="K219" s="60"/>
      <c r="L219" s="60"/>
      <c r="M219" s="60"/>
      <c r="Q219" s="60"/>
      <c r="R219" s="60"/>
      <c r="S219" s="60"/>
      <c r="T219" s="60"/>
      <c r="X219" s="60"/>
      <c r="Y219" s="60"/>
      <c r="Z219" s="60"/>
      <c r="AE219" s="60"/>
      <c r="AF219" s="60"/>
      <c r="AG219" s="60"/>
      <c r="AH219" s="60"/>
      <c r="AL219" s="60"/>
      <c r="AM219" s="60"/>
      <c r="AN219" s="60"/>
      <c r="AO219" s="60"/>
      <c r="AS219" s="60"/>
      <c r="AT219" s="60"/>
      <c r="AU219" s="60"/>
      <c r="AV219" s="60"/>
    </row>
    <row r="220" spans="7:48" x14ac:dyDescent="0.3">
      <c r="G220" s="22"/>
      <c r="H220" s="22"/>
      <c r="I220" s="22"/>
      <c r="J220" s="60"/>
      <c r="K220" s="60"/>
      <c r="L220" s="60"/>
      <c r="M220" s="60"/>
      <c r="Q220" s="60"/>
      <c r="R220" s="60"/>
      <c r="S220" s="60"/>
      <c r="T220" s="60"/>
      <c r="X220" s="60"/>
      <c r="Y220" s="60"/>
      <c r="Z220" s="60"/>
      <c r="AE220" s="60"/>
      <c r="AF220" s="60"/>
      <c r="AG220" s="60"/>
      <c r="AH220" s="60"/>
      <c r="AL220" s="60"/>
      <c r="AM220" s="60"/>
      <c r="AN220" s="60"/>
      <c r="AO220" s="60"/>
      <c r="AS220" s="60"/>
      <c r="AT220" s="60"/>
      <c r="AU220" s="60"/>
      <c r="AV220" s="60"/>
    </row>
    <row r="221" spans="7:48" x14ac:dyDescent="0.3">
      <c r="G221" s="22"/>
      <c r="H221" s="22"/>
      <c r="I221" s="22"/>
      <c r="J221" s="60"/>
      <c r="K221" s="60"/>
      <c r="L221" s="60"/>
      <c r="M221" s="60"/>
      <c r="Q221" s="60"/>
      <c r="R221" s="60"/>
      <c r="S221" s="60"/>
      <c r="T221" s="60"/>
      <c r="X221" s="60"/>
      <c r="Y221" s="60"/>
      <c r="Z221" s="60"/>
      <c r="AE221" s="60"/>
      <c r="AF221" s="60"/>
      <c r="AG221" s="60"/>
      <c r="AH221" s="60"/>
      <c r="AL221" s="60"/>
      <c r="AM221" s="60"/>
      <c r="AN221" s="60"/>
      <c r="AO221" s="60"/>
      <c r="AS221" s="60"/>
      <c r="AT221" s="60"/>
      <c r="AU221" s="60"/>
      <c r="AV221" s="60"/>
    </row>
    <row r="222" spans="7:48" x14ac:dyDescent="0.3">
      <c r="G222" s="22"/>
      <c r="H222" s="22"/>
      <c r="I222" s="22"/>
      <c r="J222" s="60"/>
      <c r="K222" s="60"/>
      <c r="L222" s="60"/>
      <c r="M222" s="60"/>
      <c r="Q222" s="60"/>
      <c r="R222" s="60"/>
      <c r="S222" s="60"/>
      <c r="T222" s="60"/>
      <c r="X222" s="60"/>
      <c r="Y222" s="60"/>
      <c r="Z222" s="60"/>
      <c r="AE222" s="60"/>
      <c r="AF222" s="60"/>
      <c r="AG222" s="60"/>
      <c r="AH222" s="60"/>
      <c r="AL222" s="60"/>
      <c r="AM222" s="60"/>
      <c r="AN222" s="60"/>
      <c r="AO222" s="60"/>
      <c r="AS222" s="60"/>
      <c r="AT222" s="60"/>
      <c r="AU222" s="60"/>
      <c r="AV222" s="60"/>
    </row>
    <row r="223" spans="7:48" x14ac:dyDescent="0.3">
      <c r="G223" s="22"/>
      <c r="H223" s="22"/>
      <c r="I223" s="22"/>
      <c r="J223" s="60"/>
      <c r="K223" s="60"/>
      <c r="L223" s="60"/>
      <c r="M223" s="60"/>
      <c r="Q223" s="60"/>
      <c r="R223" s="60"/>
      <c r="S223" s="60"/>
      <c r="T223" s="60"/>
      <c r="X223" s="60"/>
      <c r="Y223" s="60"/>
      <c r="Z223" s="60"/>
      <c r="AE223" s="60"/>
      <c r="AF223" s="60"/>
      <c r="AG223" s="60"/>
      <c r="AH223" s="60"/>
      <c r="AL223" s="60"/>
      <c r="AM223" s="60"/>
      <c r="AN223" s="60"/>
      <c r="AO223" s="60"/>
      <c r="AS223" s="60"/>
      <c r="AT223" s="60"/>
      <c r="AU223" s="60"/>
      <c r="AV223" s="60"/>
    </row>
    <row r="224" spans="7:48" x14ac:dyDescent="0.3">
      <c r="G224" s="22"/>
      <c r="H224" s="22"/>
      <c r="I224" s="22"/>
      <c r="J224" s="60"/>
      <c r="K224" s="60"/>
      <c r="L224" s="60"/>
      <c r="M224" s="60"/>
      <c r="Q224" s="60"/>
      <c r="R224" s="60"/>
      <c r="S224" s="60"/>
      <c r="T224" s="60"/>
      <c r="X224" s="60"/>
      <c r="Y224" s="60"/>
      <c r="Z224" s="60"/>
      <c r="AE224" s="60"/>
      <c r="AF224" s="60"/>
      <c r="AG224" s="60"/>
      <c r="AH224" s="60"/>
      <c r="AL224" s="60"/>
      <c r="AM224" s="60"/>
      <c r="AN224" s="60"/>
      <c r="AO224" s="60"/>
      <c r="AS224" s="60"/>
      <c r="AT224" s="60"/>
      <c r="AU224" s="60"/>
      <c r="AV224" s="60"/>
    </row>
    <row r="225" spans="7:48" x14ac:dyDescent="0.3">
      <c r="G225" s="22"/>
      <c r="H225" s="22"/>
      <c r="I225" s="22"/>
      <c r="J225" s="60"/>
      <c r="K225" s="60"/>
      <c r="L225" s="60"/>
      <c r="M225" s="60"/>
      <c r="Q225" s="60"/>
      <c r="R225" s="60"/>
      <c r="S225" s="60"/>
      <c r="T225" s="60"/>
      <c r="X225" s="60"/>
      <c r="Y225" s="60"/>
      <c r="Z225" s="60"/>
      <c r="AE225" s="60"/>
      <c r="AF225" s="60"/>
      <c r="AG225" s="60"/>
      <c r="AH225" s="60"/>
      <c r="AL225" s="60"/>
      <c r="AM225" s="60"/>
      <c r="AN225" s="60"/>
      <c r="AO225" s="60"/>
      <c r="AS225" s="60"/>
      <c r="AT225" s="60"/>
      <c r="AU225" s="60"/>
      <c r="AV225" s="60"/>
    </row>
    <row r="226" spans="7:48" x14ac:dyDescent="0.3">
      <c r="G226" s="22"/>
      <c r="H226" s="22"/>
      <c r="I226" s="22"/>
      <c r="J226" s="60"/>
      <c r="K226" s="60"/>
      <c r="L226" s="60"/>
      <c r="M226" s="60"/>
      <c r="Q226" s="60"/>
      <c r="R226" s="60"/>
      <c r="S226" s="60"/>
      <c r="T226" s="60"/>
      <c r="X226" s="60"/>
      <c r="Y226" s="60"/>
      <c r="Z226" s="60"/>
      <c r="AE226" s="60"/>
      <c r="AF226" s="60"/>
      <c r="AG226" s="60"/>
      <c r="AH226" s="60"/>
      <c r="AL226" s="60"/>
      <c r="AM226" s="60"/>
      <c r="AN226" s="60"/>
      <c r="AO226" s="60"/>
      <c r="AS226" s="60"/>
      <c r="AT226" s="60"/>
      <c r="AU226" s="60"/>
      <c r="AV226" s="60"/>
    </row>
    <row r="227" spans="7:48" x14ac:dyDescent="0.3">
      <c r="G227" s="22"/>
      <c r="H227" s="22"/>
      <c r="I227" s="22"/>
      <c r="J227" s="60"/>
      <c r="K227" s="60"/>
      <c r="L227" s="60"/>
      <c r="M227" s="60"/>
      <c r="Q227" s="60"/>
      <c r="R227" s="60"/>
      <c r="S227" s="60"/>
      <c r="T227" s="60"/>
      <c r="X227" s="60"/>
      <c r="Y227" s="60"/>
      <c r="Z227" s="60"/>
      <c r="AE227" s="60"/>
      <c r="AF227" s="60"/>
      <c r="AG227" s="60"/>
      <c r="AH227" s="60"/>
      <c r="AL227" s="60"/>
      <c r="AM227" s="60"/>
      <c r="AN227" s="60"/>
      <c r="AO227" s="60"/>
      <c r="AS227" s="60"/>
      <c r="AT227" s="60"/>
      <c r="AU227" s="60"/>
      <c r="AV227" s="60"/>
    </row>
    <row r="228" spans="7:48" x14ac:dyDescent="0.3">
      <c r="G228" s="22"/>
      <c r="H228" s="22"/>
      <c r="I228" s="22"/>
      <c r="J228" s="60"/>
      <c r="K228" s="60"/>
      <c r="L228" s="60"/>
      <c r="M228" s="60"/>
      <c r="Q228" s="60"/>
      <c r="R228" s="60"/>
      <c r="S228" s="60"/>
      <c r="T228" s="60"/>
      <c r="X228" s="60"/>
      <c r="Y228" s="60"/>
      <c r="Z228" s="60"/>
      <c r="AE228" s="60"/>
      <c r="AF228" s="60"/>
      <c r="AG228" s="60"/>
      <c r="AH228" s="60"/>
      <c r="AL228" s="60"/>
      <c r="AM228" s="60"/>
      <c r="AN228" s="60"/>
      <c r="AO228" s="60"/>
      <c r="AS228" s="60"/>
      <c r="AT228" s="60"/>
      <c r="AU228" s="60"/>
      <c r="AV228" s="60"/>
    </row>
    <row r="229" spans="7:48" x14ac:dyDescent="0.3">
      <c r="G229" s="22"/>
      <c r="H229" s="22"/>
      <c r="I229" s="22"/>
      <c r="J229" s="60"/>
      <c r="K229" s="60"/>
      <c r="L229" s="60"/>
      <c r="M229" s="60"/>
      <c r="Q229" s="60"/>
      <c r="R229" s="60"/>
      <c r="S229" s="60"/>
      <c r="T229" s="60"/>
      <c r="X229" s="60"/>
      <c r="Y229" s="60"/>
      <c r="Z229" s="60"/>
      <c r="AE229" s="60"/>
      <c r="AF229" s="60"/>
      <c r="AG229" s="60"/>
      <c r="AH229" s="60"/>
      <c r="AL229" s="60"/>
      <c r="AM229" s="60"/>
      <c r="AN229" s="60"/>
      <c r="AO229" s="60"/>
      <c r="AS229" s="60"/>
      <c r="AT229" s="60"/>
      <c r="AU229" s="60"/>
      <c r="AV229" s="60"/>
    </row>
    <row r="230" spans="7:48" x14ac:dyDescent="0.3">
      <c r="G230" s="22"/>
      <c r="H230" s="22"/>
      <c r="I230" s="22"/>
      <c r="J230" s="60"/>
      <c r="K230" s="60"/>
      <c r="L230" s="60"/>
      <c r="M230" s="60"/>
      <c r="Q230" s="60"/>
      <c r="R230" s="60"/>
      <c r="S230" s="60"/>
      <c r="T230" s="60"/>
      <c r="X230" s="60"/>
      <c r="Y230" s="60"/>
      <c r="Z230" s="60"/>
      <c r="AE230" s="60"/>
      <c r="AF230" s="60"/>
      <c r="AG230" s="60"/>
      <c r="AH230" s="60"/>
      <c r="AL230" s="60"/>
      <c r="AM230" s="60"/>
      <c r="AN230" s="60"/>
      <c r="AO230" s="60"/>
      <c r="AS230" s="60"/>
      <c r="AT230" s="60"/>
      <c r="AU230" s="60"/>
      <c r="AV230" s="60"/>
    </row>
    <row r="231" spans="7:48" x14ac:dyDescent="0.3">
      <c r="G231" s="22"/>
      <c r="H231" s="22"/>
      <c r="I231" s="22"/>
      <c r="J231" s="60"/>
      <c r="K231" s="60"/>
      <c r="L231" s="60"/>
      <c r="M231" s="60"/>
      <c r="Q231" s="60"/>
      <c r="R231" s="60"/>
      <c r="S231" s="60"/>
      <c r="T231" s="60"/>
      <c r="X231" s="60"/>
      <c r="Y231" s="60"/>
      <c r="Z231" s="60"/>
      <c r="AE231" s="60"/>
      <c r="AF231" s="60"/>
      <c r="AG231" s="60"/>
      <c r="AH231" s="60"/>
      <c r="AL231" s="60"/>
      <c r="AM231" s="60"/>
      <c r="AN231" s="60"/>
      <c r="AO231" s="60"/>
      <c r="AS231" s="60"/>
      <c r="AT231" s="60"/>
      <c r="AU231" s="60"/>
      <c r="AV231" s="60"/>
    </row>
    <row r="232" spans="7:48" x14ac:dyDescent="0.3">
      <c r="G232" s="22"/>
      <c r="H232" s="22"/>
      <c r="I232" s="22"/>
      <c r="J232" s="60"/>
      <c r="K232" s="60"/>
      <c r="L232" s="60"/>
      <c r="M232" s="60"/>
      <c r="Q232" s="60"/>
      <c r="R232" s="60"/>
      <c r="S232" s="60"/>
      <c r="T232" s="60"/>
      <c r="X232" s="60"/>
      <c r="Y232" s="60"/>
      <c r="Z232" s="60"/>
      <c r="AE232" s="60"/>
      <c r="AF232" s="60"/>
      <c r="AG232" s="60"/>
      <c r="AH232" s="60"/>
      <c r="AL232" s="60"/>
      <c r="AM232" s="60"/>
      <c r="AN232" s="60"/>
      <c r="AO232" s="60"/>
      <c r="AS232" s="60"/>
      <c r="AT232" s="60"/>
      <c r="AU232" s="60"/>
      <c r="AV232" s="60"/>
    </row>
    <row r="233" spans="7:48" x14ac:dyDescent="0.3">
      <c r="G233" s="22"/>
      <c r="H233" s="22"/>
      <c r="I233" s="22"/>
      <c r="J233" s="60"/>
      <c r="K233" s="60"/>
      <c r="L233" s="60"/>
      <c r="M233" s="60"/>
      <c r="Q233" s="60"/>
      <c r="R233" s="60"/>
      <c r="S233" s="60"/>
      <c r="T233" s="60"/>
      <c r="X233" s="60"/>
      <c r="Y233" s="60"/>
      <c r="Z233" s="60"/>
      <c r="AE233" s="60"/>
      <c r="AF233" s="60"/>
      <c r="AG233" s="60"/>
      <c r="AH233" s="60"/>
      <c r="AL233" s="60"/>
      <c r="AM233" s="60"/>
      <c r="AN233" s="60"/>
      <c r="AO233" s="60"/>
      <c r="AS233" s="60"/>
      <c r="AT233" s="60"/>
      <c r="AU233" s="60"/>
      <c r="AV233" s="60"/>
    </row>
    <row r="234" spans="7:48" x14ac:dyDescent="0.3">
      <c r="G234" s="22"/>
      <c r="H234" s="22"/>
      <c r="I234" s="22"/>
      <c r="J234" s="60"/>
      <c r="K234" s="60"/>
      <c r="L234" s="60"/>
      <c r="M234" s="60"/>
      <c r="Q234" s="60"/>
      <c r="R234" s="60"/>
      <c r="S234" s="60"/>
      <c r="T234" s="60"/>
      <c r="X234" s="60"/>
      <c r="Y234" s="60"/>
      <c r="Z234" s="60"/>
      <c r="AE234" s="60"/>
      <c r="AF234" s="60"/>
      <c r="AG234" s="60"/>
      <c r="AH234" s="60"/>
      <c r="AL234" s="60"/>
      <c r="AM234" s="60"/>
      <c r="AN234" s="60"/>
      <c r="AO234" s="60"/>
      <c r="AS234" s="60"/>
      <c r="AT234" s="60"/>
      <c r="AU234" s="60"/>
      <c r="AV234" s="60"/>
    </row>
    <row r="235" spans="7:48" x14ac:dyDescent="0.3">
      <c r="G235" s="22"/>
      <c r="H235" s="22"/>
      <c r="I235" s="22"/>
      <c r="J235" s="60"/>
      <c r="K235" s="60"/>
      <c r="L235" s="60"/>
      <c r="M235" s="60"/>
      <c r="Q235" s="60"/>
      <c r="R235" s="60"/>
      <c r="S235" s="60"/>
      <c r="T235" s="60"/>
      <c r="X235" s="60"/>
      <c r="Y235" s="60"/>
      <c r="Z235" s="60"/>
      <c r="AE235" s="60"/>
      <c r="AF235" s="60"/>
      <c r="AG235" s="60"/>
      <c r="AH235" s="60"/>
      <c r="AL235" s="60"/>
      <c r="AM235" s="60"/>
      <c r="AN235" s="60"/>
      <c r="AO235" s="60"/>
      <c r="AS235" s="60"/>
      <c r="AT235" s="60"/>
      <c r="AU235" s="60"/>
      <c r="AV235" s="60"/>
    </row>
    <row r="236" spans="7:48" x14ac:dyDescent="0.3">
      <c r="G236" s="22"/>
      <c r="H236" s="22"/>
      <c r="I236" s="22"/>
      <c r="J236" s="60"/>
      <c r="K236" s="60"/>
      <c r="L236" s="60"/>
      <c r="M236" s="60"/>
      <c r="Q236" s="60"/>
      <c r="R236" s="60"/>
      <c r="S236" s="60"/>
      <c r="T236" s="60"/>
      <c r="X236" s="60"/>
      <c r="Y236" s="60"/>
      <c r="Z236" s="60"/>
      <c r="AE236" s="60"/>
      <c r="AF236" s="60"/>
      <c r="AG236" s="60"/>
      <c r="AH236" s="60"/>
      <c r="AL236" s="60"/>
      <c r="AM236" s="60"/>
      <c r="AN236" s="60"/>
      <c r="AO236" s="60"/>
      <c r="AS236" s="60"/>
      <c r="AT236" s="60"/>
      <c r="AU236" s="60"/>
      <c r="AV236" s="60"/>
    </row>
    <row r="237" spans="7:48" x14ac:dyDescent="0.3">
      <c r="G237" s="22"/>
      <c r="H237" s="22"/>
      <c r="I237" s="22"/>
      <c r="J237" s="60"/>
      <c r="K237" s="60"/>
      <c r="L237" s="60"/>
      <c r="M237" s="60"/>
      <c r="Q237" s="60"/>
      <c r="R237" s="60"/>
      <c r="S237" s="60"/>
      <c r="T237" s="60"/>
      <c r="X237" s="60"/>
      <c r="Y237" s="60"/>
      <c r="Z237" s="60"/>
      <c r="AE237" s="60"/>
      <c r="AF237" s="60"/>
      <c r="AG237" s="60"/>
      <c r="AH237" s="60"/>
      <c r="AL237" s="60"/>
      <c r="AM237" s="60"/>
      <c r="AN237" s="60"/>
      <c r="AO237" s="60"/>
      <c r="AS237" s="60"/>
      <c r="AT237" s="60"/>
      <c r="AU237" s="60"/>
      <c r="AV237" s="60"/>
    </row>
    <row r="238" spans="7:48" x14ac:dyDescent="0.3">
      <c r="G238" s="22"/>
      <c r="H238" s="22"/>
      <c r="I238" s="22"/>
      <c r="J238" s="60"/>
      <c r="K238" s="60"/>
      <c r="L238" s="60"/>
      <c r="M238" s="60"/>
      <c r="Q238" s="60"/>
      <c r="R238" s="60"/>
      <c r="S238" s="60"/>
      <c r="T238" s="60"/>
      <c r="X238" s="60"/>
      <c r="Y238" s="60"/>
      <c r="Z238" s="60"/>
      <c r="AE238" s="60"/>
      <c r="AF238" s="60"/>
      <c r="AG238" s="60"/>
      <c r="AH238" s="60"/>
      <c r="AL238" s="60"/>
      <c r="AM238" s="60"/>
      <c r="AN238" s="60"/>
      <c r="AO238" s="60"/>
      <c r="AS238" s="60"/>
      <c r="AT238" s="60"/>
      <c r="AU238" s="60"/>
      <c r="AV238" s="60"/>
    </row>
    <row r="239" spans="7:48" x14ac:dyDescent="0.3">
      <c r="G239" s="22"/>
      <c r="H239" s="22"/>
      <c r="I239" s="22"/>
      <c r="J239" s="60"/>
      <c r="K239" s="60"/>
      <c r="L239" s="60"/>
      <c r="M239" s="60"/>
      <c r="Q239" s="60"/>
      <c r="R239" s="60"/>
      <c r="S239" s="60"/>
      <c r="T239" s="60"/>
      <c r="X239" s="60"/>
      <c r="Y239" s="60"/>
      <c r="Z239" s="60"/>
      <c r="AE239" s="60"/>
      <c r="AF239" s="60"/>
      <c r="AG239" s="60"/>
      <c r="AH239" s="60"/>
      <c r="AL239" s="60"/>
      <c r="AM239" s="60"/>
      <c r="AN239" s="60"/>
      <c r="AO239" s="60"/>
      <c r="AS239" s="60"/>
      <c r="AT239" s="60"/>
      <c r="AU239" s="60"/>
      <c r="AV239" s="60"/>
    </row>
    <row r="240" spans="7:48" x14ac:dyDescent="0.3">
      <c r="G240" s="22"/>
      <c r="H240" s="22"/>
      <c r="I240" s="22"/>
      <c r="J240" s="60"/>
      <c r="K240" s="60"/>
      <c r="L240" s="60"/>
      <c r="M240" s="60"/>
      <c r="Q240" s="60"/>
      <c r="R240" s="60"/>
      <c r="S240" s="60"/>
      <c r="T240" s="60"/>
      <c r="X240" s="60"/>
      <c r="Y240" s="60"/>
      <c r="Z240" s="60"/>
      <c r="AE240" s="60"/>
      <c r="AF240" s="60"/>
      <c r="AG240" s="60"/>
      <c r="AH240" s="60"/>
      <c r="AL240" s="60"/>
      <c r="AM240" s="60"/>
      <c r="AN240" s="60"/>
      <c r="AO240" s="60"/>
      <c r="AS240" s="60"/>
      <c r="AT240" s="60"/>
      <c r="AU240" s="60"/>
      <c r="AV240" s="60"/>
    </row>
    <row r="241" spans="7:48" x14ac:dyDescent="0.3">
      <c r="G241" s="22"/>
      <c r="H241" s="22"/>
      <c r="I241" s="22"/>
      <c r="J241" s="60"/>
      <c r="K241" s="60"/>
      <c r="L241" s="60"/>
      <c r="M241" s="60"/>
      <c r="Q241" s="60"/>
      <c r="R241" s="60"/>
      <c r="S241" s="60"/>
      <c r="T241" s="60"/>
      <c r="X241" s="60"/>
      <c r="Y241" s="60"/>
      <c r="Z241" s="60"/>
      <c r="AE241" s="60"/>
      <c r="AF241" s="60"/>
      <c r="AG241" s="60"/>
      <c r="AH241" s="60"/>
      <c r="AL241" s="60"/>
      <c r="AM241" s="60"/>
      <c r="AN241" s="60"/>
      <c r="AO241" s="60"/>
      <c r="AS241" s="60"/>
      <c r="AT241" s="60"/>
      <c r="AU241" s="60"/>
      <c r="AV241" s="60"/>
    </row>
    <row r="242" spans="7:48" x14ac:dyDescent="0.3">
      <c r="G242" s="22"/>
      <c r="H242" s="22"/>
      <c r="I242" s="22"/>
      <c r="J242" s="60"/>
      <c r="K242" s="60"/>
      <c r="L242" s="60"/>
      <c r="M242" s="60"/>
      <c r="Q242" s="60"/>
      <c r="R242" s="60"/>
      <c r="S242" s="60"/>
      <c r="T242" s="60"/>
      <c r="X242" s="60"/>
      <c r="Y242" s="60"/>
      <c r="Z242" s="60"/>
      <c r="AE242" s="60"/>
      <c r="AF242" s="60"/>
      <c r="AG242" s="60"/>
      <c r="AH242" s="60"/>
      <c r="AL242" s="60"/>
      <c r="AM242" s="60"/>
      <c r="AN242" s="60"/>
      <c r="AO242" s="60"/>
      <c r="AS242" s="60"/>
      <c r="AT242" s="60"/>
      <c r="AU242" s="60"/>
      <c r="AV242" s="60"/>
    </row>
    <row r="243" spans="7:48" x14ac:dyDescent="0.3">
      <c r="G243" s="22"/>
      <c r="H243" s="22"/>
      <c r="I243" s="22"/>
      <c r="J243" s="60"/>
      <c r="K243" s="60"/>
      <c r="L243" s="60"/>
      <c r="M243" s="60"/>
      <c r="Q243" s="60"/>
      <c r="R243" s="60"/>
      <c r="S243" s="60"/>
      <c r="T243" s="60"/>
      <c r="X243" s="60"/>
      <c r="Y243" s="60"/>
      <c r="Z243" s="60"/>
      <c r="AE243" s="60"/>
      <c r="AF243" s="60"/>
      <c r="AG243" s="60"/>
      <c r="AH243" s="60"/>
      <c r="AL243" s="60"/>
      <c r="AM243" s="60"/>
      <c r="AN243" s="60"/>
      <c r="AO243" s="60"/>
      <c r="AS243" s="60"/>
      <c r="AT243" s="60"/>
      <c r="AU243" s="60"/>
      <c r="AV243" s="60"/>
    </row>
    <row r="244" spans="7:48" x14ac:dyDescent="0.3">
      <c r="G244" s="22"/>
      <c r="H244" s="22"/>
      <c r="I244" s="22"/>
      <c r="J244" s="60"/>
      <c r="K244" s="60"/>
      <c r="L244" s="60"/>
      <c r="M244" s="60"/>
      <c r="Q244" s="60"/>
      <c r="R244" s="60"/>
      <c r="S244" s="60"/>
      <c r="T244" s="60"/>
      <c r="X244" s="60"/>
      <c r="Y244" s="60"/>
      <c r="Z244" s="60"/>
      <c r="AE244" s="60"/>
      <c r="AF244" s="60"/>
      <c r="AG244" s="60"/>
      <c r="AH244" s="60"/>
      <c r="AL244" s="60"/>
      <c r="AM244" s="60"/>
      <c r="AN244" s="60"/>
      <c r="AO244" s="60"/>
      <c r="AS244" s="60"/>
      <c r="AT244" s="60"/>
      <c r="AU244" s="60"/>
      <c r="AV244" s="60"/>
    </row>
    <row r="245" spans="7:48" x14ac:dyDescent="0.3">
      <c r="G245" s="22"/>
      <c r="H245" s="22"/>
      <c r="I245" s="22"/>
      <c r="J245" s="60"/>
      <c r="K245" s="60"/>
      <c r="L245" s="60"/>
      <c r="M245" s="60"/>
      <c r="Q245" s="60"/>
      <c r="R245" s="60"/>
      <c r="S245" s="60"/>
      <c r="T245" s="60"/>
      <c r="X245" s="60"/>
      <c r="Y245" s="60"/>
      <c r="Z245" s="60"/>
      <c r="AE245" s="60"/>
      <c r="AF245" s="60"/>
      <c r="AG245" s="60"/>
      <c r="AH245" s="60"/>
      <c r="AL245" s="60"/>
      <c r="AM245" s="60"/>
      <c r="AN245" s="60"/>
      <c r="AO245" s="60"/>
      <c r="AS245" s="60"/>
      <c r="AT245" s="60"/>
      <c r="AU245" s="60"/>
      <c r="AV245" s="60"/>
    </row>
    <row r="246" spans="7:48" x14ac:dyDescent="0.3">
      <c r="G246" s="22"/>
      <c r="H246" s="22"/>
      <c r="I246" s="22"/>
      <c r="J246" s="60"/>
      <c r="K246" s="60"/>
      <c r="L246" s="60"/>
      <c r="M246" s="60"/>
      <c r="Q246" s="60"/>
      <c r="R246" s="60"/>
      <c r="S246" s="60"/>
      <c r="T246" s="60"/>
      <c r="X246" s="60"/>
      <c r="Y246" s="60"/>
      <c r="Z246" s="60"/>
      <c r="AE246" s="60"/>
      <c r="AF246" s="60"/>
      <c r="AG246" s="60"/>
      <c r="AH246" s="60"/>
      <c r="AL246" s="60"/>
      <c r="AM246" s="60"/>
      <c r="AN246" s="60"/>
      <c r="AO246" s="60"/>
      <c r="AS246" s="60"/>
      <c r="AT246" s="60"/>
      <c r="AU246" s="60"/>
      <c r="AV246" s="60"/>
    </row>
    <row r="247" spans="7:48" x14ac:dyDescent="0.3">
      <c r="G247" s="22"/>
      <c r="H247" s="22"/>
      <c r="I247" s="22"/>
      <c r="J247" s="60"/>
      <c r="K247" s="60"/>
      <c r="L247" s="60"/>
      <c r="M247" s="60"/>
      <c r="Q247" s="60"/>
      <c r="R247" s="60"/>
      <c r="S247" s="60"/>
      <c r="T247" s="60"/>
      <c r="X247" s="60"/>
      <c r="Y247" s="60"/>
      <c r="Z247" s="60"/>
      <c r="AE247" s="60"/>
      <c r="AF247" s="60"/>
      <c r="AG247" s="60"/>
      <c r="AH247" s="60"/>
      <c r="AL247" s="60"/>
      <c r="AM247" s="60"/>
      <c r="AN247" s="60"/>
      <c r="AO247" s="60"/>
      <c r="AS247" s="60"/>
      <c r="AT247" s="60"/>
      <c r="AU247" s="60"/>
      <c r="AV247" s="60"/>
    </row>
    <row r="248" spans="7:48" x14ac:dyDescent="0.3">
      <c r="G248" s="22"/>
      <c r="H248" s="22"/>
      <c r="I248" s="22"/>
      <c r="J248" s="60"/>
      <c r="K248" s="60"/>
      <c r="L248" s="60"/>
      <c r="M248" s="60"/>
      <c r="Q248" s="60"/>
      <c r="R248" s="60"/>
      <c r="S248" s="60"/>
      <c r="T248" s="60"/>
      <c r="X248" s="60"/>
      <c r="Y248" s="60"/>
      <c r="Z248" s="60"/>
      <c r="AE248" s="60"/>
      <c r="AF248" s="60"/>
      <c r="AG248" s="60"/>
      <c r="AH248" s="60"/>
      <c r="AL248" s="60"/>
      <c r="AM248" s="60"/>
      <c r="AN248" s="60"/>
      <c r="AO248" s="60"/>
      <c r="AS248" s="60"/>
      <c r="AT248" s="60"/>
      <c r="AU248" s="60"/>
      <c r="AV248" s="60"/>
    </row>
    <row r="249" spans="7:48" x14ac:dyDescent="0.3">
      <c r="G249" s="22"/>
      <c r="H249" s="22"/>
      <c r="I249" s="22"/>
      <c r="J249" s="60"/>
      <c r="K249" s="60"/>
      <c r="L249" s="60"/>
      <c r="M249" s="60"/>
      <c r="Q249" s="60"/>
      <c r="R249" s="60"/>
      <c r="S249" s="60"/>
      <c r="T249" s="60"/>
      <c r="X249" s="60"/>
      <c r="Y249" s="60"/>
      <c r="Z249" s="60"/>
      <c r="AE249" s="60"/>
      <c r="AF249" s="60"/>
      <c r="AG249" s="60"/>
      <c r="AH249" s="60"/>
      <c r="AL249" s="60"/>
      <c r="AM249" s="60"/>
      <c r="AN249" s="60"/>
      <c r="AO249" s="60"/>
      <c r="AS249" s="60"/>
      <c r="AT249" s="60"/>
      <c r="AU249" s="60"/>
      <c r="AV249" s="60"/>
    </row>
    <row r="250" spans="7:48" x14ac:dyDescent="0.3">
      <c r="G250" s="22"/>
      <c r="H250" s="22"/>
      <c r="I250" s="22"/>
      <c r="J250" s="60"/>
      <c r="K250" s="60"/>
      <c r="L250" s="60"/>
      <c r="M250" s="60"/>
      <c r="Q250" s="60"/>
      <c r="R250" s="60"/>
      <c r="S250" s="60"/>
      <c r="T250" s="60"/>
      <c r="X250" s="60"/>
      <c r="Y250" s="60"/>
      <c r="Z250" s="60"/>
      <c r="AE250" s="60"/>
      <c r="AF250" s="60"/>
      <c r="AG250" s="60"/>
      <c r="AH250" s="60"/>
      <c r="AL250" s="60"/>
      <c r="AM250" s="60"/>
      <c r="AN250" s="60"/>
      <c r="AO250" s="60"/>
      <c r="AS250" s="60"/>
      <c r="AT250" s="60"/>
      <c r="AU250" s="60"/>
      <c r="AV250" s="60"/>
    </row>
    <row r="251" spans="7:48" x14ac:dyDescent="0.3">
      <c r="G251" s="22"/>
      <c r="H251" s="22"/>
      <c r="I251" s="22"/>
      <c r="J251" s="60"/>
      <c r="K251" s="60"/>
      <c r="L251" s="60"/>
      <c r="M251" s="60"/>
      <c r="Q251" s="60"/>
      <c r="R251" s="60"/>
      <c r="S251" s="60"/>
      <c r="T251" s="60"/>
      <c r="X251" s="60"/>
      <c r="Y251" s="60"/>
      <c r="Z251" s="60"/>
      <c r="AE251" s="60"/>
      <c r="AF251" s="60"/>
      <c r="AG251" s="60"/>
      <c r="AH251" s="60"/>
      <c r="AL251" s="60"/>
      <c r="AM251" s="60"/>
      <c r="AN251" s="60"/>
      <c r="AO251" s="60"/>
      <c r="AS251" s="60"/>
      <c r="AT251" s="60"/>
      <c r="AU251" s="60"/>
      <c r="AV251" s="60"/>
    </row>
    <row r="252" spans="7:48" x14ac:dyDescent="0.3">
      <c r="G252" s="22"/>
      <c r="H252" s="22"/>
      <c r="I252" s="22"/>
      <c r="J252" s="60"/>
      <c r="K252" s="60"/>
      <c r="L252" s="60"/>
      <c r="M252" s="60"/>
      <c r="Q252" s="60"/>
      <c r="R252" s="60"/>
      <c r="S252" s="60"/>
      <c r="T252" s="60"/>
      <c r="X252" s="60"/>
      <c r="Y252" s="60"/>
      <c r="Z252" s="60"/>
      <c r="AE252" s="60"/>
      <c r="AF252" s="60"/>
      <c r="AG252" s="60"/>
      <c r="AH252" s="60"/>
      <c r="AL252" s="60"/>
      <c r="AM252" s="60"/>
      <c r="AN252" s="60"/>
      <c r="AO252" s="60"/>
      <c r="AS252" s="60"/>
      <c r="AT252" s="60"/>
      <c r="AU252" s="60"/>
      <c r="AV252" s="60"/>
    </row>
    <row r="253" spans="7:48" x14ac:dyDescent="0.3">
      <c r="G253" s="22"/>
      <c r="H253" s="22"/>
      <c r="I253" s="22"/>
      <c r="J253" s="60"/>
      <c r="K253" s="60"/>
      <c r="L253" s="60"/>
      <c r="M253" s="60"/>
      <c r="Q253" s="60"/>
      <c r="R253" s="60"/>
      <c r="S253" s="60"/>
      <c r="T253" s="60"/>
      <c r="X253" s="60"/>
      <c r="Y253" s="60"/>
      <c r="Z253" s="60"/>
      <c r="AE253" s="60"/>
      <c r="AF253" s="60"/>
      <c r="AG253" s="60"/>
      <c r="AH253" s="60"/>
      <c r="AL253" s="60"/>
      <c r="AM253" s="60"/>
      <c r="AN253" s="60"/>
      <c r="AO253" s="60"/>
      <c r="AS253" s="60"/>
      <c r="AT253" s="60"/>
      <c r="AU253" s="60"/>
      <c r="AV253" s="60"/>
    </row>
    <row r="254" spans="7:48" x14ac:dyDescent="0.3">
      <c r="G254" s="22"/>
      <c r="H254" s="22"/>
      <c r="I254" s="22"/>
      <c r="J254" s="60"/>
      <c r="K254" s="60"/>
      <c r="L254" s="60"/>
      <c r="M254" s="60"/>
      <c r="Q254" s="60"/>
      <c r="R254" s="60"/>
      <c r="S254" s="60"/>
      <c r="T254" s="60"/>
      <c r="X254" s="60"/>
      <c r="Y254" s="60"/>
      <c r="Z254" s="60"/>
      <c r="AE254" s="60"/>
      <c r="AF254" s="60"/>
      <c r="AG254" s="60"/>
      <c r="AH254" s="60"/>
      <c r="AL254" s="60"/>
      <c r="AM254" s="60"/>
      <c r="AN254" s="60"/>
      <c r="AO254" s="60"/>
      <c r="AS254" s="60"/>
      <c r="AT254" s="60"/>
      <c r="AU254" s="60"/>
      <c r="AV254" s="60"/>
    </row>
    <row r="255" spans="7:48" x14ac:dyDescent="0.3">
      <c r="G255" s="22"/>
      <c r="H255" s="22"/>
      <c r="I255" s="22"/>
      <c r="J255" s="60"/>
      <c r="K255" s="60"/>
      <c r="L255" s="60"/>
      <c r="M255" s="60"/>
      <c r="Q255" s="60"/>
      <c r="R255" s="60"/>
      <c r="S255" s="60"/>
      <c r="T255" s="60"/>
      <c r="X255" s="60"/>
      <c r="Y255" s="60"/>
      <c r="Z255" s="60"/>
      <c r="AE255" s="60"/>
      <c r="AF255" s="60"/>
      <c r="AG255" s="60"/>
      <c r="AH255" s="60"/>
      <c r="AL255" s="60"/>
      <c r="AM255" s="60"/>
      <c r="AN255" s="60"/>
      <c r="AO255" s="60"/>
      <c r="AS255" s="60"/>
      <c r="AT255" s="60"/>
      <c r="AU255" s="60"/>
      <c r="AV255" s="60"/>
    </row>
    <row r="256" spans="7:48" x14ac:dyDescent="0.3">
      <c r="G256" s="22"/>
      <c r="H256" s="22"/>
      <c r="I256" s="22"/>
      <c r="J256" s="60"/>
      <c r="K256" s="60"/>
      <c r="L256" s="60"/>
      <c r="M256" s="60"/>
      <c r="Q256" s="60"/>
      <c r="R256" s="60"/>
      <c r="S256" s="60"/>
      <c r="T256" s="60"/>
      <c r="X256" s="60"/>
      <c r="Y256" s="60"/>
      <c r="Z256" s="60"/>
      <c r="AE256" s="60"/>
      <c r="AF256" s="60"/>
      <c r="AG256" s="60"/>
      <c r="AH256" s="60"/>
      <c r="AL256" s="60"/>
      <c r="AM256" s="60"/>
      <c r="AN256" s="60"/>
      <c r="AO256" s="60"/>
      <c r="AS256" s="60"/>
      <c r="AT256" s="60"/>
      <c r="AU256" s="60"/>
      <c r="AV256" s="60"/>
    </row>
    <row r="257" spans="7:48" x14ac:dyDescent="0.3">
      <c r="G257" s="22"/>
      <c r="H257" s="22"/>
      <c r="I257" s="22"/>
      <c r="J257" s="60"/>
      <c r="K257" s="60"/>
      <c r="L257" s="60"/>
      <c r="M257" s="60"/>
      <c r="Q257" s="60"/>
      <c r="R257" s="60"/>
      <c r="S257" s="60"/>
      <c r="T257" s="60"/>
      <c r="X257" s="60"/>
      <c r="Y257" s="60"/>
      <c r="Z257" s="60"/>
      <c r="AE257" s="60"/>
      <c r="AF257" s="60"/>
      <c r="AG257" s="60"/>
      <c r="AH257" s="60"/>
      <c r="AL257" s="60"/>
      <c r="AM257" s="60"/>
      <c r="AN257" s="60"/>
      <c r="AO257" s="60"/>
      <c r="AS257" s="60"/>
      <c r="AT257" s="60"/>
      <c r="AU257" s="60"/>
      <c r="AV257" s="60"/>
    </row>
    <row r="258" spans="7:48" x14ac:dyDescent="0.3">
      <c r="G258" s="22"/>
      <c r="H258" s="22"/>
      <c r="I258" s="22"/>
      <c r="J258" s="60"/>
      <c r="K258" s="60"/>
      <c r="L258" s="60"/>
      <c r="M258" s="60"/>
      <c r="Q258" s="60"/>
      <c r="R258" s="60"/>
      <c r="S258" s="60"/>
      <c r="T258" s="60"/>
      <c r="X258" s="60"/>
      <c r="Y258" s="60"/>
      <c r="Z258" s="60"/>
      <c r="AE258" s="60"/>
      <c r="AF258" s="60"/>
      <c r="AG258" s="60"/>
      <c r="AH258" s="60"/>
      <c r="AL258" s="60"/>
      <c r="AM258" s="60"/>
      <c r="AN258" s="60"/>
      <c r="AO258" s="60"/>
      <c r="AS258" s="60"/>
      <c r="AT258" s="60"/>
      <c r="AU258" s="60"/>
      <c r="AV258" s="60"/>
    </row>
    <row r="259" spans="7:48" x14ac:dyDescent="0.3">
      <c r="G259" s="22"/>
      <c r="H259" s="22"/>
      <c r="I259" s="22"/>
      <c r="J259" s="60"/>
      <c r="K259" s="60"/>
      <c r="L259" s="60"/>
      <c r="M259" s="60"/>
      <c r="Q259" s="60"/>
      <c r="R259" s="60"/>
      <c r="S259" s="60"/>
      <c r="T259" s="60"/>
      <c r="X259" s="60"/>
      <c r="Y259" s="60"/>
      <c r="Z259" s="60"/>
      <c r="AE259" s="60"/>
      <c r="AF259" s="60"/>
      <c r="AG259" s="60"/>
      <c r="AH259" s="60"/>
      <c r="AL259" s="60"/>
      <c r="AM259" s="60"/>
      <c r="AN259" s="60"/>
      <c r="AO259" s="60"/>
      <c r="AS259" s="60"/>
      <c r="AT259" s="60"/>
      <c r="AU259" s="60"/>
      <c r="AV259" s="60"/>
    </row>
    <row r="260" spans="7:48" x14ac:dyDescent="0.3">
      <c r="G260" s="22"/>
      <c r="H260" s="22"/>
      <c r="I260" s="22"/>
      <c r="J260" s="60"/>
      <c r="K260" s="60"/>
      <c r="L260" s="60"/>
      <c r="M260" s="60"/>
      <c r="Q260" s="60"/>
      <c r="R260" s="60"/>
      <c r="S260" s="60"/>
      <c r="T260" s="60"/>
      <c r="X260" s="60"/>
      <c r="Y260" s="60"/>
      <c r="Z260" s="60"/>
      <c r="AE260" s="60"/>
      <c r="AF260" s="60"/>
      <c r="AG260" s="60"/>
      <c r="AH260" s="60"/>
      <c r="AL260" s="60"/>
      <c r="AM260" s="60"/>
      <c r="AN260" s="60"/>
      <c r="AO260" s="60"/>
      <c r="AS260" s="60"/>
      <c r="AT260" s="60"/>
      <c r="AU260" s="60"/>
      <c r="AV260" s="60"/>
    </row>
    <row r="261" spans="7:48" x14ac:dyDescent="0.3">
      <c r="G261" s="22"/>
      <c r="H261" s="22"/>
      <c r="I261" s="22"/>
      <c r="J261" s="60"/>
      <c r="K261" s="60"/>
      <c r="L261" s="60"/>
      <c r="M261" s="60"/>
      <c r="Q261" s="60"/>
      <c r="R261" s="60"/>
      <c r="S261" s="60"/>
      <c r="T261" s="60"/>
      <c r="X261" s="60"/>
      <c r="Y261" s="60"/>
      <c r="Z261" s="60"/>
      <c r="AE261" s="60"/>
      <c r="AF261" s="60"/>
      <c r="AG261" s="60"/>
      <c r="AH261" s="60"/>
      <c r="AL261" s="60"/>
      <c r="AM261" s="60"/>
      <c r="AN261" s="60"/>
      <c r="AO261" s="60"/>
      <c r="AS261" s="60"/>
      <c r="AT261" s="60"/>
      <c r="AU261" s="60"/>
      <c r="AV261" s="60"/>
    </row>
    <row r="262" spans="7:48" x14ac:dyDescent="0.3">
      <c r="G262" s="22"/>
      <c r="H262" s="22"/>
      <c r="I262" s="22"/>
      <c r="J262" s="60"/>
      <c r="K262" s="60"/>
      <c r="L262" s="60"/>
      <c r="M262" s="60"/>
      <c r="Q262" s="60"/>
      <c r="R262" s="60"/>
      <c r="S262" s="60"/>
      <c r="T262" s="60"/>
      <c r="X262" s="60"/>
      <c r="Y262" s="60"/>
      <c r="Z262" s="60"/>
      <c r="AE262" s="60"/>
      <c r="AF262" s="60"/>
      <c r="AG262" s="60"/>
      <c r="AH262" s="60"/>
      <c r="AL262" s="60"/>
      <c r="AM262" s="60"/>
      <c r="AN262" s="60"/>
      <c r="AO262" s="60"/>
      <c r="AS262" s="60"/>
      <c r="AT262" s="60"/>
      <c r="AU262" s="60"/>
      <c r="AV262" s="60"/>
    </row>
    <row r="263" spans="7:48" x14ac:dyDescent="0.3">
      <c r="G263" s="22"/>
      <c r="H263" s="22"/>
      <c r="I263" s="22"/>
      <c r="J263" s="60"/>
      <c r="K263" s="60"/>
      <c r="L263" s="60"/>
      <c r="M263" s="60"/>
      <c r="Q263" s="60"/>
      <c r="R263" s="60"/>
      <c r="S263" s="60"/>
      <c r="T263" s="60"/>
      <c r="X263" s="60"/>
      <c r="Y263" s="60"/>
      <c r="Z263" s="60"/>
      <c r="AE263" s="60"/>
      <c r="AF263" s="60"/>
      <c r="AG263" s="60"/>
      <c r="AH263" s="60"/>
      <c r="AL263" s="60"/>
      <c r="AM263" s="60"/>
      <c r="AN263" s="60"/>
      <c r="AO263" s="60"/>
      <c r="AS263" s="60"/>
      <c r="AT263" s="60"/>
      <c r="AU263" s="60"/>
      <c r="AV263" s="60"/>
    </row>
    <row r="264" spans="7:48" x14ac:dyDescent="0.3">
      <c r="G264" s="22"/>
      <c r="H264" s="22"/>
      <c r="I264" s="22"/>
      <c r="J264" s="60"/>
      <c r="K264" s="60"/>
      <c r="L264" s="60"/>
      <c r="M264" s="60"/>
      <c r="Q264" s="60"/>
      <c r="R264" s="60"/>
      <c r="S264" s="60"/>
      <c r="T264" s="60"/>
      <c r="X264" s="60"/>
      <c r="Y264" s="60"/>
      <c r="Z264" s="60"/>
      <c r="AE264" s="60"/>
      <c r="AF264" s="60"/>
      <c r="AG264" s="60"/>
      <c r="AH264" s="60"/>
      <c r="AL264" s="60"/>
      <c r="AM264" s="60"/>
      <c r="AN264" s="60"/>
      <c r="AO264" s="60"/>
      <c r="AS264" s="60"/>
      <c r="AT264" s="60"/>
      <c r="AU264" s="60"/>
      <c r="AV264" s="60"/>
    </row>
    <row r="265" spans="7:48" x14ac:dyDescent="0.3">
      <c r="G265" s="22"/>
      <c r="H265" s="22"/>
      <c r="I265" s="22"/>
      <c r="J265" s="60"/>
      <c r="K265" s="60"/>
      <c r="L265" s="60"/>
      <c r="M265" s="60"/>
      <c r="Q265" s="60"/>
      <c r="R265" s="60"/>
      <c r="S265" s="60"/>
      <c r="T265" s="60"/>
      <c r="X265" s="60"/>
      <c r="Y265" s="60"/>
      <c r="Z265" s="60"/>
      <c r="AE265" s="60"/>
      <c r="AF265" s="60"/>
      <c r="AG265" s="60"/>
      <c r="AH265" s="60"/>
      <c r="AL265" s="60"/>
      <c r="AM265" s="60"/>
      <c r="AN265" s="60"/>
      <c r="AO265" s="60"/>
      <c r="AS265" s="60"/>
      <c r="AT265" s="60"/>
      <c r="AU265" s="60"/>
      <c r="AV265" s="60"/>
    </row>
    <row r="266" spans="7:48" x14ac:dyDescent="0.3">
      <c r="G266" s="22"/>
      <c r="H266" s="22"/>
      <c r="I266" s="22"/>
      <c r="J266" s="60"/>
      <c r="K266" s="60"/>
      <c r="L266" s="60"/>
      <c r="M266" s="60"/>
      <c r="Q266" s="60"/>
      <c r="R266" s="60"/>
      <c r="S266" s="60"/>
      <c r="T266" s="60"/>
      <c r="X266" s="60"/>
      <c r="Y266" s="60"/>
      <c r="Z266" s="60"/>
      <c r="AE266" s="60"/>
      <c r="AF266" s="60"/>
      <c r="AG266" s="60"/>
      <c r="AH266" s="60"/>
      <c r="AL266" s="60"/>
      <c r="AM266" s="60"/>
      <c r="AN266" s="60"/>
      <c r="AO266" s="60"/>
      <c r="AS266" s="60"/>
      <c r="AT266" s="60"/>
      <c r="AU266" s="60"/>
      <c r="AV266" s="60"/>
    </row>
    <row r="267" spans="7:48" x14ac:dyDescent="0.3">
      <c r="G267" s="22"/>
      <c r="H267" s="22"/>
      <c r="I267" s="22"/>
      <c r="J267" s="60"/>
      <c r="K267" s="60"/>
      <c r="L267" s="60"/>
      <c r="M267" s="60"/>
      <c r="Q267" s="60"/>
      <c r="R267" s="60"/>
      <c r="S267" s="60"/>
      <c r="T267" s="60"/>
      <c r="X267" s="60"/>
      <c r="Y267" s="60"/>
      <c r="Z267" s="60"/>
      <c r="AE267" s="60"/>
      <c r="AF267" s="60"/>
      <c r="AG267" s="60"/>
      <c r="AH267" s="60"/>
      <c r="AL267" s="60"/>
      <c r="AM267" s="60"/>
      <c r="AN267" s="60"/>
      <c r="AO267" s="60"/>
      <c r="AS267" s="60"/>
      <c r="AT267" s="60"/>
      <c r="AU267" s="60"/>
      <c r="AV267" s="60"/>
    </row>
    <row r="268" spans="7:48" x14ac:dyDescent="0.3">
      <c r="G268" s="22"/>
      <c r="H268" s="22"/>
      <c r="I268" s="22"/>
      <c r="J268" s="60"/>
      <c r="K268" s="60"/>
      <c r="L268" s="60"/>
      <c r="M268" s="60"/>
      <c r="Q268" s="60"/>
      <c r="R268" s="60"/>
      <c r="S268" s="60"/>
      <c r="T268" s="60"/>
      <c r="X268" s="60"/>
      <c r="Y268" s="60"/>
      <c r="Z268" s="60"/>
      <c r="AE268" s="60"/>
      <c r="AF268" s="60"/>
      <c r="AG268" s="60"/>
      <c r="AH268" s="60"/>
      <c r="AL268" s="60"/>
      <c r="AM268" s="60"/>
      <c r="AN268" s="60"/>
      <c r="AO268" s="60"/>
      <c r="AS268" s="60"/>
      <c r="AT268" s="60"/>
      <c r="AU268" s="60"/>
      <c r="AV268" s="60"/>
    </row>
    <row r="269" spans="7:48" x14ac:dyDescent="0.3">
      <c r="G269" s="22"/>
      <c r="H269" s="22"/>
      <c r="I269" s="22"/>
      <c r="J269" s="60"/>
      <c r="K269" s="60"/>
      <c r="L269" s="60"/>
      <c r="M269" s="60"/>
      <c r="Q269" s="60"/>
      <c r="R269" s="60"/>
      <c r="S269" s="60"/>
      <c r="T269" s="60"/>
      <c r="X269" s="60"/>
      <c r="Y269" s="60"/>
      <c r="Z269" s="60"/>
      <c r="AE269" s="60"/>
      <c r="AF269" s="60"/>
      <c r="AG269" s="60"/>
      <c r="AH269" s="60"/>
      <c r="AL269" s="60"/>
      <c r="AM269" s="60"/>
      <c r="AN269" s="60"/>
      <c r="AO269" s="60"/>
      <c r="AS269" s="60"/>
      <c r="AT269" s="60"/>
      <c r="AU269" s="60"/>
      <c r="AV269" s="60"/>
    </row>
    <row r="270" spans="7:48" x14ac:dyDescent="0.3">
      <c r="G270" s="22"/>
      <c r="H270" s="22"/>
      <c r="I270" s="22"/>
      <c r="J270" s="60"/>
      <c r="K270" s="60"/>
      <c r="L270" s="60"/>
      <c r="M270" s="60"/>
      <c r="Q270" s="60"/>
      <c r="R270" s="60"/>
      <c r="S270" s="60"/>
      <c r="T270" s="60"/>
      <c r="X270" s="60"/>
      <c r="Y270" s="60"/>
      <c r="Z270" s="60"/>
      <c r="AE270" s="60"/>
      <c r="AF270" s="60"/>
      <c r="AG270" s="60"/>
      <c r="AH270" s="60"/>
      <c r="AL270" s="60"/>
      <c r="AM270" s="60"/>
      <c r="AN270" s="60"/>
      <c r="AO270" s="60"/>
      <c r="AS270" s="60"/>
      <c r="AT270" s="60"/>
      <c r="AU270" s="60"/>
      <c r="AV270" s="60"/>
    </row>
    <row r="271" spans="7:48" x14ac:dyDescent="0.3">
      <c r="G271" s="22"/>
      <c r="H271" s="22"/>
      <c r="I271" s="22"/>
      <c r="J271" s="60"/>
      <c r="K271" s="60"/>
      <c r="L271" s="60"/>
      <c r="M271" s="60"/>
      <c r="Q271" s="60"/>
      <c r="R271" s="60"/>
      <c r="S271" s="60"/>
      <c r="T271" s="60"/>
      <c r="X271" s="60"/>
      <c r="Y271" s="60"/>
      <c r="Z271" s="60"/>
      <c r="AE271" s="60"/>
      <c r="AF271" s="60"/>
      <c r="AG271" s="60"/>
      <c r="AH271" s="60"/>
      <c r="AL271" s="60"/>
      <c r="AM271" s="60"/>
      <c r="AN271" s="60"/>
      <c r="AO271" s="60"/>
      <c r="AS271" s="60"/>
      <c r="AT271" s="60"/>
      <c r="AU271" s="60"/>
      <c r="AV271" s="60"/>
    </row>
    <row r="272" spans="7:48" x14ac:dyDescent="0.3">
      <c r="G272" s="22"/>
      <c r="H272" s="22"/>
      <c r="I272" s="22"/>
      <c r="J272" s="60"/>
      <c r="K272" s="60"/>
      <c r="L272" s="60"/>
      <c r="M272" s="60"/>
      <c r="Q272" s="60"/>
      <c r="R272" s="60"/>
      <c r="S272" s="60"/>
      <c r="T272" s="60"/>
      <c r="X272" s="60"/>
      <c r="Y272" s="60"/>
      <c r="Z272" s="60"/>
      <c r="AE272" s="60"/>
      <c r="AF272" s="60"/>
      <c r="AG272" s="60"/>
      <c r="AH272" s="60"/>
      <c r="AL272" s="60"/>
      <c r="AM272" s="60"/>
      <c r="AN272" s="60"/>
      <c r="AO272" s="60"/>
      <c r="AS272" s="60"/>
      <c r="AT272" s="60"/>
      <c r="AU272" s="60"/>
      <c r="AV272" s="60"/>
    </row>
    <row r="273" spans="7:48" x14ac:dyDescent="0.3">
      <c r="G273" s="22"/>
      <c r="H273" s="22"/>
      <c r="I273" s="22"/>
      <c r="J273" s="60"/>
      <c r="K273" s="60"/>
      <c r="L273" s="60"/>
      <c r="M273" s="60"/>
      <c r="Q273" s="60"/>
      <c r="R273" s="60"/>
      <c r="S273" s="60"/>
      <c r="T273" s="60"/>
      <c r="X273" s="60"/>
      <c r="Y273" s="60"/>
      <c r="Z273" s="60"/>
      <c r="AE273" s="60"/>
      <c r="AF273" s="60"/>
      <c r="AG273" s="60"/>
      <c r="AH273" s="60"/>
      <c r="AL273" s="60"/>
      <c r="AM273" s="60"/>
      <c r="AN273" s="60"/>
      <c r="AO273" s="60"/>
      <c r="AS273" s="60"/>
      <c r="AT273" s="60"/>
      <c r="AU273" s="60"/>
      <c r="AV273" s="60"/>
    </row>
    <row r="274" spans="7:48" x14ac:dyDescent="0.3">
      <c r="G274" s="22"/>
      <c r="H274" s="22"/>
      <c r="I274" s="22"/>
      <c r="J274" s="60"/>
      <c r="K274" s="60"/>
      <c r="L274" s="60"/>
      <c r="M274" s="60"/>
      <c r="Q274" s="60"/>
      <c r="R274" s="60"/>
      <c r="S274" s="60"/>
      <c r="T274" s="60"/>
      <c r="X274" s="60"/>
      <c r="Y274" s="60"/>
      <c r="Z274" s="60"/>
      <c r="AE274" s="60"/>
      <c r="AF274" s="60"/>
      <c r="AG274" s="60"/>
      <c r="AH274" s="60"/>
      <c r="AL274" s="60"/>
      <c r="AM274" s="60"/>
      <c r="AN274" s="60"/>
      <c r="AO274" s="60"/>
      <c r="AS274" s="60"/>
      <c r="AT274" s="60"/>
      <c r="AU274" s="60"/>
      <c r="AV274" s="60"/>
    </row>
    <row r="275" spans="7:48" x14ac:dyDescent="0.3">
      <c r="G275" s="22"/>
      <c r="H275" s="22"/>
      <c r="I275" s="22"/>
      <c r="J275" s="60"/>
      <c r="K275" s="60"/>
      <c r="L275" s="60"/>
      <c r="M275" s="60"/>
      <c r="Q275" s="60"/>
      <c r="R275" s="60"/>
      <c r="S275" s="60"/>
      <c r="T275" s="60"/>
      <c r="X275" s="60"/>
      <c r="Y275" s="60"/>
      <c r="Z275" s="60"/>
      <c r="AE275" s="60"/>
      <c r="AF275" s="60"/>
      <c r="AG275" s="60"/>
      <c r="AH275" s="60"/>
      <c r="AL275" s="60"/>
      <c r="AM275" s="60"/>
      <c r="AN275" s="60"/>
      <c r="AO275" s="60"/>
      <c r="AS275" s="60"/>
      <c r="AT275" s="60"/>
      <c r="AU275" s="60"/>
      <c r="AV275" s="60"/>
    </row>
    <row r="276" spans="7:48" x14ac:dyDescent="0.3">
      <c r="G276" s="22"/>
      <c r="H276" s="22"/>
      <c r="I276" s="22"/>
      <c r="J276" s="60"/>
      <c r="K276" s="60"/>
      <c r="L276" s="60"/>
      <c r="M276" s="60"/>
      <c r="Q276" s="60"/>
      <c r="R276" s="60"/>
      <c r="S276" s="60"/>
      <c r="T276" s="60"/>
      <c r="X276" s="60"/>
      <c r="Y276" s="60"/>
      <c r="Z276" s="60"/>
      <c r="AE276" s="60"/>
      <c r="AF276" s="60"/>
      <c r="AG276" s="60"/>
      <c r="AH276" s="60"/>
      <c r="AL276" s="60"/>
      <c r="AM276" s="60"/>
      <c r="AN276" s="60"/>
      <c r="AO276" s="60"/>
      <c r="AS276" s="60"/>
      <c r="AT276" s="60"/>
      <c r="AU276" s="60"/>
      <c r="AV276" s="60"/>
    </row>
    <row r="277" spans="7:48" x14ac:dyDescent="0.3">
      <c r="G277" s="22"/>
      <c r="H277" s="22"/>
      <c r="I277" s="22"/>
      <c r="J277" s="60"/>
      <c r="K277" s="60"/>
      <c r="L277" s="60"/>
      <c r="M277" s="60"/>
      <c r="Q277" s="60"/>
      <c r="R277" s="60"/>
      <c r="S277" s="60"/>
      <c r="T277" s="60"/>
      <c r="X277" s="60"/>
      <c r="Y277" s="60"/>
      <c r="Z277" s="60"/>
      <c r="AE277" s="60"/>
      <c r="AF277" s="60"/>
      <c r="AG277" s="60"/>
      <c r="AH277" s="60"/>
      <c r="AL277" s="60"/>
      <c r="AM277" s="60"/>
      <c r="AN277" s="60"/>
      <c r="AO277" s="60"/>
      <c r="AS277" s="60"/>
      <c r="AT277" s="60"/>
      <c r="AU277" s="60"/>
      <c r="AV277" s="60"/>
    </row>
    <row r="278" spans="7:48" x14ac:dyDescent="0.3">
      <c r="G278" s="22"/>
      <c r="H278" s="22"/>
      <c r="I278" s="22"/>
      <c r="J278" s="60"/>
      <c r="K278" s="60"/>
      <c r="L278" s="60"/>
      <c r="M278" s="60"/>
      <c r="Q278" s="60"/>
      <c r="R278" s="60"/>
      <c r="S278" s="60"/>
      <c r="T278" s="60"/>
      <c r="X278" s="60"/>
      <c r="Y278" s="60"/>
      <c r="Z278" s="60"/>
      <c r="AE278" s="60"/>
      <c r="AF278" s="60"/>
      <c r="AG278" s="60"/>
      <c r="AH278" s="60"/>
      <c r="AL278" s="60"/>
      <c r="AM278" s="60"/>
      <c r="AN278" s="60"/>
      <c r="AO278" s="60"/>
      <c r="AS278" s="60"/>
      <c r="AT278" s="60"/>
      <c r="AU278" s="60"/>
      <c r="AV278" s="60"/>
    </row>
    <row r="279" spans="7:48" x14ac:dyDescent="0.3">
      <c r="G279" s="22"/>
      <c r="H279" s="22"/>
      <c r="I279" s="22"/>
      <c r="J279" s="60"/>
      <c r="K279" s="60"/>
      <c r="L279" s="60"/>
      <c r="M279" s="60"/>
      <c r="Q279" s="60"/>
      <c r="R279" s="60"/>
      <c r="S279" s="60"/>
      <c r="T279" s="60"/>
      <c r="X279" s="60"/>
      <c r="Y279" s="60"/>
      <c r="Z279" s="60"/>
      <c r="AE279" s="60"/>
      <c r="AF279" s="60"/>
      <c r="AG279" s="60"/>
      <c r="AH279" s="60"/>
      <c r="AL279" s="60"/>
      <c r="AM279" s="60"/>
      <c r="AN279" s="60"/>
      <c r="AO279" s="60"/>
      <c r="AS279" s="60"/>
      <c r="AT279" s="60"/>
      <c r="AU279" s="60"/>
      <c r="AV279" s="60"/>
    </row>
    <row r="280" spans="7:48" x14ac:dyDescent="0.3">
      <c r="G280" s="22"/>
      <c r="H280" s="22"/>
      <c r="I280" s="22"/>
      <c r="J280" s="60"/>
      <c r="K280" s="60"/>
      <c r="L280" s="60"/>
      <c r="M280" s="60"/>
      <c r="Q280" s="60"/>
      <c r="R280" s="60"/>
      <c r="S280" s="60"/>
      <c r="T280" s="60"/>
      <c r="X280" s="60"/>
      <c r="Y280" s="60"/>
      <c r="Z280" s="60"/>
      <c r="AE280" s="60"/>
      <c r="AF280" s="60"/>
      <c r="AG280" s="60"/>
      <c r="AH280" s="60"/>
      <c r="AL280" s="60"/>
      <c r="AM280" s="60"/>
      <c r="AN280" s="60"/>
      <c r="AO280" s="60"/>
      <c r="AS280" s="60"/>
      <c r="AT280" s="60"/>
      <c r="AU280" s="60"/>
      <c r="AV280" s="60"/>
    </row>
    <row r="281" spans="7:48" x14ac:dyDescent="0.3">
      <c r="G281" s="22"/>
      <c r="H281" s="22"/>
      <c r="I281" s="22"/>
      <c r="J281" s="60"/>
      <c r="K281" s="60"/>
      <c r="L281" s="60"/>
      <c r="M281" s="60"/>
      <c r="Q281" s="60"/>
      <c r="R281" s="60"/>
      <c r="S281" s="60"/>
      <c r="T281" s="60"/>
      <c r="X281" s="60"/>
      <c r="Y281" s="60"/>
      <c r="Z281" s="60"/>
      <c r="AE281" s="60"/>
      <c r="AF281" s="60"/>
      <c r="AG281" s="60"/>
      <c r="AH281" s="60"/>
      <c r="AL281" s="60"/>
      <c r="AM281" s="60"/>
      <c r="AN281" s="60"/>
      <c r="AO281" s="60"/>
      <c r="AS281" s="60"/>
      <c r="AT281" s="60"/>
      <c r="AU281" s="60"/>
      <c r="AV281" s="60"/>
    </row>
  </sheetData>
  <mergeCells count="22">
    <mergeCell ref="B65:D65"/>
    <mergeCell ref="A3:H3"/>
    <mergeCell ref="B10:I10"/>
    <mergeCell ref="B11:I11"/>
    <mergeCell ref="D14:K14"/>
    <mergeCell ref="G20:I20"/>
    <mergeCell ref="K20:M20"/>
    <mergeCell ref="O20:P20"/>
    <mergeCell ref="D21:D22"/>
    <mergeCell ref="O21:O22"/>
    <mergeCell ref="P21:P22"/>
    <mergeCell ref="B60:D60"/>
    <mergeCell ref="K80:M80"/>
    <mergeCell ref="O80:P80"/>
    <mergeCell ref="D81:D82"/>
    <mergeCell ref="O81:O82"/>
    <mergeCell ref="P81:P82"/>
    <mergeCell ref="B121:D121"/>
    <mergeCell ref="B126:D126"/>
    <mergeCell ref="B70:I70"/>
    <mergeCell ref="B71:I71"/>
    <mergeCell ref="G80:I80"/>
  </mergeCells>
  <conditionalFormatting sqref="G133:J135">
    <cfRule type="cellIs" dxfId="93" priority="1" operator="lessThan">
      <formula>0</formula>
    </cfRule>
    <cfRule type="cellIs" dxfId="92" priority="2" operator="greaterThan">
      <formula>0</formula>
    </cfRule>
  </conditionalFormatting>
  <conditionalFormatting sqref="Q133:Q135">
    <cfRule type="cellIs" dxfId="91" priority="17" operator="lessThan">
      <formula>0</formula>
    </cfRule>
    <cfRule type="cellIs" dxfId="90" priority="18" operator="greaterThan">
      <formula>0</formula>
    </cfRule>
  </conditionalFormatting>
  <conditionalFormatting sqref="Q137:T281">
    <cfRule type="cellIs" dxfId="89" priority="19" operator="lessThan">
      <formula>0</formula>
    </cfRule>
    <cfRule type="cellIs" dxfId="88" priority="20" operator="greaterThan">
      <formula>0</formula>
    </cfRule>
  </conditionalFormatting>
  <conditionalFormatting sqref="X133:X135">
    <cfRule type="cellIs" dxfId="87" priority="15" operator="lessThan">
      <formula>0</formula>
    </cfRule>
    <cfRule type="cellIs" dxfId="86" priority="16" operator="greaterThan">
      <formula>0</formula>
    </cfRule>
  </conditionalFormatting>
  <conditionalFormatting sqref="X137:Z281 J139:M281">
    <cfRule type="cellIs" dxfId="85" priority="23" operator="lessThan">
      <formula>0</formula>
    </cfRule>
    <cfRule type="cellIs" dxfId="84" priority="24" operator="greaterThan">
      <formula>0</formula>
    </cfRule>
  </conditionalFormatting>
  <conditionalFormatting sqref="AE133:AE135">
    <cfRule type="cellIs" dxfId="83" priority="11" operator="lessThan">
      <formula>0</formula>
    </cfRule>
    <cfRule type="cellIs" dxfId="82" priority="12" operator="greaterThan">
      <formula>0</formula>
    </cfRule>
  </conditionalFormatting>
  <conditionalFormatting sqref="AE137:AH281">
    <cfRule type="cellIs" dxfId="81" priority="13" operator="lessThan">
      <formula>0</formula>
    </cfRule>
    <cfRule type="cellIs" dxfId="80" priority="14" operator="greaterThan">
      <formula>0</formula>
    </cfRule>
  </conditionalFormatting>
  <conditionalFormatting sqref="AL133:AL135">
    <cfRule type="cellIs" dxfId="79" priority="7" operator="lessThan">
      <formula>0</formula>
    </cfRule>
    <cfRule type="cellIs" dxfId="78" priority="8" operator="greaterThan">
      <formula>0</formula>
    </cfRule>
  </conditionalFormatting>
  <conditionalFormatting sqref="AL137:AO281">
    <cfRule type="cellIs" dxfId="77" priority="9" operator="lessThan">
      <formula>0</formula>
    </cfRule>
    <cfRule type="cellIs" dxfId="76" priority="10" operator="greaterThan">
      <formula>0</formula>
    </cfRule>
  </conditionalFormatting>
  <conditionalFormatting sqref="AS133:AS135">
    <cfRule type="cellIs" dxfId="75" priority="3" operator="lessThan">
      <formula>0</formula>
    </cfRule>
    <cfRule type="cellIs" dxfId="74" priority="4" operator="greaterThan">
      <formula>0</formula>
    </cfRule>
  </conditionalFormatting>
  <conditionalFormatting sqref="AS137:AV281">
    <cfRule type="cellIs" dxfId="73" priority="5" operator="lessThan">
      <formula>0</formula>
    </cfRule>
    <cfRule type="cellIs" dxfId="72" priority="6" operator="greaterThan">
      <formula>0</formula>
    </cfRule>
  </conditionalFormatting>
  <dataValidations count="5">
    <dataValidation type="list" allowBlank="1" showInputMessage="1" showErrorMessage="1" sqref="D25 D23 D85 D83" xr:uid="{97D30D22-B520-4BD2-98B5-2F7671B38A0C}">
      <formula1>"per 30 days, per kWh, per kW, per kVA"</formula1>
    </dataValidation>
    <dataValidation type="list" allowBlank="1" showInputMessage="1" showErrorMessage="1" sqref="D76 D16" xr:uid="{29C821F8-81E6-43DA-A1E6-119B2B0E7649}">
      <formula1>"TOU, non-TOU"</formula1>
    </dataValidation>
    <dataValidation type="list" allowBlank="1" showInputMessage="1" showErrorMessage="1" prompt="Select Charge Unit - per 30 days, per kWh, per kW, per kVA." sqref="D42:D43 D45:D55 D103:D104 D106:D116 D24 D97:D101 D36:D40 D84 D26:D34 D86:D95" xr:uid="{20D287A7-7B11-4F7D-A908-EA7BA7B4CC5D}">
      <formula1>"per 30 days, per kWh, per kW, per kVA"</formula1>
    </dataValidation>
    <dataValidation type="list" allowBlank="1" showInputMessage="1" showErrorMessage="1" sqref="E42:E43 E103:E104 E36:E40 E97:E101 E23:E34 E83:E95 E61 E66 E45:E56 E122 E127 E106:E117" xr:uid="{42DEE087-54B9-4CCA-A12F-4252CAD95BC9}">
      <formula1>#REF!</formula1>
    </dataValidation>
    <dataValidation type="list" allowBlank="1" showInputMessage="1" showErrorMessage="1" prompt="Select Charge Unit - monthly, per kWh, per kW" sqref="D61 D56 D66 D122 D117 D127" xr:uid="{A318B2EF-1FBA-49B7-B4DA-FFBFF7F75601}">
      <formula1>"Monthly, per kWh, per kW"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50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rowBreaks count="1" manualBreakCount="1">
    <brk id="69" max="16" man="1"/>
  </rowBreaks>
  <colBreaks count="1" manualBreakCount="1">
    <brk id="1" min="9" max="13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327660</xdr:colOff>
                    <xdr:row>76</xdr:row>
                    <xdr:rowOff>45720</xdr:rowOff>
                  </from>
                  <to>
                    <xdr:col>17</xdr:col>
                    <xdr:colOff>22860</xdr:colOff>
                    <xdr:row>78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441960</xdr:colOff>
                    <xdr:row>77</xdr:row>
                    <xdr:rowOff>22860</xdr:rowOff>
                  </from>
                  <to>
                    <xdr:col>10</xdr:col>
                    <xdr:colOff>365760</xdr:colOff>
                    <xdr:row>78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144780</xdr:colOff>
                    <xdr:row>16</xdr:row>
                    <xdr:rowOff>76200</xdr:rowOff>
                  </from>
                  <to>
                    <xdr:col>15</xdr:col>
                    <xdr:colOff>571500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365760</xdr:colOff>
                    <xdr:row>17</xdr:row>
                    <xdr:rowOff>22860</xdr:rowOff>
                  </from>
                  <to>
                    <xdr:col>10</xdr:col>
                    <xdr:colOff>251460</xdr:colOff>
                    <xdr:row>18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Option Button 5">
              <controlPr defaultSize="0" autoFill="0" autoLine="0" autoPict="0">
                <anchor moveWithCells="1">
                  <from>
                    <xdr:col>17</xdr:col>
                    <xdr:colOff>0</xdr:colOff>
                    <xdr:row>76</xdr:row>
                    <xdr:rowOff>45720</xdr:rowOff>
                  </from>
                  <to>
                    <xdr:col>22</xdr:col>
                    <xdr:colOff>632460</xdr:colOff>
                    <xdr:row>78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5BD8D-5274-442B-8EB8-CDB408C85AAB}">
  <sheetPr>
    <pageSetUpPr fitToPage="1"/>
  </sheetPr>
  <dimension ref="A1:AY128"/>
  <sheetViews>
    <sheetView topLeftCell="A10" zoomScale="90" zoomScaleNormal="90" workbookViewId="0">
      <pane xSplit="4" ySplit="2" topLeftCell="E12" activePane="bottomRight" state="frozen"/>
      <selection pane="topRight"/>
      <selection pane="bottomLeft"/>
      <selection pane="bottomRight"/>
    </sheetView>
  </sheetViews>
  <sheetFormatPr defaultColWidth="9.33203125" defaultRowHeight="14.4" x14ac:dyDescent="0.3"/>
  <cols>
    <col min="1" max="1" width="1.6640625" style="202" customWidth="1"/>
    <col min="2" max="2" width="121.6640625" style="202" bestFit="1" customWidth="1"/>
    <col min="3" max="3" width="1.5546875" style="202" customWidth="1"/>
    <col min="4" max="4" width="12.6640625" style="210" customWidth="1"/>
    <col min="5" max="5" width="1.109375" style="202" customWidth="1"/>
    <col min="6" max="6" width="0.6640625" style="202" customWidth="1"/>
    <col min="7" max="9" width="14.109375" style="202" customWidth="1"/>
    <col min="10" max="10" width="1.33203125" style="202" customWidth="1"/>
    <col min="11" max="13" width="14.109375" style="202" customWidth="1"/>
    <col min="14" max="14" width="0.88671875" style="202" customWidth="1"/>
    <col min="15" max="16" width="14.109375" style="202" customWidth="1"/>
    <col min="17" max="17" width="1.33203125" style="202" customWidth="1"/>
    <col min="18" max="20" width="14.109375" style="202" customWidth="1"/>
    <col min="21" max="21" width="0.88671875" style="202" customWidth="1"/>
    <col min="22" max="23" width="14.109375" style="202" customWidth="1"/>
    <col min="24" max="24" width="1.33203125" style="202" customWidth="1"/>
    <col min="25" max="27" width="14.109375" style="202" customWidth="1"/>
    <col min="28" max="28" width="2" style="202" customWidth="1"/>
    <col min="29" max="30" width="14.109375" style="202" customWidth="1"/>
    <col min="31" max="31" width="1.33203125" style="202" customWidth="1"/>
    <col min="32" max="34" width="14.109375" style="202" customWidth="1"/>
    <col min="35" max="35" width="1.33203125" style="202" customWidth="1"/>
    <col min="36" max="37" width="14.109375" style="202" customWidth="1"/>
    <col min="38" max="38" width="1.33203125" style="202" customWidth="1"/>
    <col min="39" max="41" width="14.109375" style="202" customWidth="1"/>
    <col min="42" max="42" width="1.33203125" style="202" customWidth="1"/>
    <col min="43" max="49" width="14.109375" style="202" customWidth="1"/>
    <col min="50" max="51" width="14.33203125" style="202" customWidth="1"/>
    <col min="52" max="16384" width="9.33203125" style="202"/>
  </cols>
  <sheetData>
    <row r="1" spans="1:51" ht="20.399999999999999" x14ac:dyDescent="0.3">
      <c r="A1" s="199"/>
      <c r="B1" s="200"/>
      <c r="C1" s="200"/>
      <c r="D1" s="201"/>
      <c r="E1" s="200"/>
      <c r="F1" s="200"/>
      <c r="G1" s="200"/>
      <c r="H1" s="200"/>
      <c r="I1" s="199"/>
      <c r="J1" s="199"/>
      <c r="N1" s="202">
        <v>1</v>
      </c>
      <c r="Q1" s="199"/>
      <c r="U1" s="202">
        <v>1</v>
      </c>
      <c r="X1" s="199"/>
      <c r="AB1" s="202">
        <v>1</v>
      </c>
      <c r="AE1" s="199"/>
      <c r="AI1" s="202">
        <v>1</v>
      </c>
      <c r="AL1" s="199"/>
      <c r="AP1" s="202">
        <v>1</v>
      </c>
      <c r="AS1" s="199"/>
      <c r="AW1" s="202">
        <v>1</v>
      </c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M5" s="13"/>
      <c r="N5" s="13"/>
      <c r="O5" s="13"/>
      <c r="P5" s="13"/>
      <c r="Q5" s="199"/>
      <c r="T5" s="13"/>
      <c r="U5" s="13"/>
      <c r="V5" s="13"/>
      <c r="W5" s="13"/>
      <c r="X5" s="199"/>
      <c r="AA5" s="13"/>
      <c r="AB5" s="13"/>
      <c r="AC5" s="13"/>
      <c r="AD5" s="13"/>
      <c r="AE5" s="199"/>
      <c r="AH5" s="13"/>
      <c r="AI5" s="13"/>
      <c r="AJ5" s="13"/>
      <c r="AK5" s="13"/>
      <c r="AL5" s="199"/>
      <c r="AO5" s="13"/>
      <c r="AP5" s="13"/>
      <c r="AQ5" s="13"/>
      <c r="AR5" s="13"/>
      <c r="AS5" s="199"/>
      <c r="AV5" s="13"/>
      <c r="AW5" s="13"/>
      <c r="AX5" s="13"/>
      <c r="AY5" s="13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M6" s="13"/>
      <c r="N6" s="13"/>
      <c r="O6" s="13"/>
      <c r="P6" s="13"/>
      <c r="Q6" s="199"/>
      <c r="T6" s="13"/>
      <c r="U6" s="13"/>
      <c r="V6" s="13"/>
      <c r="W6" s="13"/>
      <c r="X6" s="199"/>
      <c r="AA6" s="13"/>
      <c r="AB6" s="13"/>
      <c r="AC6" s="13"/>
      <c r="AD6" s="13"/>
      <c r="AE6" s="199"/>
      <c r="AH6" s="13"/>
      <c r="AI6" s="13"/>
      <c r="AJ6" s="13"/>
      <c r="AK6" s="13"/>
      <c r="AL6" s="199"/>
      <c r="AO6" s="13"/>
      <c r="AP6" s="13"/>
      <c r="AQ6" s="13"/>
      <c r="AR6" s="13"/>
      <c r="AS6" s="199"/>
      <c r="AV6" s="13"/>
      <c r="AW6" s="13"/>
      <c r="AX6" s="13"/>
      <c r="AY6" s="13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M7" s="13"/>
      <c r="N7" s="13"/>
      <c r="O7" s="13"/>
      <c r="P7" s="13"/>
      <c r="Q7" s="199"/>
      <c r="T7" s="13"/>
      <c r="U7" s="13"/>
      <c r="V7" s="13"/>
      <c r="W7" s="13"/>
      <c r="X7" s="199"/>
      <c r="AA7" s="13"/>
      <c r="AB7" s="13"/>
      <c r="AC7" s="13"/>
      <c r="AD7" s="13"/>
      <c r="AE7" s="199"/>
      <c r="AH7" s="13"/>
      <c r="AI7" s="13"/>
      <c r="AJ7" s="13"/>
      <c r="AK7" s="13"/>
      <c r="AL7" s="199"/>
      <c r="AO7" s="13"/>
      <c r="AP7" s="13"/>
      <c r="AQ7" s="13"/>
      <c r="AR7" s="13"/>
      <c r="AS7" s="199"/>
      <c r="AV7" s="13"/>
      <c r="AW7" s="13"/>
      <c r="AX7" s="13"/>
      <c r="AY7" s="13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M8" s="13"/>
      <c r="N8" s="13"/>
      <c r="O8" s="13"/>
      <c r="P8" s="13"/>
      <c r="Q8" s="199"/>
      <c r="T8" s="13"/>
      <c r="U8" s="13"/>
      <c r="V8" s="13"/>
      <c r="W8" s="13"/>
      <c r="X8" s="199"/>
      <c r="AA8" s="13"/>
      <c r="AB8" s="13"/>
      <c r="AC8" s="13"/>
      <c r="AD8" s="13"/>
      <c r="AE8" s="199"/>
      <c r="AH8" s="13"/>
      <c r="AI8" s="13"/>
      <c r="AJ8" s="13"/>
      <c r="AK8" s="13"/>
      <c r="AL8" s="199"/>
      <c r="AO8" s="13"/>
      <c r="AP8" s="13"/>
      <c r="AQ8" s="13"/>
      <c r="AR8" s="13"/>
      <c r="AS8" s="199"/>
      <c r="AV8" s="13"/>
      <c r="AW8" s="13"/>
      <c r="AX8" s="13"/>
      <c r="AY8" s="13"/>
    </row>
    <row r="9" spans="1:51" x14ac:dyDescent="0.3">
      <c r="M9" s="13"/>
      <c r="N9" s="13"/>
      <c r="O9" s="13"/>
      <c r="P9" s="13"/>
      <c r="T9" s="13"/>
      <c r="U9" s="13"/>
      <c r="V9" s="13"/>
      <c r="W9" s="13"/>
      <c r="AA9" s="13"/>
      <c r="AB9" s="13"/>
      <c r="AC9" s="13"/>
      <c r="AD9" s="13"/>
      <c r="AH9" s="13"/>
      <c r="AI9" s="13"/>
      <c r="AJ9" s="13"/>
      <c r="AK9" s="13"/>
      <c r="AO9" s="13"/>
      <c r="AP9" s="13"/>
      <c r="AQ9" s="13"/>
      <c r="AR9" s="13"/>
      <c r="AV9" s="13"/>
      <c r="AW9" s="13"/>
      <c r="AX9" s="13"/>
      <c r="AY9" s="13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M10" s="13"/>
      <c r="N10" s="13"/>
      <c r="O10" s="13"/>
      <c r="P10" s="13"/>
      <c r="Q10" s="13"/>
      <c r="T10" s="13"/>
      <c r="U10" s="13"/>
      <c r="V10" s="13"/>
      <c r="W10" s="13"/>
      <c r="X10" s="13"/>
      <c r="AA10" s="13"/>
      <c r="AB10" s="13"/>
      <c r="AC10" s="13"/>
      <c r="AD10" s="13"/>
      <c r="AE10" s="13"/>
      <c r="AH10" s="13"/>
      <c r="AI10" s="13"/>
      <c r="AJ10" s="13"/>
      <c r="AK10" s="13"/>
      <c r="AL10" s="13"/>
      <c r="AO10" s="13"/>
      <c r="AP10" s="13"/>
      <c r="AQ10" s="13"/>
      <c r="AR10" s="13"/>
      <c r="AS10" s="13"/>
      <c r="AV10" s="13"/>
      <c r="AW10" s="13"/>
      <c r="AX10" s="13"/>
      <c r="AY10" s="13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M11" s="13"/>
      <c r="N11" s="13"/>
      <c r="O11" s="13"/>
      <c r="P11" s="13"/>
      <c r="Q11" s="13"/>
      <c r="T11" s="13"/>
      <c r="U11" s="13"/>
      <c r="V11" s="13"/>
      <c r="W11" s="13"/>
      <c r="X11" s="13"/>
      <c r="AA11" s="13"/>
      <c r="AB11" s="13"/>
      <c r="AC11" s="13"/>
      <c r="AD11" s="13"/>
      <c r="AE11" s="13"/>
      <c r="AH11" s="13"/>
      <c r="AI11" s="13"/>
      <c r="AJ11" s="13"/>
      <c r="AK11" s="13"/>
      <c r="AL11" s="13"/>
      <c r="AO11" s="13"/>
      <c r="AP11" s="13"/>
      <c r="AQ11" s="13"/>
      <c r="AR11" s="13"/>
      <c r="AS11" s="13"/>
      <c r="AV11" s="13"/>
      <c r="AW11" s="13"/>
      <c r="AX11" s="13"/>
      <c r="AY11" s="13"/>
    </row>
    <row r="12" spans="1:51" x14ac:dyDescent="0.3">
      <c r="M12" s="13"/>
      <c r="N12" s="13"/>
      <c r="O12" s="13"/>
      <c r="P12" s="13"/>
      <c r="T12" s="13"/>
      <c r="U12" s="13"/>
      <c r="V12" s="13"/>
      <c r="W12" s="13"/>
      <c r="AA12" s="13"/>
      <c r="AB12" s="13"/>
      <c r="AC12" s="13"/>
      <c r="AD12" s="13"/>
      <c r="AH12" s="13"/>
      <c r="AI12" s="13"/>
      <c r="AJ12" s="13"/>
      <c r="AK12" s="13"/>
      <c r="AO12" s="13"/>
      <c r="AP12" s="13"/>
      <c r="AQ12" s="13"/>
      <c r="AR12" s="13"/>
      <c r="AV12" s="13"/>
      <c r="AW12" s="13"/>
      <c r="AX12" s="13"/>
      <c r="AY12" s="13"/>
    </row>
    <row r="13" spans="1:51" x14ac:dyDescent="0.3">
      <c r="M13" s="13"/>
      <c r="N13" s="13"/>
      <c r="O13" s="13"/>
      <c r="P13" s="13"/>
      <c r="T13" s="13"/>
      <c r="U13" s="13"/>
      <c r="V13" s="13"/>
      <c r="W13" s="13"/>
      <c r="AA13" s="13"/>
      <c r="AB13" s="13"/>
      <c r="AC13" s="13"/>
      <c r="AD13" s="13"/>
      <c r="AH13" s="13"/>
      <c r="AI13" s="13"/>
      <c r="AJ13" s="13"/>
      <c r="AK13" s="13"/>
      <c r="AO13" s="13"/>
      <c r="AP13" s="13"/>
      <c r="AQ13" s="13"/>
      <c r="AR13" s="13"/>
      <c r="AV13" s="13"/>
      <c r="AW13" s="13"/>
      <c r="AX13" s="13"/>
      <c r="AY13" s="13"/>
    </row>
    <row r="14" spans="1:51" ht="15.6" x14ac:dyDescent="0.3">
      <c r="B14" s="211" t="s">
        <v>2</v>
      </c>
      <c r="D14" s="436" t="s">
        <v>81</v>
      </c>
      <c r="E14" s="436"/>
      <c r="F14" s="436"/>
      <c r="G14" s="436"/>
      <c r="H14" s="436"/>
      <c r="I14" s="436"/>
      <c r="J14" s="436"/>
      <c r="M14" s="13"/>
      <c r="N14" s="13"/>
      <c r="O14" s="13"/>
      <c r="P14" s="13"/>
      <c r="Q14" s="13"/>
      <c r="T14" s="13"/>
      <c r="U14" s="13"/>
      <c r="V14" s="13"/>
      <c r="W14" s="13"/>
      <c r="X14" s="13"/>
      <c r="AA14" s="13"/>
      <c r="AB14" s="13"/>
      <c r="AC14" s="13"/>
      <c r="AD14" s="13"/>
      <c r="AE14" s="13"/>
      <c r="AH14" s="13"/>
      <c r="AI14" s="13"/>
      <c r="AJ14" s="13"/>
      <c r="AK14" s="13"/>
      <c r="AL14" s="13"/>
      <c r="AO14" s="13"/>
      <c r="AP14" s="13"/>
      <c r="AQ14" s="13"/>
      <c r="AR14" s="13"/>
      <c r="AS14" s="13"/>
      <c r="AV14" s="13"/>
      <c r="AW14" s="13"/>
      <c r="AX14" s="13"/>
      <c r="AY14" s="13"/>
    </row>
    <row r="15" spans="1:51" ht="15.6" x14ac:dyDescent="0.3">
      <c r="B15" s="212"/>
      <c r="D15" s="213"/>
      <c r="E15" s="213"/>
      <c r="F15" s="213"/>
      <c r="G15" s="213"/>
      <c r="H15" s="213"/>
      <c r="I15" s="213"/>
      <c r="J15" s="213"/>
      <c r="M15" s="213"/>
      <c r="O15" s="13"/>
      <c r="P15" s="13"/>
      <c r="Q15" s="213"/>
      <c r="T15" s="213"/>
      <c r="V15" s="13"/>
      <c r="W15" s="13"/>
      <c r="X15" s="213"/>
      <c r="AA15" s="213"/>
      <c r="AC15" s="13"/>
      <c r="AD15" s="13"/>
      <c r="AE15" s="213"/>
      <c r="AH15" s="213"/>
      <c r="AJ15" s="13"/>
      <c r="AK15" s="13"/>
      <c r="AL15" s="213"/>
      <c r="AO15" s="213"/>
      <c r="AQ15" s="13"/>
      <c r="AR15" s="13"/>
      <c r="AS15" s="213"/>
      <c r="AV15" s="213"/>
      <c r="AX15" s="13"/>
      <c r="AY15" s="13"/>
    </row>
    <row r="16" spans="1:51" ht="15.6" x14ac:dyDescent="0.3">
      <c r="B16" s="211" t="s">
        <v>4</v>
      </c>
      <c r="D16" s="214" t="s">
        <v>49</v>
      </c>
      <c r="E16" s="213"/>
      <c r="F16" s="213"/>
      <c r="G16" s="388" t="s">
        <v>82</v>
      </c>
      <c r="H16" s="213"/>
      <c r="I16" s="215"/>
      <c r="J16" s="213"/>
      <c r="K16" s="216"/>
      <c r="M16" s="215"/>
      <c r="O16" s="25"/>
      <c r="P16" s="217"/>
      <c r="Q16" s="389"/>
      <c r="R16" s="390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6" x14ac:dyDescent="0.3">
      <c r="B17" s="212"/>
      <c r="D17" s="213"/>
      <c r="E17" s="213"/>
      <c r="F17" s="213"/>
      <c r="G17" s="363">
        <v>8400</v>
      </c>
      <c r="H17" s="361" t="s">
        <v>69</v>
      </c>
      <c r="I17" s="213"/>
      <c r="J17" s="213"/>
      <c r="Q17" s="391"/>
      <c r="X17" s="213"/>
      <c r="AE17" s="213"/>
      <c r="AL17" s="213"/>
      <c r="AS17" s="213"/>
    </row>
    <row r="18" spans="2:48" x14ac:dyDescent="0.3">
      <c r="B18" s="218"/>
      <c r="D18" s="219"/>
      <c r="E18" s="220"/>
      <c r="G18" s="363">
        <v>9200</v>
      </c>
      <c r="H18" s="220" t="s">
        <v>70</v>
      </c>
      <c r="P18" s="222"/>
      <c r="W18" s="222"/>
      <c r="AD18" s="222"/>
      <c r="AK18" s="222"/>
      <c r="AR18" s="222"/>
    </row>
    <row r="19" spans="2:48" x14ac:dyDescent="0.3">
      <c r="B19" s="362"/>
      <c r="D19" s="219" t="s">
        <v>6</v>
      </c>
      <c r="G19" s="363">
        <v>3900000</v>
      </c>
      <c r="H19" s="361" t="s">
        <v>7</v>
      </c>
      <c r="I19" s="222"/>
      <c r="M19" s="222"/>
      <c r="T19" s="222"/>
      <c r="AA19" s="222"/>
      <c r="AH19" s="222"/>
      <c r="AO19" s="222"/>
      <c r="AV19" s="222"/>
    </row>
    <row r="20" spans="2:48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3">
      <c r="B21" s="223"/>
      <c r="D21" s="428" t="s">
        <v>11</v>
      </c>
      <c r="E21" s="219"/>
      <c r="G21" s="224" t="s">
        <v>12</v>
      </c>
      <c r="H21" s="225" t="s">
        <v>13</v>
      </c>
      <c r="I21" s="226" t="s">
        <v>14</v>
      </c>
      <c r="K21" s="224" t="s">
        <v>12</v>
      </c>
      <c r="L21" s="225" t="s">
        <v>13</v>
      </c>
      <c r="M21" s="226" t="s">
        <v>14</v>
      </c>
      <c r="O21" s="430" t="s">
        <v>15</v>
      </c>
      <c r="P21" s="432" t="s">
        <v>16</v>
      </c>
    </row>
    <row r="22" spans="2:48" x14ac:dyDescent="0.3">
      <c r="B22" s="223"/>
      <c r="D22" s="429"/>
      <c r="E22" s="219"/>
      <c r="G22" s="227" t="s">
        <v>17</v>
      </c>
      <c r="H22" s="228"/>
      <c r="I22" s="228" t="s">
        <v>17</v>
      </c>
      <c r="K22" s="227" t="s">
        <v>17</v>
      </c>
      <c r="L22" s="228"/>
      <c r="M22" s="228" t="s">
        <v>17</v>
      </c>
      <c r="O22" s="431"/>
      <c r="P22" s="433"/>
    </row>
    <row r="23" spans="2:48" s="22" customFormat="1" x14ac:dyDescent="0.3">
      <c r="B23" s="51" t="s">
        <v>18</v>
      </c>
      <c r="C23" s="52"/>
      <c r="D23" s="53" t="s">
        <v>19</v>
      </c>
      <c r="E23" s="52"/>
      <c r="F23" s="23"/>
      <c r="G23" s="54">
        <v>4843.5200000000004</v>
      </c>
      <c r="H23" s="55">
        <v>1</v>
      </c>
      <c r="I23" s="56">
        <f t="shared" ref="I23:I34" si="0">H23*G23</f>
        <v>4843.5200000000004</v>
      </c>
      <c r="J23" s="57"/>
      <c r="K23" s="54">
        <v>4843.5200000000004</v>
      </c>
      <c r="L23" s="55">
        <v>1</v>
      </c>
      <c r="M23" s="56">
        <f t="shared" ref="M23:M34" si="1">L23*K23</f>
        <v>4843.5200000000004</v>
      </c>
      <c r="N23" s="57"/>
      <c r="O23" s="58">
        <f t="shared" ref="O23:O65" si="2">M23-I23</f>
        <v>0</v>
      </c>
      <c r="P23" s="59">
        <f t="shared" ref="P23:P65" si="3">IF(OR(I23=0,M23=0),"",(O23/I23))</f>
        <v>0</v>
      </c>
      <c r="Q23" s="57"/>
    </row>
    <row r="24" spans="2:48" x14ac:dyDescent="0.3">
      <c r="B24" s="61" t="s">
        <v>93</v>
      </c>
      <c r="C24" s="229"/>
      <c r="D24" s="230" t="s">
        <v>71</v>
      </c>
      <c r="E24" s="229"/>
      <c r="F24" s="29"/>
      <c r="G24" s="364">
        <v>3.8E-3</v>
      </c>
      <c r="H24" s="313">
        <f t="shared" ref="H24:H34" si="4">$G$18</f>
        <v>9200</v>
      </c>
      <c r="I24" s="56">
        <f t="shared" si="0"/>
        <v>34.96</v>
      </c>
      <c r="J24" s="29"/>
      <c r="K24" s="364">
        <v>3.8E-3</v>
      </c>
      <c r="L24" s="313">
        <f t="shared" ref="L24:L34" si="5">$G$18</f>
        <v>9200</v>
      </c>
      <c r="M24" s="56">
        <f t="shared" si="1"/>
        <v>34.96</v>
      </c>
      <c r="N24" s="29"/>
      <c r="O24" s="234">
        <f t="shared" si="2"/>
        <v>0</v>
      </c>
      <c r="P24" s="235">
        <f t="shared" si="3"/>
        <v>0</v>
      </c>
    </row>
    <row r="25" spans="2:48" x14ac:dyDescent="0.3">
      <c r="B25" s="61" t="s">
        <v>94</v>
      </c>
      <c r="C25" s="229"/>
      <c r="D25" s="230" t="s">
        <v>71</v>
      </c>
      <c r="E25" s="229"/>
      <c r="F25" s="29"/>
      <c r="G25" s="364">
        <v>-1.7299999999999999E-2</v>
      </c>
      <c r="H25" s="313">
        <f t="shared" si="4"/>
        <v>9200</v>
      </c>
      <c r="I25" s="56">
        <f t="shared" si="0"/>
        <v>-159.16</v>
      </c>
      <c r="J25" s="29"/>
      <c r="K25" s="364">
        <v>0</v>
      </c>
      <c r="L25" s="313">
        <f t="shared" si="5"/>
        <v>9200</v>
      </c>
      <c r="M25" s="56">
        <f t="shared" si="1"/>
        <v>0</v>
      </c>
      <c r="N25" s="29"/>
      <c r="O25" s="234">
        <f t="shared" si="2"/>
        <v>159.16</v>
      </c>
      <c r="P25" s="235" t="str">
        <f t="shared" si="3"/>
        <v/>
      </c>
    </row>
    <row r="26" spans="2:48" x14ac:dyDescent="0.3">
      <c r="B26" s="249" t="s">
        <v>102</v>
      </c>
      <c r="C26" s="229"/>
      <c r="D26" s="230" t="s">
        <v>71</v>
      </c>
      <c r="E26" s="229"/>
      <c r="F26" s="29"/>
      <c r="G26" s="364">
        <v>-4.1399999999999999E-2</v>
      </c>
      <c r="H26" s="313">
        <f t="shared" si="4"/>
        <v>9200</v>
      </c>
      <c r="I26" s="56">
        <f t="shared" si="0"/>
        <v>-380.88</v>
      </c>
      <c r="J26" s="29"/>
      <c r="K26" s="364">
        <v>-4.1399999999999999E-2</v>
      </c>
      <c r="L26" s="313">
        <f t="shared" si="5"/>
        <v>9200</v>
      </c>
      <c r="M26" s="56">
        <f t="shared" si="1"/>
        <v>-380.88</v>
      </c>
      <c r="N26" s="29"/>
      <c r="O26" s="234">
        <f t="shared" si="2"/>
        <v>0</v>
      </c>
      <c r="P26" s="235">
        <f t="shared" si="3"/>
        <v>0</v>
      </c>
    </row>
    <row r="27" spans="2:48" x14ac:dyDescent="0.3">
      <c r="B27" s="61" t="s">
        <v>95</v>
      </c>
      <c r="C27" s="229"/>
      <c r="D27" s="230" t="s">
        <v>71</v>
      </c>
      <c r="E27" s="229"/>
      <c r="F27" s="29"/>
      <c r="G27" s="364">
        <v>-0.1225</v>
      </c>
      <c r="H27" s="313">
        <f t="shared" si="4"/>
        <v>9200</v>
      </c>
      <c r="I27" s="56">
        <f t="shared" si="0"/>
        <v>-1127</v>
      </c>
      <c r="J27" s="29"/>
      <c r="K27" s="364">
        <v>0</v>
      </c>
      <c r="L27" s="313">
        <f t="shared" si="5"/>
        <v>9200</v>
      </c>
      <c r="M27" s="56">
        <f t="shared" si="1"/>
        <v>0</v>
      </c>
      <c r="N27" s="29"/>
      <c r="O27" s="234">
        <f t="shared" si="2"/>
        <v>1127</v>
      </c>
      <c r="P27" s="235" t="str">
        <f t="shared" si="3"/>
        <v/>
      </c>
    </row>
    <row r="28" spans="2:48" x14ac:dyDescent="0.3">
      <c r="B28" s="61" t="s">
        <v>96</v>
      </c>
      <c r="C28" s="229"/>
      <c r="D28" s="230" t="s">
        <v>71</v>
      </c>
      <c r="E28" s="229"/>
      <c r="F28" s="29"/>
      <c r="G28" s="364">
        <v>-0.3342</v>
      </c>
      <c r="H28" s="313">
        <f t="shared" si="4"/>
        <v>9200</v>
      </c>
      <c r="I28" s="56">
        <f t="shared" si="0"/>
        <v>-3074.64</v>
      </c>
      <c r="J28" s="29"/>
      <c r="K28" s="364">
        <v>0</v>
      </c>
      <c r="L28" s="313">
        <f t="shared" si="5"/>
        <v>9200</v>
      </c>
      <c r="M28" s="56">
        <f t="shared" si="1"/>
        <v>0</v>
      </c>
      <c r="N28" s="29"/>
      <c r="O28" s="234">
        <f t="shared" si="2"/>
        <v>3074.64</v>
      </c>
      <c r="P28" s="235" t="str">
        <f t="shared" si="3"/>
        <v/>
      </c>
    </row>
    <row r="29" spans="2:48" x14ac:dyDescent="0.3">
      <c r="B29" s="61" t="s">
        <v>97</v>
      </c>
      <c r="C29" s="229"/>
      <c r="D29" s="230" t="s">
        <v>71</v>
      </c>
      <c r="E29" s="229"/>
      <c r="F29" s="29"/>
      <c r="G29" s="364">
        <v>-3.0999999999999999E-3</v>
      </c>
      <c r="H29" s="313">
        <f t="shared" si="4"/>
        <v>9200</v>
      </c>
      <c r="I29" s="56">
        <f t="shared" si="0"/>
        <v>-28.52</v>
      </c>
      <c r="J29" s="29"/>
      <c r="K29" s="364">
        <v>-3.0999999999999999E-3</v>
      </c>
      <c r="L29" s="313">
        <f t="shared" si="5"/>
        <v>9200</v>
      </c>
      <c r="M29" s="56">
        <f t="shared" si="1"/>
        <v>-28.52</v>
      </c>
      <c r="N29" s="29"/>
      <c r="O29" s="234">
        <f t="shared" si="2"/>
        <v>0</v>
      </c>
      <c r="P29" s="235">
        <f t="shared" si="3"/>
        <v>0</v>
      </c>
    </row>
    <row r="30" spans="2:48" x14ac:dyDescent="0.3">
      <c r="B30" s="64" t="s">
        <v>98</v>
      </c>
      <c r="C30" s="229"/>
      <c r="D30" s="230" t="s">
        <v>71</v>
      </c>
      <c r="E30" s="229"/>
      <c r="F30" s="29"/>
      <c r="G30" s="364">
        <v>-0.26390000000000002</v>
      </c>
      <c r="H30" s="313">
        <f t="shared" si="4"/>
        <v>9200</v>
      </c>
      <c r="I30" s="56">
        <f>H30*G30</f>
        <v>-2427.88</v>
      </c>
      <c r="J30" s="29"/>
      <c r="K30" s="364">
        <v>-0.26390000000000002</v>
      </c>
      <c r="L30" s="313">
        <f t="shared" si="5"/>
        <v>9200</v>
      </c>
      <c r="M30" s="56">
        <f>L30*K30</f>
        <v>-2427.88</v>
      </c>
      <c r="N30" s="29"/>
      <c r="O30" s="234">
        <f t="shared" si="2"/>
        <v>0</v>
      </c>
      <c r="P30" s="235">
        <f t="shared" si="3"/>
        <v>0</v>
      </c>
    </row>
    <row r="31" spans="2:48" x14ac:dyDescent="0.3">
      <c r="B31" s="64" t="s">
        <v>99</v>
      </c>
      <c r="C31" s="229"/>
      <c r="D31" s="230" t="s">
        <v>71</v>
      </c>
      <c r="E31" s="229"/>
      <c r="F31" s="29"/>
      <c r="G31" s="364">
        <v>-6.3799999999999996E-2</v>
      </c>
      <c r="H31" s="313">
        <f t="shared" si="4"/>
        <v>9200</v>
      </c>
      <c r="I31" s="56">
        <f>H31*G31</f>
        <v>-586.95999999999992</v>
      </c>
      <c r="J31" s="29"/>
      <c r="K31" s="364">
        <v>-6.3799999999999996E-2</v>
      </c>
      <c r="L31" s="313">
        <f t="shared" si="5"/>
        <v>9200</v>
      </c>
      <c r="M31" s="56">
        <f>L31*K31</f>
        <v>-586.95999999999992</v>
      </c>
      <c r="N31" s="29"/>
      <c r="O31" s="234">
        <f t="shared" si="2"/>
        <v>0</v>
      </c>
      <c r="P31" s="235">
        <f t="shared" si="3"/>
        <v>0</v>
      </c>
    </row>
    <row r="32" spans="2:48" x14ac:dyDescent="0.3">
      <c r="B32" s="65" t="s">
        <v>100</v>
      </c>
      <c r="C32" s="229"/>
      <c r="D32" s="230" t="s">
        <v>71</v>
      </c>
      <c r="E32" s="229"/>
      <c r="F32" s="29"/>
      <c r="G32" s="364">
        <v>0</v>
      </c>
      <c r="H32" s="313">
        <f t="shared" si="4"/>
        <v>9200</v>
      </c>
      <c r="I32" s="56">
        <f t="shared" si="0"/>
        <v>0</v>
      </c>
      <c r="J32" s="29"/>
      <c r="K32" s="364">
        <v>-0.1852</v>
      </c>
      <c r="L32" s="313">
        <f t="shared" si="5"/>
        <v>9200</v>
      </c>
      <c r="M32" s="56">
        <f t="shared" si="1"/>
        <v>-1703.8400000000001</v>
      </c>
      <c r="N32" s="29"/>
      <c r="O32" s="234">
        <f t="shared" si="2"/>
        <v>-1703.8400000000001</v>
      </c>
      <c r="P32" s="235" t="str">
        <f t="shared" si="3"/>
        <v/>
      </c>
    </row>
    <row r="33" spans="2:17" x14ac:dyDescent="0.3">
      <c r="B33" s="66" t="s">
        <v>101</v>
      </c>
      <c r="C33" s="229"/>
      <c r="D33" s="230" t="s">
        <v>71</v>
      </c>
      <c r="E33" s="229"/>
      <c r="F33" s="29"/>
      <c r="G33" s="364">
        <v>3.7999999999999999E-2</v>
      </c>
      <c r="H33" s="313">
        <f t="shared" si="4"/>
        <v>9200</v>
      </c>
      <c r="I33" s="233">
        <f t="shared" si="0"/>
        <v>349.59999999999997</v>
      </c>
      <c r="J33" s="29"/>
      <c r="K33" s="364">
        <v>0</v>
      </c>
      <c r="L33" s="313">
        <f t="shared" si="5"/>
        <v>9200</v>
      </c>
      <c r="M33" s="233">
        <f t="shared" si="1"/>
        <v>0</v>
      </c>
      <c r="N33" s="29"/>
      <c r="O33" s="234">
        <f t="shared" si="2"/>
        <v>-349.59999999999997</v>
      </c>
      <c r="P33" s="235" t="str">
        <f t="shared" si="3"/>
        <v/>
      </c>
    </row>
    <row r="34" spans="2:17" x14ac:dyDescent="0.3">
      <c r="B34" s="249" t="s">
        <v>61</v>
      </c>
      <c r="C34" s="229"/>
      <c r="D34" s="230" t="s">
        <v>71</v>
      </c>
      <c r="E34" s="229"/>
      <c r="F34" s="29"/>
      <c r="G34" s="99">
        <v>9.0792999999999999</v>
      </c>
      <c r="H34" s="313">
        <f t="shared" si="4"/>
        <v>9200</v>
      </c>
      <c r="I34" s="56">
        <f t="shared" si="0"/>
        <v>83529.56</v>
      </c>
      <c r="J34" s="29"/>
      <c r="K34" s="99">
        <v>9.4415999999999993</v>
      </c>
      <c r="L34" s="313">
        <f t="shared" si="5"/>
        <v>9200</v>
      </c>
      <c r="M34" s="56">
        <f t="shared" si="1"/>
        <v>86862.719999999987</v>
      </c>
      <c r="N34" s="29"/>
      <c r="O34" s="234">
        <f t="shared" si="2"/>
        <v>3333.1599999999889</v>
      </c>
      <c r="P34" s="235">
        <f t="shared" si="3"/>
        <v>3.990395735354034E-2</v>
      </c>
    </row>
    <row r="35" spans="2:17" s="237" customFormat="1" x14ac:dyDescent="0.3">
      <c r="B35" s="159" t="s">
        <v>20</v>
      </c>
      <c r="C35" s="238"/>
      <c r="D35" s="239"/>
      <c r="E35" s="238"/>
      <c r="F35" s="240"/>
      <c r="G35" s="241"/>
      <c r="H35" s="242"/>
      <c r="I35" s="243">
        <f>SUM(I23:I34)</f>
        <v>80972.599999999991</v>
      </c>
      <c r="J35" s="240"/>
      <c r="K35" s="241"/>
      <c r="L35" s="242"/>
      <c r="M35" s="243">
        <f>SUM(M23:M34)</f>
        <v>86613.119999999981</v>
      </c>
      <c r="N35" s="240"/>
      <c r="O35" s="244">
        <f t="shared" si="2"/>
        <v>5640.5199999999895</v>
      </c>
      <c r="P35" s="245">
        <f t="shared" si="3"/>
        <v>6.9659613251890018E-2</v>
      </c>
    </row>
    <row r="36" spans="2:17" x14ac:dyDescent="0.3">
      <c r="B36" s="64" t="s">
        <v>21</v>
      </c>
      <c r="C36" s="29"/>
      <c r="D36" s="230" t="s">
        <v>22</v>
      </c>
      <c r="E36" s="29"/>
      <c r="F36" s="29"/>
      <c r="G36" s="246">
        <f>G55</f>
        <v>0.15959999999999999</v>
      </c>
      <c r="H36" s="382">
        <f>$G19*(1+G68)-$G19</f>
        <v>67080.000000000466</v>
      </c>
      <c r="I36" s="248">
        <f>H36*G36</f>
        <v>10705.968000000074</v>
      </c>
      <c r="J36" s="29"/>
      <c r="K36" s="246">
        <f>K55</f>
        <v>0.15959999999999999</v>
      </c>
      <c r="L36" s="382">
        <f>$G19*(1+K68)-$G19</f>
        <v>67080.000000000466</v>
      </c>
      <c r="M36" s="248">
        <f>L36*K36</f>
        <v>10705.968000000074</v>
      </c>
      <c r="N36" s="29"/>
      <c r="O36" s="234">
        <f t="shared" si="2"/>
        <v>0</v>
      </c>
      <c r="P36" s="235">
        <f t="shared" si="3"/>
        <v>0</v>
      </c>
    </row>
    <row r="37" spans="2:17" s="22" customFormat="1" x14ac:dyDescent="0.3">
      <c r="B37" s="78" t="str">
        <f>+RESIDENTIAL!$B$35</f>
        <v>Rate Rider for Disposition of Deferral/Variance Accounts - effective until December 31, 2026</v>
      </c>
      <c r="C37" s="52"/>
      <c r="D37" s="53" t="s">
        <v>71</v>
      </c>
      <c r="E37" s="52"/>
      <c r="F37" s="23"/>
      <c r="G37" s="365">
        <v>0.87370000000000003</v>
      </c>
      <c r="H37" s="82">
        <f>$G$18</f>
        <v>9200</v>
      </c>
      <c r="I37" s="62">
        <f>H37*G37</f>
        <v>8038.04</v>
      </c>
      <c r="J37" s="57"/>
      <c r="K37" s="365">
        <v>0.52370000000000005</v>
      </c>
      <c r="L37" s="82">
        <f>$G$18</f>
        <v>9200</v>
      </c>
      <c r="M37" s="62">
        <f>L37*K37</f>
        <v>4818.0400000000009</v>
      </c>
      <c r="N37" s="57"/>
      <c r="O37" s="58">
        <f t="shared" si="2"/>
        <v>-3219.9999999999991</v>
      </c>
      <c r="P37" s="59">
        <f t="shared" si="3"/>
        <v>-0.40059516996680772</v>
      </c>
      <c r="Q37" s="57"/>
    </row>
    <row r="38" spans="2:17" s="22" customFormat="1" x14ac:dyDescent="0.3">
      <c r="B38" s="64" t="str">
        <f>+'GS 50-999 kW'!$B$38</f>
        <v>Rate Rider for Disposition of Deferral/Variance Accounts for Non -Wholesale Market Participants -effective until December 31, 2026</v>
      </c>
      <c r="C38" s="52"/>
      <c r="D38" s="53" t="s">
        <v>71</v>
      </c>
      <c r="E38" s="52"/>
      <c r="F38" s="23"/>
      <c r="G38" s="365">
        <v>0.26100000000000001</v>
      </c>
      <c r="H38" s="82">
        <f>$G$18</f>
        <v>9200</v>
      </c>
      <c r="I38" s="62">
        <f>H38*G38</f>
        <v>2401.2000000000003</v>
      </c>
      <c r="J38" s="57"/>
      <c r="K38" s="365">
        <v>0.10829999999999999</v>
      </c>
      <c r="L38" s="82">
        <f>$G$18</f>
        <v>9200</v>
      </c>
      <c r="M38" s="62">
        <f>L38*K38</f>
        <v>996.3599999999999</v>
      </c>
      <c r="N38" s="57"/>
      <c r="O38" s="58">
        <f t="shared" si="2"/>
        <v>-1404.8400000000004</v>
      </c>
      <c r="P38" s="59">
        <f t="shared" si="3"/>
        <v>-0.58505747126436791</v>
      </c>
      <c r="Q38" s="57"/>
    </row>
    <row r="39" spans="2:17" s="22" customFormat="1" x14ac:dyDescent="0.3">
      <c r="B39" s="64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6.4500000000000002E-2</v>
      </c>
      <c r="H39" s="82"/>
      <c r="I39" s="62">
        <f>H39*G39</f>
        <v>0</v>
      </c>
      <c r="J39" s="57"/>
      <c r="K39" s="365">
        <v>0.15559999999999999</v>
      </c>
      <c r="L39" s="82"/>
      <c r="M39" s="62">
        <f>L39*K39</f>
        <v>0</v>
      </c>
      <c r="N39" s="57"/>
      <c r="O39" s="58">
        <f t="shared" si="2"/>
        <v>0</v>
      </c>
      <c r="P39" s="59" t="str">
        <f t="shared" si="3"/>
        <v/>
      </c>
      <c r="Q39" s="57"/>
    </row>
    <row r="40" spans="2:17" s="22" customFormat="1" ht="17.25" customHeight="1" x14ac:dyDescent="0.3">
      <c r="B40" s="78" t="str">
        <f>+RESIDENTIAL!$B$37</f>
        <v>Rate Rider for Disposition of Global Adjustment Account - Applicable only for Non-RPP Customers - effective until December 31, 2026</v>
      </c>
      <c r="C40" s="52"/>
      <c r="D40" s="392" t="s">
        <v>22</v>
      </c>
      <c r="E40" s="52"/>
      <c r="F40" s="23"/>
      <c r="G40" s="81">
        <v>1.24E-3</v>
      </c>
      <c r="H40" s="82"/>
      <c r="I40" s="62">
        <f>H40*G40</f>
        <v>0</v>
      </c>
      <c r="J40" s="57"/>
      <c r="K40" s="81">
        <v>5.0800000000000003E-3</v>
      </c>
      <c r="L40" s="82"/>
      <c r="M40" s="62">
        <f>L40*K40</f>
        <v>0</v>
      </c>
      <c r="N40" s="57"/>
      <c r="O40" s="58">
        <f t="shared" si="2"/>
        <v>0</v>
      </c>
      <c r="P40" s="59" t="str">
        <f t="shared" si="3"/>
        <v/>
      </c>
      <c r="Q40" s="57"/>
    </row>
    <row r="41" spans="2:17" s="237" customFormat="1" x14ac:dyDescent="0.3">
      <c r="B41" s="251" t="s">
        <v>27</v>
      </c>
      <c r="C41" s="252"/>
      <c r="D41" s="253"/>
      <c r="E41" s="252"/>
      <c r="F41" s="240"/>
      <c r="G41" s="254"/>
      <c r="H41" s="255"/>
      <c r="I41" s="256">
        <f>SUM(I36:I40)+I35</f>
        <v>102117.80800000006</v>
      </c>
      <c r="J41" s="240"/>
      <c r="K41" s="254"/>
      <c r="L41" s="255"/>
      <c r="M41" s="256">
        <f>SUM(M36:M40)+M35</f>
        <v>103133.48800000006</v>
      </c>
      <c r="N41" s="240"/>
      <c r="O41" s="244">
        <f t="shared" si="2"/>
        <v>1015.679999999993</v>
      </c>
      <c r="P41" s="245">
        <f t="shared" si="3"/>
        <v>9.9461594396933438E-3</v>
      </c>
    </row>
    <row r="42" spans="2:17" x14ac:dyDescent="0.3">
      <c r="B42" s="257" t="s">
        <v>28</v>
      </c>
      <c r="C42" s="29"/>
      <c r="D42" s="230" t="s">
        <v>73</v>
      </c>
      <c r="E42" s="29"/>
      <c r="F42" s="29"/>
      <c r="G42" s="99">
        <v>5.0759999999999996</v>
      </c>
      <c r="H42" s="313">
        <f>+$G$17</f>
        <v>8400</v>
      </c>
      <c r="I42" s="248">
        <f>H42*G42</f>
        <v>42638.399999999994</v>
      </c>
      <c r="J42" s="29"/>
      <c r="K42" s="99">
        <v>4.8940999999999999</v>
      </c>
      <c r="L42" s="313">
        <f>+$G$17</f>
        <v>8400</v>
      </c>
      <c r="M42" s="248">
        <f>L42*K42</f>
        <v>41110.44</v>
      </c>
      <c r="N42" s="29"/>
      <c r="O42" s="234">
        <f t="shared" si="2"/>
        <v>-1527.9599999999919</v>
      </c>
      <c r="P42" s="235">
        <f t="shared" si="3"/>
        <v>-3.5835303388494694E-2</v>
      </c>
    </row>
    <row r="43" spans="2:17" x14ac:dyDescent="0.3">
      <c r="B43" s="259" t="s">
        <v>29</v>
      </c>
      <c r="C43" s="29"/>
      <c r="D43" s="230" t="s">
        <v>73</v>
      </c>
      <c r="E43" s="29"/>
      <c r="F43" s="29"/>
      <c r="G43" s="99">
        <v>3.4415</v>
      </c>
      <c r="H43" s="313">
        <f>+$G$17</f>
        <v>8400</v>
      </c>
      <c r="I43" s="248">
        <f>H43*G43</f>
        <v>28908.6</v>
      </c>
      <c r="J43" s="29"/>
      <c r="K43" s="99">
        <v>3.1678999999999999</v>
      </c>
      <c r="L43" s="313">
        <f>+$G$17</f>
        <v>8400</v>
      </c>
      <c r="M43" s="248">
        <f>L43*K43</f>
        <v>26610.36</v>
      </c>
      <c r="N43" s="29"/>
      <c r="O43" s="234">
        <f t="shared" si="2"/>
        <v>-2298.239999999998</v>
      </c>
      <c r="P43" s="235">
        <f t="shared" si="3"/>
        <v>-7.9500217928228908E-2</v>
      </c>
    </row>
    <row r="44" spans="2:17" s="237" customFormat="1" x14ac:dyDescent="0.3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173664.80800000005</v>
      </c>
      <c r="J44" s="261"/>
      <c r="K44" s="262"/>
      <c r="L44" s="263"/>
      <c r="M44" s="256">
        <f>SUM(M41:M43)</f>
        <v>170854.28800000006</v>
      </c>
      <c r="N44" s="261"/>
      <c r="O44" s="244">
        <f t="shared" si="2"/>
        <v>-2810.5199999999895</v>
      </c>
      <c r="P44" s="245">
        <f t="shared" si="3"/>
        <v>-1.6183589711509017E-2</v>
      </c>
    </row>
    <row r="45" spans="2:17" x14ac:dyDescent="0.3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384">
        <f>+$G19*(1+G68)</f>
        <v>3967080.0000000005</v>
      </c>
      <c r="I45" s="233">
        <f t="shared" ref="I45:I55" si="6">H45*G45</f>
        <v>16265.028000000004</v>
      </c>
      <c r="J45" s="29"/>
      <c r="K45" s="99">
        <v>4.1000000000000003E-3</v>
      </c>
      <c r="L45" s="384">
        <f>+$G19*(1+K68)</f>
        <v>3967080.0000000005</v>
      </c>
      <c r="M45" s="233">
        <f t="shared" ref="M45:M55" si="7">L45*K45</f>
        <v>16265.028000000004</v>
      </c>
      <c r="N45" s="29"/>
      <c r="O45" s="234">
        <f t="shared" si="2"/>
        <v>0</v>
      </c>
      <c r="P45" s="235">
        <f t="shared" si="3"/>
        <v>0</v>
      </c>
    </row>
    <row r="46" spans="2:17" x14ac:dyDescent="0.3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384">
        <f>+H45</f>
        <v>3967080.0000000005</v>
      </c>
      <c r="I46" s="233">
        <f t="shared" si="6"/>
        <v>5950.6200000000008</v>
      </c>
      <c r="J46" s="29"/>
      <c r="K46" s="99">
        <v>1.5E-3</v>
      </c>
      <c r="L46" s="384">
        <f>+L45</f>
        <v>3967080.0000000005</v>
      </c>
      <c r="M46" s="233">
        <f t="shared" si="7"/>
        <v>5950.6200000000008</v>
      </c>
      <c r="N46" s="29"/>
      <c r="O46" s="234">
        <f t="shared" si="2"/>
        <v>0</v>
      </c>
      <c r="P46" s="235">
        <f t="shared" si="3"/>
        <v>0</v>
      </c>
    </row>
    <row r="47" spans="2:17" x14ac:dyDescent="0.3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384"/>
      <c r="I47" s="233">
        <f t="shared" si="6"/>
        <v>0</v>
      </c>
      <c r="J47" s="29"/>
      <c r="K47" s="99">
        <v>4.0000000000000002E-4</v>
      </c>
      <c r="L47" s="384"/>
      <c r="M47" s="233">
        <f t="shared" si="7"/>
        <v>0</v>
      </c>
      <c r="N47" s="29"/>
      <c r="O47" s="234">
        <f t="shared" si="2"/>
        <v>0</v>
      </c>
      <c r="P47" s="235" t="str">
        <f t="shared" si="3"/>
        <v/>
      </c>
    </row>
    <row r="48" spans="2:17" x14ac:dyDescent="0.3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17" s="22" customFormat="1" x14ac:dyDescent="0.3">
      <c r="B49" s="52" t="s">
        <v>35</v>
      </c>
      <c r="C49" s="52"/>
      <c r="D49" s="53" t="s">
        <v>22</v>
      </c>
      <c r="E49" s="52"/>
      <c r="F49" s="23"/>
      <c r="G49" s="99">
        <v>7.5999999999999998E-2</v>
      </c>
      <c r="H49" s="82">
        <f>$D$70*$G$19</f>
        <v>2496000</v>
      </c>
      <c r="I49" s="62">
        <f t="shared" si="6"/>
        <v>189696</v>
      </c>
      <c r="J49" s="57"/>
      <c r="K49" s="99">
        <v>7.5999999999999998E-2</v>
      </c>
      <c r="L49" s="82">
        <f>$D$70*$G$19</f>
        <v>2496000</v>
      </c>
      <c r="M49" s="62">
        <f t="shared" si="7"/>
        <v>189696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3">
      <c r="B50" s="52" t="s">
        <v>36</v>
      </c>
      <c r="C50" s="52"/>
      <c r="D50" s="53" t="s">
        <v>22</v>
      </c>
      <c r="E50" s="52"/>
      <c r="F50" s="23"/>
      <c r="G50" s="99">
        <v>0.122</v>
      </c>
      <c r="H50" s="82">
        <f>$D$71*$G$19</f>
        <v>702000</v>
      </c>
      <c r="I50" s="62">
        <f t="shared" si="6"/>
        <v>85644</v>
      </c>
      <c r="J50" s="57"/>
      <c r="K50" s="99">
        <v>0.122</v>
      </c>
      <c r="L50" s="82">
        <f>$D$71*$G$19</f>
        <v>702000</v>
      </c>
      <c r="M50" s="62">
        <f t="shared" si="7"/>
        <v>85644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3">
      <c r="B51" s="52" t="s">
        <v>37</v>
      </c>
      <c r="C51" s="52"/>
      <c r="D51" s="53" t="s">
        <v>22</v>
      </c>
      <c r="E51" s="52"/>
      <c r="F51" s="23"/>
      <c r="G51" s="99">
        <v>0.158</v>
      </c>
      <c r="H51" s="82">
        <f>$D$72*$G$19</f>
        <v>702000</v>
      </c>
      <c r="I51" s="62">
        <f t="shared" si="6"/>
        <v>110916</v>
      </c>
      <c r="J51" s="57"/>
      <c r="K51" s="99">
        <v>0.158</v>
      </c>
      <c r="L51" s="82">
        <f>$D$72*$G$19</f>
        <v>702000</v>
      </c>
      <c r="M51" s="62">
        <f t="shared" si="7"/>
        <v>110916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3">
      <c r="B52" s="52" t="s">
        <v>38</v>
      </c>
      <c r="C52" s="52"/>
      <c r="D52" s="53" t="s">
        <v>22</v>
      </c>
      <c r="E52" s="52"/>
      <c r="F52" s="23"/>
      <c r="G52" s="99">
        <v>9.2999999999999999E-2</v>
      </c>
      <c r="H52" s="82">
        <f>IF(AND($N$1=1, $G19&gt;=750), 750, IF(AND($N$1=1, AND($G19&lt;750, $G19&gt;=0)), $G19, IF(AND($N$1=2, $G19&gt;=750), 750, IF(AND($N$1=2, AND($G19&lt;750, $G19&gt;=0)), $G19))))</f>
        <v>750</v>
      </c>
      <c r="I52" s="62">
        <f t="shared" si="6"/>
        <v>69.75</v>
      </c>
      <c r="J52" s="57"/>
      <c r="K52" s="99">
        <v>9.2999999999999999E-2</v>
      </c>
      <c r="L52" s="82">
        <f>IF(AND($N$1=1, $G19&gt;=750), 750, IF(AND($N$1=1, AND($G19&lt;750, $G19&gt;=0)), $G19, IF(AND($N$1=2, $G19&gt;=750), 750, IF(AND($N$1=2, AND($G19&lt;750, $G19&gt;=0)), $G19))))</f>
        <v>750</v>
      </c>
      <c r="M52" s="62">
        <f t="shared" si="7"/>
        <v>69.75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3">
      <c r="B53" s="52" t="s">
        <v>39</v>
      </c>
      <c r="C53" s="52"/>
      <c r="D53" s="53" t="s">
        <v>22</v>
      </c>
      <c r="E53" s="52"/>
      <c r="F53" s="23"/>
      <c r="G53" s="99">
        <v>0.11</v>
      </c>
      <c r="H53" s="82">
        <f>IF(AND($N$1=1, $G19&gt;=750), $G19-750, IF(AND($N$1=1, AND($G19&lt;750, $G19&gt;=0)), 0, IF(AND($N$1=2, $G19&gt;=750), $G19-750, IF(AND($N$1=2, AND($G19&lt;750, $G19&gt;=0)), 0))))</f>
        <v>3899250</v>
      </c>
      <c r="I53" s="62">
        <f t="shared" si="6"/>
        <v>428917.5</v>
      </c>
      <c r="J53" s="57"/>
      <c r="K53" s="99">
        <v>0.11</v>
      </c>
      <c r="L53" s="82">
        <f>IF(AND($N$1=1, $G19&gt;=750), $G19-750, IF(AND($N$1=1, AND($G19&lt;750, $G19&gt;=0)), 0, IF(AND($N$1=2, $G19&gt;=750), $G19-750, IF(AND($N$1=2, AND($G19&lt;750, $G19&gt;=0)), 0))))</f>
        <v>3899250</v>
      </c>
      <c r="M53" s="62">
        <f t="shared" si="7"/>
        <v>428917.5</v>
      </c>
      <c r="N53" s="57"/>
      <c r="O53" s="58">
        <f t="shared" si="2"/>
        <v>0</v>
      </c>
      <c r="P53" s="59">
        <f t="shared" si="3"/>
        <v>0</v>
      </c>
      <c r="Q53" s="57"/>
    </row>
    <row r="54" spans="1:17" s="22" customFormat="1" x14ac:dyDescent="0.3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s="22" customFormat="1" ht="15" thickBot="1" x14ac:dyDescent="0.3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+$G$19</f>
        <v>3900000</v>
      </c>
      <c r="I55" s="62">
        <f t="shared" si="6"/>
        <v>622440</v>
      </c>
      <c r="J55" s="57"/>
      <c r="K55" s="99">
        <f>K54</f>
        <v>0.15959999999999999</v>
      </c>
      <c r="L55" s="82">
        <f>+$G$19</f>
        <v>3900000</v>
      </c>
      <c r="M55" s="62">
        <f t="shared" si="7"/>
        <v>622440</v>
      </c>
      <c r="N55" s="57"/>
      <c r="O55" s="58">
        <f t="shared" si="2"/>
        <v>0</v>
      </c>
      <c r="P55" s="59">
        <f t="shared" si="3"/>
        <v>0</v>
      </c>
      <c r="Q55" s="57"/>
    </row>
    <row r="56" spans="1:17" ht="15" thickBot="1" x14ac:dyDescent="0.3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17" x14ac:dyDescent="0.3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818320.70600000001</v>
      </c>
      <c r="J57" s="280"/>
      <c r="K57" s="278"/>
      <c r="L57" s="278"/>
      <c r="M57" s="279">
        <f>SUM(M44:M48,M55)</f>
        <v>815510.18599999999</v>
      </c>
      <c r="N57" s="280"/>
      <c r="O57" s="281">
        <f t="shared" si="2"/>
        <v>-2810.5200000000186</v>
      </c>
      <c r="P57" s="282">
        <f t="shared" si="3"/>
        <v>-3.4344969880305319E-3</v>
      </c>
    </row>
    <row r="58" spans="1:17" x14ac:dyDescent="0.3">
      <c r="B58" s="275" t="s">
        <v>43</v>
      </c>
      <c r="C58" s="229"/>
      <c r="D58" s="276"/>
      <c r="E58" s="229"/>
      <c r="F58" s="277"/>
      <c r="G58" s="122">
        <v>-0.13100000000000001</v>
      </c>
      <c r="H58" s="284"/>
      <c r="I58" s="234"/>
      <c r="J58" s="280"/>
      <c r="K58" s="122">
        <v>-0.13100000000000001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1:17" x14ac:dyDescent="0.3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106381.69178000001</v>
      </c>
      <c r="J59" s="29"/>
      <c r="K59" s="286">
        <v>0.13</v>
      </c>
      <c r="L59" s="236"/>
      <c r="M59" s="234">
        <f>M57*K59</f>
        <v>106016.32418</v>
      </c>
      <c r="N59" s="29"/>
      <c r="O59" s="234">
        <f t="shared" si="2"/>
        <v>-365.36760000001232</v>
      </c>
      <c r="P59" s="235">
        <f t="shared" si="3"/>
        <v>-3.4344969880306248E-3</v>
      </c>
    </row>
    <row r="60" spans="1:17" ht="15" thickBot="1" x14ac:dyDescent="0.35">
      <c r="B60" s="442" t="s">
        <v>75</v>
      </c>
      <c r="C60" s="442"/>
      <c r="D60" s="442"/>
      <c r="E60" s="287"/>
      <c r="F60" s="288"/>
      <c r="G60" s="288"/>
      <c r="H60" s="288"/>
      <c r="I60" s="289">
        <f>SUM(I57:I59)</f>
        <v>924702.39778</v>
      </c>
      <c r="J60" s="290"/>
      <c r="K60" s="288"/>
      <c r="L60" s="288"/>
      <c r="M60" s="289">
        <f>SUM(M57:M59)</f>
        <v>921526.51017999998</v>
      </c>
      <c r="N60" s="290"/>
      <c r="O60" s="289">
        <f t="shared" si="2"/>
        <v>-3175.8876000000164</v>
      </c>
      <c r="P60" s="315">
        <f t="shared" si="3"/>
        <v>-3.4344969880305272E-3</v>
      </c>
    </row>
    <row r="61" spans="1:17" ht="15" thickBot="1" x14ac:dyDescent="0.3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1:17" x14ac:dyDescent="0.3">
      <c r="A62" s="293"/>
      <c r="B62" s="324" t="s">
        <v>65</v>
      </c>
      <c r="C62" s="324"/>
      <c r="D62" s="325"/>
      <c r="E62" s="324"/>
      <c r="F62" s="330"/>
      <c r="G62" s="332"/>
      <c r="H62" s="332"/>
      <c r="I62" s="333">
        <f>SUM(I52:I53,I44,I45:I48)</f>
        <v>624867.95600000012</v>
      </c>
      <c r="J62" s="334"/>
      <c r="K62" s="332"/>
      <c r="L62" s="332"/>
      <c r="M62" s="333">
        <f>SUM(M52:M53,M44,M45:M48)</f>
        <v>622057.4360000001</v>
      </c>
      <c r="N62" s="334"/>
      <c r="O62" s="234">
        <f t="shared" si="2"/>
        <v>-2810.5200000000186</v>
      </c>
      <c r="P62" s="235">
        <f t="shared" si="3"/>
        <v>-4.4977822482547307E-3</v>
      </c>
    </row>
    <row r="63" spans="1:17" x14ac:dyDescent="0.3">
      <c r="B63" s="229" t="s">
        <v>43</v>
      </c>
      <c r="C63" s="229"/>
      <c r="D63" s="276"/>
      <c r="E63" s="229"/>
      <c r="F63" s="236"/>
      <c r="G63" s="122">
        <v>-0.13100000000000001</v>
      </c>
      <c r="H63" s="284"/>
      <c r="I63" s="234"/>
      <c r="J63" s="29"/>
      <c r="K63" s="122">
        <v>-0.13100000000000001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1:17" x14ac:dyDescent="0.3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81232.834280000025</v>
      </c>
      <c r="J64" s="334"/>
      <c r="K64" s="331">
        <v>0.13</v>
      </c>
      <c r="L64" s="332"/>
      <c r="M64" s="333">
        <f>M62*K64</f>
        <v>80867.466680000012</v>
      </c>
      <c r="N64" s="334"/>
      <c r="O64" s="234">
        <f t="shared" si="2"/>
        <v>-365.36760000001232</v>
      </c>
      <c r="P64" s="235">
        <f t="shared" si="3"/>
        <v>-4.4977822482548521E-3</v>
      </c>
    </row>
    <row r="65" spans="1:51" ht="15" thickBot="1" x14ac:dyDescent="0.35">
      <c r="A65" s="293"/>
      <c r="B65" s="443" t="s">
        <v>76</v>
      </c>
      <c r="C65" s="443"/>
      <c r="D65" s="443"/>
      <c r="E65" s="229"/>
      <c r="F65" s="370"/>
      <c r="G65" s="370"/>
      <c r="H65" s="370"/>
      <c r="I65" s="371">
        <f>SUM(I62:I64)</f>
        <v>706100.79028000019</v>
      </c>
      <c r="J65" s="372"/>
      <c r="K65" s="370"/>
      <c r="L65" s="370"/>
      <c r="M65" s="371">
        <f>SUM(M62:M64)</f>
        <v>702924.90268000006</v>
      </c>
      <c r="N65" s="372"/>
      <c r="O65" s="393">
        <f t="shared" si="2"/>
        <v>-3175.8876000001328</v>
      </c>
      <c r="P65" s="235">
        <f t="shared" si="3"/>
        <v>-4.4977822482548885E-3</v>
      </c>
    </row>
    <row r="66" spans="1:51" ht="15" thickBot="1" x14ac:dyDescent="0.3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1" x14ac:dyDescent="0.3">
      <c r="I67" s="222"/>
      <c r="M67" s="222"/>
      <c r="P67" s="385"/>
    </row>
    <row r="68" spans="1:51" x14ac:dyDescent="0.3">
      <c r="B68" s="220" t="s">
        <v>47</v>
      </c>
      <c r="G68" s="303">
        <v>1.72E-2</v>
      </c>
      <c r="K68" s="303">
        <v>1.72E-2</v>
      </c>
      <c r="P68" s="385"/>
      <c r="Q68" s="304"/>
    </row>
    <row r="69" spans="1:51" s="22" customFormat="1" x14ac:dyDescent="0.3">
      <c r="D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</row>
    <row r="70" spans="1:51" s="22" customFormat="1" x14ac:dyDescent="0.3">
      <c r="D70" s="194">
        <v>0.64</v>
      </c>
      <c r="E70" s="195" t="s">
        <v>35</v>
      </c>
      <c r="F70" s="196"/>
      <c r="G70" s="197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1" s="22" customFormat="1" x14ac:dyDescent="0.3">
      <c r="D71" s="194">
        <v>0.18</v>
      </c>
      <c r="E71" s="195" t="s">
        <v>36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1" s="22" customFormat="1" x14ac:dyDescent="0.3">
      <c r="D72" s="194">
        <v>0.18</v>
      </c>
      <c r="E72" s="195" t="s">
        <v>37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1" x14ac:dyDescent="0.3">
      <c r="G73" s="22"/>
      <c r="H73" s="22"/>
      <c r="I73" s="22"/>
      <c r="J73" s="60"/>
      <c r="K73" s="60"/>
      <c r="L73" s="60"/>
      <c r="M73" s="60"/>
      <c r="Q73" s="60"/>
      <c r="R73" s="60"/>
      <c r="S73" s="60"/>
      <c r="T73" s="60"/>
      <c r="X73" s="60"/>
      <c r="Y73" s="60"/>
      <c r="Z73" s="60"/>
      <c r="AA73" s="60"/>
      <c r="AE73" s="60"/>
      <c r="AF73" s="60"/>
      <c r="AG73" s="60"/>
      <c r="AH73" s="60"/>
      <c r="AL73" s="60"/>
      <c r="AM73" s="60"/>
      <c r="AN73" s="60"/>
      <c r="AO73" s="60"/>
      <c r="AS73" s="60"/>
      <c r="AT73" s="60"/>
      <c r="AU73" s="60"/>
      <c r="AV73" s="60"/>
    </row>
    <row r="74" spans="1:51" x14ac:dyDescent="0.3">
      <c r="G74" s="22"/>
      <c r="H74" s="22"/>
      <c r="I74" s="22"/>
      <c r="J74" s="60"/>
      <c r="K74" s="60"/>
      <c r="L74" s="60"/>
      <c r="M74" s="60"/>
      <c r="Q74" s="60"/>
      <c r="R74" s="60"/>
      <c r="S74" s="60"/>
      <c r="T74" s="60"/>
      <c r="X74" s="60"/>
      <c r="Y74" s="60"/>
      <c r="Z74" s="60"/>
      <c r="AA74" s="60"/>
      <c r="AE74" s="60"/>
      <c r="AF74" s="60"/>
      <c r="AG74" s="60"/>
      <c r="AH74" s="60"/>
      <c r="AL74" s="60"/>
      <c r="AM74" s="60"/>
      <c r="AN74" s="60"/>
      <c r="AO74" s="60"/>
      <c r="AS74" s="60"/>
      <c r="AT74" s="60"/>
      <c r="AU74" s="60"/>
      <c r="AV74" s="60"/>
    </row>
    <row r="75" spans="1:51" x14ac:dyDescent="0.3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1" x14ac:dyDescent="0.3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1" x14ac:dyDescent="0.3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1" x14ac:dyDescent="0.3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1" x14ac:dyDescent="0.3"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1" x14ac:dyDescent="0.3"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7:48" x14ac:dyDescent="0.3"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7:48" x14ac:dyDescent="0.3"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7:48" x14ac:dyDescent="0.3"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7:48" x14ac:dyDescent="0.3"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7:48" x14ac:dyDescent="0.3"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7:48" x14ac:dyDescent="0.3"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7:48" x14ac:dyDescent="0.3"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7:48" x14ac:dyDescent="0.3"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7:48" x14ac:dyDescent="0.3"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7:48" x14ac:dyDescent="0.3"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7:48" x14ac:dyDescent="0.3"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7:48" x14ac:dyDescent="0.3"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7:48" x14ac:dyDescent="0.3"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7:48" x14ac:dyDescent="0.3"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7:48" x14ac:dyDescent="0.3"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7:48" x14ac:dyDescent="0.3"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7:48" x14ac:dyDescent="0.3"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7:48" x14ac:dyDescent="0.3"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7:48" x14ac:dyDescent="0.3"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7:48" x14ac:dyDescent="0.3"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7:48" x14ac:dyDescent="0.3"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7:48" x14ac:dyDescent="0.3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7:48" x14ac:dyDescent="0.3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7:48" x14ac:dyDescent="0.3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7:48" x14ac:dyDescent="0.3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7:48" x14ac:dyDescent="0.3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7:48" x14ac:dyDescent="0.3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7:48" x14ac:dyDescent="0.3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7:48" x14ac:dyDescent="0.3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7:48" x14ac:dyDescent="0.3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7:48" x14ac:dyDescent="0.3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7:48" x14ac:dyDescent="0.3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3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3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3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3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3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3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3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3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3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3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3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3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3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3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3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3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</sheetData>
  <mergeCells count="12">
    <mergeCell ref="B65:D65"/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70:J72">
    <cfRule type="cellIs" dxfId="71" priority="1" operator="lessThan">
      <formula>0</formula>
    </cfRule>
    <cfRule type="cellIs" dxfId="70" priority="2" operator="greaterThan">
      <formula>0</formula>
    </cfRule>
  </conditionalFormatting>
  <conditionalFormatting sqref="J73:M128">
    <cfRule type="cellIs" dxfId="69" priority="25" operator="lessThan">
      <formula>0</formula>
    </cfRule>
    <cfRule type="cellIs" dxfId="68" priority="26" operator="greaterThan">
      <formula>0</formula>
    </cfRule>
  </conditionalFormatting>
  <conditionalFormatting sqref="Q70:Q72">
    <cfRule type="cellIs" dxfId="67" priority="19" operator="lessThan">
      <formula>0</formula>
    </cfRule>
    <cfRule type="cellIs" dxfId="66" priority="20" operator="greaterThan">
      <formula>0</formula>
    </cfRule>
  </conditionalFormatting>
  <conditionalFormatting sqref="Q73:T128">
    <cfRule type="cellIs" dxfId="65" priority="21" operator="lessThan">
      <formula>0</formula>
    </cfRule>
    <cfRule type="cellIs" dxfId="64" priority="22" operator="greaterThan">
      <formula>0</formula>
    </cfRule>
  </conditionalFormatting>
  <conditionalFormatting sqref="X70:X72">
    <cfRule type="cellIs" dxfId="63" priority="15" operator="lessThan">
      <formula>0</formula>
    </cfRule>
    <cfRule type="cellIs" dxfId="62" priority="16" operator="greaterThan">
      <formula>0</formula>
    </cfRule>
  </conditionalFormatting>
  <conditionalFormatting sqref="X73:AA128">
    <cfRule type="cellIs" dxfId="61" priority="17" operator="lessThan">
      <formula>0</formula>
    </cfRule>
    <cfRule type="cellIs" dxfId="60" priority="18" operator="greaterThan">
      <formula>0</formula>
    </cfRule>
  </conditionalFormatting>
  <conditionalFormatting sqref="AE70:AE72">
    <cfRule type="cellIs" dxfId="59" priority="11" operator="lessThan">
      <formula>0</formula>
    </cfRule>
    <cfRule type="cellIs" dxfId="58" priority="12" operator="greaterThan">
      <formula>0</formula>
    </cfRule>
  </conditionalFormatting>
  <conditionalFormatting sqref="AE73:AH128">
    <cfRule type="cellIs" dxfId="57" priority="13" operator="lessThan">
      <formula>0</formula>
    </cfRule>
    <cfRule type="cellIs" dxfId="56" priority="14" operator="greaterThan">
      <formula>0</formula>
    </cfRule>
  </conditionalFormatting>
  <conditionalFormatting sqref="AL70:AL72">
    <cfRule type="cellIs" dxfId="55" priority="7" operator="lessThan">
      <formula>0</formula>
    </cfRule>
    <cfRule type="cellIs" dxfId="54" priority="8" operator="greaterThan">
      <formula>0</formula>
    </cfRule>
  </conditionalFormatting>
  <conditionalFormatting sqref="AL73:AO128">
    <cfRule type="cellIs" dxfId="53" priority="9" operator="lessThan">
      <formula>0</formula>
    </cfRule>
    <cfRule type="cellIs" dxfId="52" priority="10" operator="greaterThan">
      <formula>0</formula>
    </cfRule>
  </conditionalFormatting>
  <conditionalFormatting sqref="AS70:AS72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AS73:AV128">
    <cfRule type="cellIs" dxfId="49" priority="5" operator="lessThan">
      <formula>0</formula>
    </cfRule>
    <cfRule type="cellIs" dxfId="48" priority="6" operator="greaterThan">
      <formula>0</formula>
    </cfRule>
  </conditionalFormatting>
  <dataValidations count="5">
    <dataValidation type="list" allowBlank="1" showInputMessage="1" showErrorMessage="1" sqref="D16" xr:uid="{9AA64C94-9D46-43CD-B255-8515868D3093}">
      <formula1>"TOU, non-TOU"</formula1>
    </dataValidation>
    <dataValidation type="list" allowBlank="1" showInputMessage="1" showErrorMessage="1" sqref="D23 D25" xr:uid="{0FB204E6-85FF-4AA9-AB8A-3503CA2483DA}">
      <formula1>"per 30 days, per kWh, per kW, per kVA"</formula1>
    </dataValidation>
    <dataValidation type="list" allowBlank="1" showInputMessage="1" showErrorMessage="1" prompt="Select Charge Unit - monthly, per kWh, per kW" sqref="D61 D56 D66" xr:uid="{61EEB04E-499C-4A73-BCD3-9D0CDF7BDBA2}">
      <formula1>"Monthly, per kWh, per kW"</formula1>
    </dataValidation>
    <dataValidation type="list" allowBlank="1" showInputMessage="1" showErrorMessage="1" sqref="E42:E43 E61 E66 E45:E56 E36:E40 E23:E34" xr:uid="{DAAD2E7A-A806-49EF-A55C-666212A4603F}">
      <formula1>#REF!</formula1>
    </dataValidation>
    <dataValidation type="list" allowBlank="1" showInputMessage="1" showErrorMessage="1" prompt="Select Charge Unit - per 30 days, per kWh, per kW, per kVA." sqref="D42:D43 D45:D55 D24 D36:D40 D26:D34" xr:uid="{17B5B165-7051-469F-8607-26056502E372}">
      <formula1>"per 30 days, per kWh, per kW, per kVA"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47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45720</xdr:colOff>
                    <xdr:row>16</xdr:row>
                    <xdr:rowOff>137160</xdr:rowOff>
                  </from>
                  <to>
                    <xdr:col>15</xdr:col>
                    <xdr:colOff>76200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365760</xdr:colOff>
                    <xdr:row>17</xdr:row>
                    <xdr:rowOff>30480</xdr:rowOff>
                  </from>
                  <to>
                    <xdr:col>10</xdr:col>
                    <xdr:colOff>137160</xdr:colOff>
                    <xdr:row>18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610F-2CB3-44B2-8110-5E5D786ABCAE}">
  <sheetPr>
    <pageSetUpPr fitToPage="1"/>
  </sheetPr>
  <dimension ref="A1:BA174"/>
  <sheetViews>
    <sheetView topLeftCell="A10" zoomScale="90" zoomScaleNormal="90" workbookViewId="0">
      <pane xSplit="4" ySplit="2" topLeftCell="E12" activePane="bottomRight" state="frozen"/>
      <selection pane="topRight"/>
      <selection pane="bottomLeft"/>
      <selection pane="bottomRight"/>
    </sheetView>
  </sheetViews>
  <sheetFormatPr defaultColWidth="9.33203125" defaultRowHeight="14.4" x14ac:dyDescent="0.3"/>
  <cols>
    <col min="1" max="1" width="1.6640625" style="202" customWidth="1"/>
    <col min="2" max="2" width="118.21875" style="202" bestFit="1" customWidth="1"/>
    <col min="3" max="3" width="1.5546875" style="202" customWidth="1"/>
    <col min="4" max="4" width="21.33203125" style="210" bestFit="1" customWidth="1"/>
    <col min="5" max="5" width="1.33203125" style="202" customWidth="1"/>
    <col min="6" max="6" width="1.33203125" style="202" hidden="1" customWidth="1"/>
    <col min="7" max="9" width="13.33203125" style="202" customWidth="1"/>
    <col min="10" max="10" width="0.5546875" style="202" customWidth="1"/>
    <col min="11" max="13" width="13.33203125" style="202" customWidth="1"/>
    <col min="14" max="14" width="0.6640625" style="202" customWidth="1"/>
    <col min="15" max="16" width="13.33203125" style="202" customWidth="1"/>
    <col min="17" max="17" width="6.109375" style="202" customWidth="1"/>
    <col min="18" max="20" width="13.33203125" style="202" customWidth="1"/>
    <col min="21" max="21" width="0.88671875" style="202" customWidth="1"/>
    <col min="22" max="23" width="13.33203125" style="202" customWidth="1"/>
    <col min="24" max="24" width="1.33203125" style="202" customWidth="1"/>
    <col min="25" max="27" width="13.33203125" style="202" customWidth="1"/>
    <col min="28" max="28" width="0.88671875" style="202" customWidth="1"/>
    <col min="29" max="30" width="13.33203125" style="202" customWidth="1"/>
    <col min="31" max="31" width="0.88671875" style="202" customWidth="1"/>
    <col min="32" max="34" width="13.33203125" style="202" customWidth="1"/>
    <col min="35" max="35" width="0.88671875" style="202" customWidth="1"/>
    <col min="36" max="37" width="13.33203125" style="202" customWidth="1"/>
    <col min="38" max="38" width="0.88671875" style="202" customWidth="1"/>
    <col min="39" max="41" width="13.33203125" style="202" customWidth="1"/>
    <col min="42" max="42" width="1.33203125" style="202" customWidth="1"/>
    <col min="43" max="49" width="13.33203125" style="202" customWidth="1"/>
    <col min="50" max="51" width="12.6640625" style="202" customWidth="1"/>
    <col min="52" max="16384" width="9.33203125" style="202"/>
  </cols>
  <sheetData>
    <row r="1" spans="1:51" ht="20.399999999999999" x14ac:dyDescent="0.3">
      <c r="A1" s="199"/>
      <c r="B1" s="200"/>
      <c r="C1" s="200"/>
      <c r="D1" s="201"/>
      <c r="E1" s="200"/>
      <c r="F1" s="200"/>
      <c r="G1" s="200"/>
      <c r="H1" s="200"/>
      <c r="I1" s="199"/>
      <c r="J1" s="199"/>
      <c r="L1" s="7"/>
      <c r="M1" s="7"/>
      <c r="N1" s="7">
        <v>1</v>
      </c>
      <c r="O1" s="7">
        <v>2</v>
      </c>
      <c r="P1" s="7"/>
      <c r="Q1" s="199"/>
      <c r="S1" s="7"/>
      <c r="T1" s="7"/>
      <c r="U1" s="7">
        <v>1</v>
      </c>
      <c r="V1" s="7">
        <v>1</v>
      </c>
      <c r="W1" s="7"/>
      <c r="X1" s="199"/>
      <c r="Z1" s="7"/>
      <c r="AA1" s="7"/>
      <c r="AB1" s="7">
        <v>1</v>
      </c>
      <c r="AC1" s="7">
        <v>1</v>
      </c>
      <c r="AD1" s="7"/>
      <c r="AE1" s="199"/>
      <c r="AG1" s="7"/>
      <c r="AH1" s="7"/>
      <c r="AI1" s="7">
        <v>1</v>
      </c>
      <c r="AJ1" s="7">
        <v>1</v>
      </c>
      <c r="AK1" s="7"/>
      <c r="AL1" s="199"/>
      <c r="AN1" s="7"/>
      <c r="AO1" s="7"/>
      <c r="AP1" s="7">
        <v>1</v>
      </c>
      <c r="AQ1" s="7">
        <v>1</v>
      </c>
      <c r="AR1" s="7"/>
      <c r="AS1" s="199"/>
      <c r="AU1" s="7"/>
      <c r="AV1" s="7"/>
      <c r="AW1" s="7">
        <v>1</v>
      </c>
      <c r="AX1" s="7">
        <v>1</v>
      </c>
      <c r="AY1" s="7"/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L2" s="7"/>
      <c r="M2" s="7"/>
      <c r="N2" s="7"/>
      <c r="O2" s="7"/>
      <c r="P2" s="7"/>
      <c r="Q2" s="199"/>
      <c r="S2" s="7"/>
      <c r="T2" s="7"/>
      <c r="U2" s="7"/>
      <c r="V2" s="7"/>
      <c r="W2" s="7"/>
      <c r="X2" s="199"/>
      <c r="Z2" s="7"/>
      <c r="AA2" s="7"/>
      <c r="AB2" s="7"/>
      <c r="AC2" s="7"/>
      <c r="AD2" s="7"/>
      <c r="AE2" s="199"/>
      <c r="AG2" s="7"/>
      <c r="AH2" s="7"/>
      <c r="AI2" s="7"/>
      <c r="AJ2" s="7"/>
      <c r="AK2" s="7"/>
      <c r="AL2" s="199"/>
      <c r="AN2" s="7"/>
      <c r="AO2" s="7"/>
      <c r="AP2" s="7"/>
      <c r="AQ2" s="7"/>
      <c r="AR2" s="7"/>
      <c r="AS2" s="199"/>
      <c r="AU2" s="7"/>
      <c r="AV2" s="7"/>
      <c r="AW2" s="7"/>
      <c r="AX2" s="7"/>
      <c r="AY2" s="7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K5" s="13"/>
      <c r="L5" s="13"/>
      <c r="M5" s="13"/>
      <c r="N5" s="13"/>
      <c r="O5" s="13"/>
      <c r="P5" s="13"/>
      <c r="Q5" s="199"/>
      <c r="R5" s="13"/>
      <c r="S5" s="13"/>
      <c r="T5" s="13"/>
      <c r="U5" s="13"/>
      <c r="V5" s="13"/>
      <c r="W5" s="13"/>
      <c r="X5" s="199"/>
      <c r="Y5" s="13"/>
      <c r="Z5" s="13"/>
      <c r="AA5" s="13"/>
      <c r="AB5" s="13"/>
      <c r="AC5" s="13"/>
      <c r="AD5" s="13"/>
      <c r="AE5" s="199"/>
      <c r="AF5" s="13"/>
      <c r="AG5" s="13"/>
      <c r="AH5" s="13"/>
      <c r="AI5" s="13"/>
      <c r="AJ5" s="13"/>
      <c r="AK5" s="13"/>
      <c r="AL5" s="199"/>
      <c r="AM5" s="13"/>
      <c r="AN5" s="13"/>
      <c r="AO5" s="13"/>
      <c r="AP5" s="13"/>
      <c r="AQ5" s="13"/>
      <c r="AR5" s="13"/>
      <c r="AS5" s="199"/>
      <c r="AT5" s="13"/>
      <c r="AU5" s="13"/>
      <c r="AV5" s="13"/>
      <c r="AW5" s="13"/>
      <c r="AX5" s="13"/>
      <c r="AY5" s="13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K6" s="13"/>
      <c r="L6" s="13"/>
      <c r="M6" s="13"/>
      <c r="N6" s="13"/>
      <c r="O6" s="13"/>
      <c r="P6" s="13"/>
      <c r="Q6" s="199"/>
      <c r="R6" s="13"/>
      <c r="S6" s="13"/>
      <c r="T6" s="13"/>
      <c r="U6" s="13"/>
      <c r="V6" s="13"/>
      <c r="W6" s="13"/>
      <c r="X6" s="199"/>
      <c r="Y6" s="13"/>
      <c r="Z6" s="13"/>
      <c r="AA6" s="13"/>
      <c r="AB6" s="13"/>
      <c r="AC6" s="13"/>
      <c r="AD6" s="13"/>
      <c r="AE6" s="199"/>
      <c r="AF6" s="13"/>
      <c r="AG6" s="13"/>
      <c r="AH6" s="13"/>
      <c r="AI6" s="13"/>
      <c r="AJ6" s="13"/>
      <c r="AK6" s="13"/>
      <c r="AL6" s="199"/>
      <c r="AM6" s="13"/>
      <c r="AN6" s="13"/>
      <c r="AO6" s="13"/>
      <c r="AP6" s="13"/>
      <c r="AQ6" s="13"/>
      <c r="AR6" s="13"/>
      <c r="AS6" s="199"/>
      <c r="AT6" s="13"/>
      <c r="AU6" s="13"/>
      <c r="AV6" s="13"/>
      <c r="AW6" s="13"/>
      <c r="AX6" s="13"/>
      <c r="AY6" s="13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K7" s="13"/>
      <c r="L7" s="13"/>
      <c r="M7" s="13"/>
      <c r="N7" s="13"/>
      <c r="O7" s="13"/>
      <c r="P7" s="13"/>
      <c r="Q7" s="199"/>
      <c r="R7" s="13"/>
      <c r="S7" s="13"/>
      <c r="T7" s="13"/>
      <c r="U7" s="13"/>
      <c r="V7" s="13"/>
      <c r="W7" s="13"/>
      <c r="X7" s="199"/>
      <c r="Y7" s="13"/>
      <c r="Z7" s="13"/>
      <c r="AA7" s="13"/>
      <c r="AB7" s="13"/>
      <c r="AC7" s="13"/>
      <c r="AD7" s="13"/>
      <c r="AE7" s="199"/>
      <c r="AF7" s="13"/>
      <c r="AG7" s="13"/>
      <c r="AH7" s="13"/>
      <c r="AI7" s="13"/>
      <c r="AJ7" s="13"/>
      <c r="AK7" s="13"/>
      <c r="AL7" s="199"/>
      <c r="AM7" s="13"/>
      <c r="AN7" s="13"/>
      <c r="AO7" s="13"/>
      <c r="AP7" s="13"/>
      <c r="AQ7" s="13"/>
      <c r="AR7" s="13"/>
      <c r="AS7" s="199"/>
      <c r="AT7" s="13"/>
      <c r="AU7" s="13"/>
      <c r="AV7" s="13"/>
      <c r="AW7" s="13"/>
      <c r="AX7" s="13"/>
      <c r="AY7" s="13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K8" s="13"/>
      <c r="L8" s="13"/>
      <c r="M8" s="13"/>
      <c r="N8" s="13"/>
      <c r="O8" s="13"/>
      <c r="P8" s="13"/>
      <c r="Q8" s="199"/>
      <c r="R8" s="13"/>
      <c r="S8" s="13"/>
      <c r="T8" s="13"/>
      <c r="U8" s="13"/>
      <c r="V8" s="13"/>
      <c r="W8" s="13"/>
      <c r="X8" s="199"/>
      <c r="Y8" s="13"/>
      <c r="Z8" s="13"/>
      <c r="AA8" s="13"/>
      <c r="AB8" s="13"/>
      <c r="AC8" s="13"/>
      <c r="AD8" s="13"/>
      <c r="AE8" s="199"/>
      <c r="AF8" s="13"/>
      <c r="AG8" s="13"/>
      <c r="AH8" s="13"/>
      <c r="AI8" s="13"/>
      <c r="AJ8" s="13"/>
      <c r="AK8" s="13"/>
      <c r="AL8" s="199"/>
      <c r="AM8" s="13"/>
      <c r="AN8" s="13"/>
      <c r="AO8" s="13"/>
      <c r="AP8" s="13"/>
      <c r="AQ8" s="13"/>
      <c r="AR8" s="13"/>
      <c r="AS8" s="199"/>
      <c r="AT8" s="13"/>
      <c r="AU8" s="13"/>
      <c r="AV8" s="13"/>
      <c r="AW8" s="13"/>
      <c r="AX8" s="13"/>
      <c r="AY8" s="13"/>
    </row>
    <row r="9" spans="1:51" x14ac:dyDescent="0.3">
      <c r="K9" s="13"/>
      <c r="L9" s="13"/>
      <c r="M9" s="13"/>
      <c r="N9" s="13"/>
      <c r="O9" s="13"/>
      <c r="P9" s="13"/>
      <c r="R9" s="13"/>
      <c r="S9" s="13"/>
      <c r="T9" s="13"/>
      <c r="U9" s="13"/>
      <c r="V9" s="13"/>
      <c r="W9" s="13"/>
      <c r="Y9" s="13"/>
      <c r="Z9" s="13"/>
      <c r="AA9" s="13"/>
      <c r="AB9" s="13"/>
      <c r="AC9" s="13"/>
      <c r="AD9" s="13"/>
      <c r="AF9" s="13"/>
      <c r="AG9" s="13"/>
      <c r="AH9" s="13"/>
      <c r="AI9" s="13"/>
      <c r="AJ9" s="13"/>
      <c r="AK9" s="13"/>
      <c r="AM9" s="13"/>
      <c r="AN9" s="13"/>
      <c r="AO9" s="13"/>
      <c r="AP9" s="13"/>
      <c r="AQ9" s="13"/>
      <c r="AR9" s="13"/>
      <c r="AT9" s="13"/>
      <c r="AU9" s="13"/>
      <c r="AV9" s="13"/>
      <c r="AW9" s="13"/>
      <c r="AX9" s="13"/>
      <c r="AY9" s="13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</row>
    <row r="12" spans="1:51" x14ac:dyDescent="0.3">
      <c r="K12" s="13"/>
      <c r="L12" s="13"/>
      <c r="M12" s="13"/>
      <c r="N12" s="13"/>
      <c r="O12" s="13"/>
      <c r="P12" s="13"/>
      <c r="R12" s="13"/>
      <c r="S12" s="13"/>
      <c r="T12" s="13"/>
      <c r="U12" s="13"/>
      <c r="V12" s="13"/>
      <c r="W12" s="13"/>
      <c r="Y12" s="13"/>
      <c r="Z12" s="13"/>
      <c r="AA12" s="13"/>
      <c r="AB12" s="13"/>
      <c r="AC12" s="13"/>
      <c r="AD12" s="13"/>
      <c r="AF12" s="13"/>
      <c r="AG12" s="13"/>
      <c r="AH12" s="13"/>
      <c r="AI12" s="13"/>
      <c r="AJ12" s="13"/>
      <c r="AK12" s="13"/>
      <c r="AM12" s="13"/>
      <c r="AN12" s="13"/>
      <c r="AO12" s="13"/>
      <c r="AP12" s="13"/>
      <c r="AQ12" s="13"/>
      <c r="AR12" s="13"/>
      <c r="AT12" s="13"/>
      <c r="AU12" s="13"/>
      <c r="AV12" s="13"/>
      <c r="AW12" s="13"/>
      <c r="AX12" s="13"/>
      <c r="AY12" s="13"/>
    </row>
    <row r="13" spans="1:51" x14ac:dyDescent="0.3">
      <c r="K13" s="13"/>
      <c r="L13" s="13"/>
      <c r="M13" s="13"/>
      <c r="N13" s="13"/>
      <c r="O13" s="13"/>
      <c r="P13" s="13"/>
      <c r="R13" s="13"/>
      <c r="S13" s="13"/>
      <c r="T13" s="13"/>
      <c r="U13" s="13"/>
      <c r="V13" s="13"/>
      <c r="W13" s="13"/>
      <c r="Y13" s="13"/>
      <c r="Z13" s="13"/>
      <c r="AA13" s="13"/>
      <c r="AB13" s="13"/>
      <c r="AC13" s="13"/>
      <c r="AD13" s="13"/>
      <c r="AF13" s="13"/>
      <c r="AG13" s="13"/>
      <c r="AH13" s="13"/>
      <c r="AI13" s="13"/>
      <c r="AJ13" s="13"/>
      <c r="AK13" s="13"/>
      <c r="AM13" s="13"/>
      <c r="AN13" s="13"/>
      <c r="AO13" s="13"/>
      <c r="AP13" s="13"/>
      <c r="AQ13" s="13"/>
      <c r="AR13" s="13"/>
      <c r="AT13" s="13"/>
      <c r="AU13" s="13"/>
      <c r="AV13" s="13"/>
      <c r="AW13" s="13"/>
      <c r="AX13" s="13"/>
      <c r="AY13" s="13"/>
    </row>
    <row r="14" spans="1:51" ht="15.6" x14ac:dyDescent="0.3">
      <c r="B14" s="211" t="s">
        <v>2</v>
      </c>
      <c r="D14" s="436" t="s">
        <v>83</v>
      </c>
      <c r="E14" s="436"/>
      <c r="F14" s="436"/>
      <c r="G14" s="436"/>
      <c r="H14" s="436"/>
      <c r="I14" s="436"/>
      <c r="J14" s="436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15.6" x14ac:dyDescent="0.3">
      <c r="B15" s="211"/>
      <c r="D15" s="394"/>
      <c r="E15" s="395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6" x14ac:dyDescent="0.3">
      <c r="B16" s="212"/>
      <c r="D16" s="213"/>
      <c r="E16" s="213"/>
      <c r="F16" s="213"/>
      <c r="G16" s="388" t="s">
        <v>84</v>
      </c>
      <c r="H16" s="213"/>
      <c r="I16" s="215"/>
      <c r="J16" s="213"/>
      <c r="K16" s="216"/>
      <c r="M16" s="215"/>
      <c r="O16" s="25"/>
      <c r="P16" s="217"/>
      <c r="Q16" s="213"/>
      <c r="R16" s="216"/>
      <c r="T16" s="215"/>
      <c r="V16" s="25"/>
      <c r="W16" s="217"/>
      <c r="X16" s="213"/>
      <c r="Y16" s="216"/>
      <c r="AA16" s="215"/>
      <c r="AC16" s="25"/>
      <c r="AD16" s="217"/>
      <c r="AE16" s="213"/>
      <c r="AF16" s="216"/>
      <c r="AH16" s="215"/>
      <c r="AJ16" s="25"/>
      <c r="AK16" s="217"/>
      <c r="AL16" s="213"/>
      <c r="AM16" s="216"/>
      <c r="AO16" s="215"/>
      <c r="AQ16" s="25"/>
      <c r="AR16" s="217"/>
      <c r="AS16" s="213"/>
      <c r="AT16" s="216"/>
      <c r="AV16" s="215"/>
      <c r="AX16" s="25"/>
      <c r="AY16" s="217"/>
    </row>
    <row r="17" spans="2:48" ht="15.6" x14ac:dyDescent="0.3">
      <c r="B17" s="211" t="s">
        <v>4</v>
      </c>
      <c r="D17" s="214" t="s">
        <v>49</v>
      </c>
      <c r="E17" s="213"/>
      <c r="F17" s="213"/>
      <c r="G17" s="363">
        <v>17000</v>
      </c>
      <c r="H17" s="361" t="s">
        <v>85</v>
      </c>
      <c r="I17" s="396"/>
      <c r="J17" s="213"/>
      <c r="P17" s="222"/>
      <c r="Q17" s="213"/>
      <c r="W17" s="222"/>
      <c r="X17" s="213"/>
      <c r="AD17" s="222"/>
      <c r="AE17" s="213"/>
      <c r="AL17" s="213"/>
      <c r="AS17" s="213"/>
    </row>
    <row r="18" spans="2:48" ht="15.6" x14ac:dyDescent="0.3">
      <c r="B18" s="212"/>
      <c r="D18" s="397"/>
      <c r="E18" s="213"/>
      <c r="F18" s="213"/>
      <c r="G18" s="363">
        <v>3000</v>
      </c>
      <c r="H18" s="361" t="s">
        <v>69</v>
      </c>
      <c r="I18" s="213"/>
      <c r="J18" s="213"/>
      <c r="Q18" s="213"/>
      <c r="X18" s="213"/>
      <c r="AE18" s="213"/>
      <c r="AL18" s="213"/>
      <c r="AS18" s="213"/>
    </row>
    <row r="19" spans="2:48" x14ac:dyDescent="0.3">
      <c r="B19" s="218"/>
      <c r="D19" s="219"/>
      <c r="E19" s="220"/>
      <c r="G19" s="363">
        <v>3000</v>
      </c>
      <c r="H19" s="220" t="s">
        <v>70</v>
      </c>
    </row>
    <row r="20" spans="2:48" x14ac:dyDescent="0.3">
      <c r="B20" s="398"/>
      <c r="D20" s="219" t="s">
        <v>6</v>
      </c>
      <c r="G20" s="363">
        <v>965000</v>
      </c>
      <c r="H20" s="361" t="s">
        <v>7</v>
      </c>
      <c r="M20" s="222"/>
      <c r="T20" s="222"/>
      <c r="AA20" s="222"/>
      <c r="AH20" s="222"/>
      <c r="AK20" s="222"/>
      <c r="AO20" s="222"/>
      <c r="AR20" s="222"/>
      <c r="AV20" s="222"/>
    </row>
    <row r="21" spans="2:48" s="22" customFormat="1" x14ac:dyDescent="0.3">
      <c r="B21" s="158"/>
      <c r="D21" s="45"/>
      <c r="E21" s="42"/>
      <c r="G21" s="425" t="s">
        <v>59</v>
      </c>
      <c r="H21" s="426"/>
      <c r="I21" s="427"/>
      <c r="K21" s="425" t="s">
        <v>9</v>
      </c>
      <c r="L21" s="426"/>
      <c r="M21" s="427"/>
      <c r="O21" s="425" t="s">
        <v>10</v>
      </c>
      <c r="P21" s="427"/>
    </row>
    <row r="22" spans="2:48" x14ac:dyDescent="0.3">
      <c r="B22" s="223"/>
      <c r="D22" s="428" t="s">
        <v>11</v>
      </c>
      <c r="E22" s="219"/>
      <c r="G22" s="224" t="s">
        <v>12</v>
      </c>
      <c r="H22" s="225" t="s">
        <v>13</v>
      </c>
      <c r="I22" s="226" t="s">
        <v>14</v>
      </c>
      <c r="K22" s="224" t="s">
        <v>12</v>
      </c>
      <c r="L22" s="225" t="s">
        <v>13</v>
      </c>
      <c r="M22" s="226" t="s">
        <v>14</v>
      </c>
      <c r="O22" s="430" t="s">
        <v>15</v>
      </c>
      <c r="P22" s="432" t="s">
        <v>16</v>
      </c>
    </row>
    <row r="23" spans="2:48" x14ac:dyDescent="0.3">
      <c r="B23" s="223"/>
      <c r="D23" s="429"/>
      <c r="E23" s="219"/>
      <c r="G23" s="227" t="s">
        <v>17</v>
      </c>
      <c r="H23" s="228"/>
      <c r="I23" s="228" t="s">
        <v>17</v>
      </c>
      <c r="K23" s="227" t="s">
        <v>17</v>
      </c>
      <c r="L23" s="228"/>
      <c r="M23" s="228" t="s">
        <v>17</v>
      </c>
      <c r="O23" s="431"/>
      <c r="P23" s="433"/>
    </row>
    <row r="24" spans="2:48" s="22" customFormat="1" x14ac:dyDescent="0.3">
      <c r="B24" s="51" t="s">
        <v>86</v>
      </c>
      <c r="C24" s="52"/>
      <c r="D24" s="53" t="s">
        <v>87</v>
      </c>
      <c r="E24" s="52"/>
      <c r="F24" s="23"/>
      <c r="G24" s="54">
        <v>2</v>
      </c>
      <c r="H24" s="399">
        <f>+$G$17</f>
        <v>17000</v>
      </c>
      <c r="I24" s="56">
        <f t="shared" ref="I24:I35" si="0">H24*G24</f>
        <v>34000</v>
      </c>
      <c r="J24" s="57"/>
      <c r="K24" s="54">
        <v>2.08</v>
      </c>
      <c r="L24" s="399">
        <f>+$G$17</f>
        <v>17000</v>
      </c>
      <c r="M24" s="56">
        <f t="shared" ref="M24:M35" si="1">L24*K24</f>
        <v>35360</v>
      </c>
      <c r="N24" s="57"/>
      <c r="O24" s="58">
        <f t="shared" ref="O24:O65" si="2">M24-I24</f>
        <v>1360</v>
      </c>
      <c r="P24" s="59">
        <f t="shared" ref="P24:P65" si="3">IF(OR(I24=0,M24=0),"",(O24/I24))</f>
        <v>0.04</v>
      </c>
      <c r="Q24" s="57"/>
    </row>
    <row r="25" spans="2:48" x14ac:dyDescent="0.3">
      <c r="B25" s="249" t="s">
        <v>61</v>
      </c>
      <c r="C25" s="229"/>
      <c r="D25" s="230" t="s">
        <v>71</v>
      </c>
      <c r="E25" s="229"/>
      <c r="F25" s="29"/>
      <c r="G25" s="99">
        <v>44.686300000000003</v>
      </c>
      <c r="H25" s="313">
        <f t="shared" ref="H25:H34" si="4">$G$19</f>
        <v>3000</v>
      </c>
      <c r="I25" s="56">
        <f t="shared" si="0"/>
        <v>134058.9</v>
      </c>
      <c r="J25" s="29"/>
      <c r="K25" s="99">
        <v>46.448799999999999</v>
      </c>
      <c r="L25" s="313">
        <f t="shared" ref="L25:L34" si="5">$G$19</f>
        <v>3000</v>
      </c>
      <c r="M25" s="56">
        <f t="shared" si="1"/>
        <v>139346.4</v>
      </c>
      <c r="N25" s="29"/>
      <c r="O25" s="234">
        <f t="shared" si="2"/>
        <v>5287.5</v>
      </c>
      <c r="P25" s="235">
        <f t="shared" si="3"/>
        <v>3.9441618572135087E-2</v>
      </c>
    </row>
    <row r="26" spans="2:48" x14ac:dyDescent="0.3">
      <c r="B26" s="61" t="s">
        <v>93</v>
      </c>
      <c r="C26" s="229"/>
      <c r="D26" s="230" t="s">
        <v>71</v>
      </c>
      <c r="E26" s="229"/>
      <c r="F26" s="29"/>
      <c r="G26" s="364">
        <v>0.49640000000000001</v>
      </c>
      <c r="H26" s="313">
        <f t="shared" si="4"/>
        <v>3000</v>
      </c>
      <c r="I26" s="56">
        <f t="shared" si="0"/>
        <v>1489.2</v>
      </c>
      <c r="J26" s="29"/>
      <c r="K26" s="364">
        <v>0.49640000000000001</v>
      </c>
      <c r="L26" s="313">
        <f t="shared" si="5"/>
        <v>3000</v>
      </c>
      <c r="M26" s="56">
        <f t="shared" si="1"/>
        <v>1489.2</v>
      </c>
      <c r="N26" s="29"/>
      <c r="O26" s="234">
        <f t="shared" si="2"/>
        <v>0</v>
      </c>
      <c r="P26" s="235">
        <f t="shared" si="3"/>
        <v>0</v>
      </c>
    </row>
    <row r="27" spans="2:48" x14ac:dyDescent="0.3">
      <c r="B27" s="61" t="s">
        <v>94</v>
      </c>
      <c r="C27" s="229"/>
      <c r="D27" s="230" t="s">
        <v>71</v>
      </c>
      <c r="E27" s="229"/>
      <c r="F27" s="29"/>
      <c r="G27" s="364">
        <v>-9.8799999999999999E-2</v>
      </c>
      <c r="H27" s="313">
        <f>$G$18</f>
        <v>3000</v>
      </c>
      <c r="I27" s="56">
        <f t="shared" si="0"/>
        <v>-296.39999999999998</v>
      </c>
      <c r="J27" s="29"/>
      <c r="K27" s="364">
        <v>0</v>
      </c>
      <c r="L27" s="313">
        <f>$G$18</f>
        <v>3000</v>
      </c>
      <c r="M27" s="56">
        <f t="shared" si="1"/>
        <v>0</v>
      </c>
      <c r="N27" s="29"/>
      <c r="O27" s="234">
        <f t="shared" si="2"/>
        <v>296.39999999999998</v>
      </c>
      <c r="P27" s="235" t="str">
        <f t="shared" si="3"/>
        <v/>
      </c>
    </row>
    <row r="28" spans="2:48" x14ac:dyDescent="0.3">
      <c r="B28" s="249" t="s">
        <v>102</v>
      </c>
      <c r="C28" s="229"/>
      <c r="D28" s="230" t="s">
        <v>71</v>
      </c>
      <c r="E28" s="229"/>
      <c r="F28" s="29"/>
      <c r="G28" s="364">
        <v>-0.23599999999999999</v>
      </c>
      <c r="H28" s="313">
        <f t="shared" si="4"/>
        <v>3000</v>
      </c>
      <c r="I28" s="56">
        <f t="shared" si="0"/>
        <v>-708</v>
      </c>
      <c r="J28" s="29"/>
      <c r="K28" s="364">
        <v>-0.23599999999999999</v>
      </c>
      <c r="L28" s="313">
        <f t="shared" si="5"/>
        <v>3000</v>
      </c>
      <c r="M28" s="56">
        <f t="shared" si="1"/>
        <v>-708</v>
      </c>
      <c r="N28" s="29"/>
      <c r="O28" s="234">
        <f t="shared" si="2"/>
        <v>0</v>
      </c>
      <c r="P28" s="235">
        <f t="shared" si="3"/>
        <v>0</v>
      </c>
    </row>
    <row r="29" spans="2:48" x14ac:dyDescent="0.3">
      <c r="B29" s="61" t="s">
        <v>95</v>
      </c>
      <c r="C29" s="229"/>
      <c r="D29" s="230" t="s">
        <v>71</v>
      </c>
      <c r="E29" s="229"/>
      <c r="F29" s="29"/>
      <c r="G29" s="364">
        <v>-0.69769999999999999</v>
      </c>
      <c r="H29" s="313">
        <f t="shared" si="4"/>
        <v>3000</v>
      </c>
      <c r="I29" s="56">
        <f t="shared" si="0"/>
        <v>-2093.1</v>
      </c>
      <c r="J29" s="29"/>
      <c r="K29" s="364">
        <v>0</v>
      </c>
      <c r="L29" s="313">
        <f t="shared" si="5"/>
        <v>3000</v>
      </c>
      <c r="M29" s="56">
        <f t="shared" si="1"/>
        <v>0</v>
      </c>
      <c r="N29" s="29"/>
      <c r="O29" s="234">
        <f t="shared" si="2"/>
        <v>2093.1</v>
      </c>
      <c r="P29" s="235" t="str">
        <f t="shared" si="3"/>
        <v/>
      </c>
    </row>
    <row r="30" spans="2:48" x14ac:dyDescent="0.3">
      <c r="B30" s="61" t="s">
        <v>96</v>
      </c>
      <c r="C30" s="229"/>
      <c r="D30" s="230" t="s">
        <v>71</v>
      </c>
      <c r="E30" s="229"/>
      <c r="F30" s="29"/>
      <c r="G30" s="364">
        <v>-1.9037999999999999</v>
      </c>
      <c r="H30" s="313">
        <f t="shared" si="4"/>
        <v>3000</v>
      </c>
      <c r="I30" s="56">
        <f t="shared" si="0"/>
        <v>-5711.4</v>
      </c>
      <c r="J30" s="29"/>
      <c r="K30" s="364">
        <v>0</v>
      </c>
      <c r="L30" s="313">
        <f t="shared" si="5"/>
        <v>3000</v>
      </c>
      <c r="M30" s="56">
        <f t="shared" si="1"/>
        <v>0</v>
      </c>
      <c r="N30" s="29"/>
      <c r="O30" s="234">
        <f t="shared" si="2"/>
        <v>5711.4</v>
      </c>
      <c r="P30" s="235" t="str">
        <f t="shared" si="3"/>
        <v/>
      </c>
    </row>
    <row r="31" spans="2:48" x14ac:dyDescent="0.3">
      <c r="B31" s="61" t="s">
        <v>97</v>
      </c>
      <c r="C31" s="229"/>
      <c r="D31" s="230" t="s">
        <v>71</v>
      </c>
      <c r="E31" s="229"/>
      <c r="F31" s="29"/>
      <c r="G31" s="364">
        <v>-0.40989999999999999</v>
      </c>
      <c r="H31" s="313">
        <f t="shared" si="4"/>
        <v>3000</v>
      </c>
      <c r="I31" s="56">
        <f t="shared" si="0"/>
        <v>-1229.7</v>
      </c>
      <c r="J31" s="29"/>
      <c r="K31" s="364">
        <v>-0.40989999999999999</v>
      </c>
      <c r="L31" s="313">
        <f t="shared" si="5"/>
        <v>3000</v>
      </c>
      <c r="M31" s="56">
        <f t="shared" si="1"/>
        <v>-1229.7</v>
      </c>
      <c r="N31" s="29"/>
      <c r="O31" s="234">
        <f t="shared" si="2"/>
        <v>0</v>
      </c>
      <c r="P31" s="235">
        <f t="shared" si="3"/>
        <v>0</v>
      </c>
    </row>
    <row r="32" spans="2:48" x14ac:dyDescent="0.3">
      <c r="B32" s="64" t="s">
        <v>98</v>
      </c>
      <c r="C32" s="229"/>
      <c r="D32" s="230" t="s">
        <v>71</v>
      </c>
      <c r="E32" s="229"/>
      <c r="F32" s="29"/>
      <c r="G32" s="364">
        <v>-1.5037</v>
      </c>
      <c r="H32" s="313">
        <f t="shared" si="4"/>
        <v>3000</v>
      </c>
      <c r="I32" s="56">
        <f>H32*G32</f>
        <v>-4511.1000000000004</v>
      </c>
      <c r="J32" s="29"/>
      <c r="K32" s="364">
        <v>-1.5037</v>
      </c>
      <c r="L32" s="313">
        <f t="shared" si="5"/>
        <v>3000</v>
      </c>
      <c r="M32" s="56">
        <f>L32*K32</f>
        <v>-4511.1000000000004</v>
      </c>
      <c r="N32" s="29"/>
      <c r="O32" s="234">
        <f t="shared" si="2"/>
        <v>0</v>
      </c>
      <c r="P32" s="235">
        <f t="shared" si="3"/>
        <v>0</v>
      </c>
    </row>
    <row r="33" spans="2:17" x14ac:dyDescent="0.3">
      <c r="B33" s="64" t="s">
        <v>99</v>
      </c>
      <c r="C33" s="229"/>
      <c r="D33" s="230" t="s">
        <v>71</v>
      </c>
      <c r="E33" s="229"/>
      <c r="F33" s="29"/>
      <c r="G33" s="364">
        <v>-0.3634</v>
      </c>
      <c r="H33" s="313">
        <f t="shared" si="4"/>
        <v>3000</v>
      </c>
      <c r="I33" s="56">
        <f>H33*G33</f>
        <v>-1090.2</v>
      </c>
      <c r="J33" s="29"/>
      <c r="K33" s="364">
        <v>-0.3634</v>
      </c>
      <c r="L33" s="313">
        <f t="shared" si="5"/>
        <v>3000</v>
      </c>
      <c r="M33" s="56">
        <f>L33*K33</f>
        <v>-1090.2</v>
      </c>
      <c r="N33" s="29"/>
      <c r="O33" s="234">
        <f t="shared" si="2"/>
        <v>0</v>
      </c>
      <c r="P33" s="235">
        <f t="shared" si="3"/>
        <v>0</v>
      </c>
    </row>
    <row r="34" spans="2:17" x14ac:dyDescent="0.3">
      <c r="B34" s="65" t="s">
        <v>100</v>
      </c>
      <c r="C34" s="229"/>
      <c r="D34" s="230" t="s">
        <v>71</v>
      </c>
      <c r="E34" s="229"/>
      <c r="F34" s="29"/>
      <c r="G34" s="364">
        <v>0</v>
      </c>
      <c r="H34" s="313">
        <f t="shared" si="4"/>
        <v>3000</v>
      </c>
      <c r="I34" s="56">
        <f t="shared" si="0"/>
        <v>0</v>
      </c>
      <c r="J34" s="29"/>
      <c r="K34" s="364">
        <v>-1.0550999999999999</v>
      </c>
      <c r="L34" s="313">
        <f t="shared" si="5"/>
        <v>3000</v>
      </c>
      <c r="M34" s="56">
        <f t="shared" si="1"/>
        <v>-3165.2999999999997</v>
      </c>
      <c r="N34" s="29"/>
      <c r="O34" s="234">
        <f t="shared" si="2"/>
        <v>-3165.2999999999997</v>
      </c>
      <c r="P34" s="235" t="str">
        <f t="shared" si="3"/>
        <v/>
      </c>
    </row>
    <row r="35" spans="2:17" x14ac:dyDescent="0.3">
      <c r="B35" s="66" t="s">
        <v>101</v>
      </c>
      <c r="C35" s="229"/>
      <c r="D35" s="230" t="s">
        <v>71</v>
      </c>
      <c r="E35" s="229"/>
      <c r="F35" s="29"/>
      <c r="G35" s="364">
        <v>0.21640000000000001</v>
      </c>
      <c r="H35" s="313">
        <f>$G$18</f>
        <v>3000</v>
      </c>
      <c r="I35" s="233">
        <f t="shared" si="0"/>
        <v>649.20000000000005</v>
      </c>
      <c r="J35" s="29"/>
      <c r="K35" s="364">
        <v>0</v>
      </c>
      <c r="L35" s="313">
        <f>$G$18</f>
        <v>3000</v>
      </c>
      <c r="M35" s="233">
        <f t="shared" si="1"/>
        <v>0</v>
      </c>
      <c r="N35" s="29"/>
      <c r="O35" s="234">
        <f t="shared" si="2"/>
        <v>-649.20000000000005</v>
      </c>
      <c r="P35" s="235" t="str">
        <f t="shared" si="3"/>
        <v/>
      </c>
    </row>
    <row r="36" spans="2:17" x14ac:dyDescent="0.3">
      <c r="B36" s="159" t="s">
        <v>20</v>
      </c>
      <c r="C36" s="238"/>
      <c r="D36" s="239"/>
      <c r="E36" s="238"/>
      <c r="F36" s="240"/>
      <c r="G36" s="241"/>
      <c r="H36" s="242"/>
      <c r="I36" s="243">
        <f>SUM(I24:I35)</f>
        <v>154557.4</v>
      </c>
      <c r="J36" s="240"/>
      <c r="K36" s="241"/>
      <c r="L36" s="242"/>
      <c r="M36" s="243">
        <f>SUM(M24:M35)</f>
        <v>165491.29999999999</v>
      </c>
      <c r="N36" s="240"/>
      <c r="O36" s="244">
        <f t="shared" si="2"/>
        <v>10933.899999999994</v>
      </c>
      <c r="P36" s="245">
        <f t="shared" si="3"/>
        <v>7.0743296665187139E-2</v>
      </c>
    </row>
    <row r="37" spans="2:17" x14ac:dyDescent="0.3">
      <c r="B37" s="64" t="s">
        <v>21</v>
      </c>
      <c r="C37" s="229"/>
      <c r="D37" s="230" t="s">
        <v>22</v>
      </c>
      <c r="E37" s="229"/>
      <c r="F37" s="29"/>
      <c r="G37" s="400">
        <f>G55</f>
        <v>0.15959999999999999</v>
      </c>
      <c r="H37" s="401">
        <f>$G$20*(1+G68)-$G$20</f>
        <v>28467.500000000116</v>
      </c>
      <c r="I37" s="233">
        <f>H37*G37</f>
        <v>4543.4130000000187</v>
      </c>
      <c r="J37" s="29"/>
      <c r="K37" s="400">
        <f>K55</f>
        <v>0.15959999999999999</v>
      </c>
      <c r="L37" s="401">
        <f>$G$20*(1+K68)-$G$20</f>
        <v>28467.500000000116</v>
      </c>
      <c r="M37" s="233">
        <f>L37*K37</f>
        <v>4543.4130000000187</v>
      </c>
      <c r="N37" s="29"/>
      <c r="O37" s="234">
        <f t="shared" si="2"/>
        <v>0</v>
      </c>
      <c r="P37" s="235">
        <f t="shared" si="3"/>
        <v>0</v>
      </c>
    </row>
    <row r="38" spans="2:17" s="22" customFormat="1" x14ac:dyDescent="0.3">
      <c r="B38" s="78" t="str">
        <f>+RESIDENTIAL!$B$35</f>
        <v>Rate Rider for Disposition of Deferral/Variance Accounts - effective until December 31, 2026</v>
      </c>
      <c r="C38" s="52"/>
      <c r="D38" s="53" t="s">
        <v>71</v>
      </c>
      <c r="E38" s="52"/>
      <c r="F38" s="23"/>
      <c r="G38" s="365">
        <v>0.81799999999999995</v>
      </c>
      <c r="H38" s="82">
        <f>$G$19</f>
        <v>3000</v>
      </c>
      <c r="I38" s="233">
        <f>H38*G38</f>
        <v>2454</v>
      </c>
      <c r="J38" s="57"/>
      <c r="K38" s="365">
        <v>0.22220000000000001</v>
      </c>
      <c r="L38" s="82">
        <f>$G$19</f>
        <v>3000</v>
      </c>
      <c r="M38" s="233">
        <f>L38*K38</f>
        <v>666.6</v>
      </c>
      <c r="N38" s="57"/>
      <c r="O38" s="58">
        <f t="shared" si="2"/>
        <v>-1787.4</v>
      </c>
      <c r="P38" s="59">
        <f t="shared" si="3"/>
        <v>-0.72836185819070909</v>
      </c>
      <c r="Q38" s="57"/>
    </row>
    <row r="39" spans="2:17" s="22" customFormat="1" ht="13.5" customHeight="1" x14ac:dyDescent="0.3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71</v>
      </c>
      <c r="E39" s="52"/>
      <c r="F39" s="23"/>
      <c r="G39" s="365">
        <v>5.6899999999999999E-2</v>
      </c>
      <c r="H39" s="82">
        <f>$G$19</f>
        <v>3000</v>
      </c>
      <c r="I39" s="233">
        <f>H39*G39</f>
        <v>170.7</v>
      </c>
      <c r="J39" s="57"/>
      <c r="K39" s="365">
        <v>0.1656</v>
      </c>
      <c r="L39" s="82">
        <f>$G$19</f>
        <v>3000</v>
      </c>
      <c r="M39" s="233">
        <f>L39*K39</f>
        <v>496.8</v>
      </c>
      <c r="N39" s="57"/>
      <c r="O39" s="58">
        <f t="shared" si="2"/>
        <v>326.10000000000002</v>
      </c>
      <c r="P39" s="59">
        <f t="shared" si="3"/>
        <v>1.9103690685413008</v>
      </c>
      <c r="Q39" s="57"/>
    </row>
    <row r="40" spans="2:17" s="22" customFormat="1" ht="16.5" customHeight="1" x14ac:dyDescent="0.3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2">
        <f>+$G$20</f>
        <v>965000</v>
      </c>
      <c r="I40" s="233">
        <f>H40*G40</f>
        <v>1196.5999999999999</v>
      </c>
      <c r="J40" s="57"/>
      <c r="K40" s="81">
        <v>5.0800000000000003E-3</v>
      </c>
      <c r="L40" s="82">
        <f>+$G$20</f>
        <v>965000</v>
      </c>
      <c r="M40" s="233">
        <f>L40*K40</f>
        <v>4902.2000000000007</v>
      </c>
      <c r="N40" s="57"/>
      <c r="O40" s="58">
        <f t="shared" si="2"/>
        <v>3705.6000000000008</v>
      </c>
      <c r="P40" s="59">
        <f t="shared" si="3"/>
        <v>3.0967741935483879</v>
      </c>
      <c r="Q40" s="57"/>
    </row>
    <row r="41" spans="2:17" x14ac:dyDescent="0.3">
      <c r="B41" s="251" t="s">
        <v>27</v>
      </c>
      <c r="C41" s="252"/>
      <c r="D41" s="253"/>
      <c r="E41" s="252"/>
      <c r="F41" s="240"/>
      <c r="G41" s="254"/>
      <c r="H41" s="255"/>
      <c r="I41" s="256">
        <f>SUM(I37:I40)+I36</f>
        <v>162922.11300000001</v>
      </c>
      <c r="J41" s="240"/>
      <c r="K41" s="254"/>
      <c r="L41" s="255"/>
      <c r="M41" s="256">
        <f>SUM(M37:M40)+M36</f>
        <v>176100.31300000002</v>
      </c>
      <c r="N41" s="240"/>
      <c r="O41" s="244">
        <f t="shared" si="2"/>
        <v>13178.200000000012</v>
      </c>
      <c r="P41" s="245">
        <f t="shared" si="3"/>
        <v>8.0886503110845429E-2</v>
      </c>
    </row>
    <row r="42" spans="2:17" x14ac:dyDescent="0.3">
      <c r="B42" s="257" t="s">
        <v>28</v>
      </c>
      <c r="C42" s="29"/>
      <c r="D42" s="230" t="s">
        <v>73</v>
      </c>
      <c r="E42" s="29"/>
      <c r="F42" s="29"/>
      <c r="G42" s="99">
        <v>4.0993000000000004</v>
      </c>
      <c r="H42" s="313">
        <f>+$G$18</f>
        <v>3000</v>
      </c>
      <c r="I42" s="248">
        <f>H42*G42</f>
        <v>12297.900000000001</v>
      </c>
      <c r="J42" s="29"/>
      <c r="K42" s="99">
        <v>3.9523999999999999</v>
      </c>
      <c r="L42" s="313">
        <f>+$G$18</f>
        <v>3000</v>
      </c>
      <c r="M42" s="248">
        <f>L42*K42</f>
        <v>11857.199999999999</v>
      </c>
      <c r="N42" s="29"/>
      <c r="O42" s="234">
        <f t="shared" si="2"/>
        <v>-440.70000000000255</v>
      </c>
      <c r="P42" s="235">
        <f t="shared" si="3"/>
        <v>-3.583538652940766E-2</v>
      </c>
    </row>
    <row r="43" spans="2:17" x14ac:dyDescent="0.3">
      <c r="B43" s="259" t="s">
        <v>29</v>
      </c>
      <c r="C43" s="29"/>
      <c r="D43" s="230" t="s">
        <v>73</v>
      </c>
      <c r="E43" s="29"/>
      <c r="F43" s="29"/>
      <c r="G43" s="99">
        <v>3.6970999999999998</v>
      </c>
      <c r="H43" s="313">
        <f>+$G$18</f>
        <v>3000</v>
      </c>
      <c r="I43" s="248">
        <f>H43*G43</f>
        <v>11091.3</v>
      </c>
      <c r="J43" s="29"/>
      <c r="K43" s="99">
        <v>3.4030999999999998</v>
      </c>
      <c r="L43" s="313">
        <f>+$G$18</f>
        <v>3000</v>
      </c>
      <c r="M43" s="248">
        <f>L43*K43</f>
        <v>10209.299999999999</v>
      </c>
      <c r="N43" s="29"/>
      <c r="O43" s="234">
        <f t="shared" si="2"/>
        <v>-882</v>
      </c>
      <c r="P43" s="235">
        <f t="shared" si="3"/>
        <v>-7.9521787346839415E-2</v>
      </c>
    </row>
    <row r="44" spans="2:17" x14ac:dyDescent="0.3">
      <c r="B44" s="251" t="s">
        <v>30</v>
      </c>
      <c r="C44" s="238"/>
      <c r="D44" s="260"/>
      <c r="E44" s="238"/>
      <c r="F44" s="261"/>
      <c r="G44" s="262"/>
      <c r="H44" s="263"/>
      <c r="I44" s="256">
        <f>SUM(I41:I43)</f>
        <v>186311.31299999999</v>
      </c>
      <c r="J44" s="261"/>
      <c r="K44" s="262"/>
      <c r="L44" s="263"/>
      <c r="M44" s="256">
        <f>SUM(M41:M43)</f>
        <v>198166.81300000002</v>
      </c>
      <c r="N44" s="261"/>
      <c r="O44" s="244">
        <f t="shared" si="2"/>
        <v>11855.500000000029</v>
      </c>
      <c r="P44" s="245">
        <f t="shared" si="3"/>
        <v>6.3632743546818485E-2</v>
      </c>
    </row>
    <row r="45" spans="2:17" x14ac:dyDescent="0.3">
      <c r="B45" s="249" t="s">
        <v>62</v>
      </c>
      <c r="C45" s="229"/>
      <c r="D45" s="230" t="s">
        <v>22</v>
      </c>
      <c r="E45" s="229"/>
      <c r="F45" s="29"/>
      <c r="G45" s="99">
        <v>4.1000000000000003E-3</v>
      </c>
      <c r="H45" s="402">
        <f>+$G$20*(1+G68)</f>
        <v>993467.50000000012</v>
      </c>
      <c r="I45" s="233">
        <f t="shared" ref="I45:I55" si="6">H45*G45</f>
        <v>4073.216750000001</v>
      </c>
      <c r="J45" s="29"/>
      <c r="K45" s="99">
        <v>4.1000000000000003E-3</v>
      </c>
      <c r="L45" s="402">
        <f>+$G$20*(1+K68)</f>
        <v>993467.50000000012</v>
      </c>
      <c r="M45" s="233">
        <f t="shared" ref="M45:M55" si="7">L45*K45</f>
        <v>4073.216750000001</v>
      </c>
      <c r="N45" s="29"/>
      <c r="O45" s="234">
        <f t="shared" si="2"/>
        <v>0</v>
      </c>
      <c r="P45" s="235">
        <f t="shared" si="3"/>
        <v>0</v>
      </c>
    </row>
    <row r="46" spans="2:17" x14ac:dyDescent="0.3">
      <c r="B46" s="249" t="s">
        <v>63</v>
      </c>
      <c r="C46" s="229"/>
      <c r="D46" s="230" t="s">
        <v>22</v>
      </c>
      <c r="E46" s="229"/>
      <c r="F46" s="29"/>
      <c r="G46" s="99">
        <v>1.5E-3</v>
      </c>
      <c r="H46" s="402">
        <f>+H45</f>
        <v>993467.50000000012</v>
      </c>
      <c r="I46" s="233">
        <f t="shared" si="6"/>
        <v>1490.2012500000003</v>
      </c>
      <c r="J46" s="29"/>
      <c r="K46" s="99">
        <v>1.5E-3</v>
      </c>
      <c r="L46" s="402">
        <f>+L45</f>
        <v>993467.50000000012</v>
      </c>
      <c r="M46" s="233">
        <f t="shared" si="7"/>
        <v>1490.2012500000003</v>
      </c>
      <c r="N46" s="29"/>
      <c r="O46" s="234">
        <f t="shared" si="2"/>
        <v>0</v>
      </c>
      <c r="P46" s="235">
        <f t="shared" si="3"/>
        <v>0</v>
      </c>
    </row>
    <row r="47" spans="2:17" x14ac:dyDescent="0.3">
      <c r="B47" s="249" t="s">
        <v>33</v>
      </c>
      <c r="C47" s="229"/>
      <c r="D47" s="230" t="s">
        <v>22</v>
      </c>
      <c r="E47" s="229"/>
      <c r="F47" s="29"/>
      <c r="G47" s="99">
        <v>4.0000000000000002E-4</v>
      </c>
      <c r="H47" s="402">
        <f>+H45</f>
        <v>993467.50000000012</v>
      </c>
      <c r="I47" s="233">
        <f t="shared" si="6"/>
        <v>397.38700000000006</v>
      </c>
      <c r="J47" s="29"/>
      <c r="K47" s="99">
        <v>4.0000000000000002E-4</v>
      </c>
      <c r="L47" s="402">
        <f>+L45</f>
        <v>993467.50000000012</v>
      </c>
      <c r="M47" s="233">
        <f t="shared" si="7"/>
        <v>397.38700000000006</v>
      </c>
      <c r="N47" s="29"/>
      <c r="O47" s="234">
        <f t="shared" si="2"/>
        <v>0</v>
      </c>
      <c r="P47" s="235">
        <f t="shared" si="3"/>
        <v>0</v>
      </c>
    </row>
    <row r="48" spans="2:17" x14ac:dyDescent="0.3">
      <c r="B48" s="249" t="s">
        <v>64</v>
      </c>
      <c r="C48" s="229"/>
      <c r="D48" s="230" t="s">
        <v>19</v>
      </c>
      <c r="E48" s="229"/>
      <c r="F48" s="29"/>
      <c r="G48" s="100">
        <v>0.25</v>
      </c>
      <c r="H48" s="232">
        <v>1</v>
      </c>
      <c r="I48" s="248">
        <f t="shared" si="6"/>
        <v>0.25</v>
      </c>
      <c r="J48" s="29"/>
      <c r="K48" s="100">
        <v>0.25</v>
      </c>
      <c r="L48" s="232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17" s="22" customFormat="1" x14ac:dyDescent="0.3">
      <c r="B49" s="64" t="s">
        <v>35</v>
      </c>
      <c r="C49" s="52"/>
      <c r="D49" s="53" t="s">
        <v>22</v>
      </c>
      <c r="E49" s="52"/>
      <c r="F49" s="23"/>
      <c r="G49" s="99">
        <v>7.5999999999999998E-2</v>
      </c>
      <c r="H49" s="82">
        <f>$D$70*$G$20</f>
        <v>617600</v>
      </c>
      <c r="I49" s="62">
        <f t="shared" si="6"/>
        <v>46937.599999999999</v>
      </c>
      <c r="J49" s="57"/>
      <c r="K49" s="99">
        <v>7.5999999999999998E-2</v>
      </c>
      <c r="L49" s="82">
        <f>$D$70*$G$20</f>
        <v>617600</v>
      </c>
      <c r="M49" s="62">
        <f t="shared" si="7"/>
        <v>46937.599999999999</v>
      </c>
      <c r="N49" s="57"/>
      <c r="O49" s="58">
        <f t="shared" si="2"/>
        <v>0</v>
      </c>
      <c r="P49" s="59">
        <f t="shared" si="3"/>
        <v>0</v>
      </c>
      <c r="Q49" s="57"/>
    </row>
    <row r="50" spans="1:17" s="22" customFormat="1" x14ac:dyDescent="0.3">
      <c r="B50" s="64" t="s">
        <v>36</v>
      </c>
      <c r="C50" s="52"/>
      <c r="D50" s="53" t="s">
        <v>22</v>
      </c>
      <c r="E50" s="52"/>
      <c r="F50" s="23"/>
      <c r="G50" s="99">
        <v>0.122</v>
      </c>
      <c r="H50" s="82">
        <f>$D$71*$G$20</f>
        <v>173700</v>
      </c>
      <c r="I50" s="62">
        <f t="shared" si="6"/>
        <v>21191.399999999998</v>
      </c>
      <c r="J50" s="57"/>
      <c r="K50" s="99">
        <v>0.122</v>
      </c>
      <c r="L50" s="82">
        <f>$D$71*$G$20</f>
        <v>173700</v>
      </c>
      <c r="M50" s="62">
        <f t="shared" si="7"/>
        <v>21191.399999999998</v>
      </c>
      <c r="N50" s="57"/>
      <c r="O50" s="58">
        <f t="shared" si="2"/>
        <v>0</v>
      </c>
      <c r="P50" s="59">
        <f t="shared" si="3"/>
        <v>0</v>
      </c>
      <c r="Q50" s="57"/>
    </row>
    <row r="51" spans="1:17" s="22" customFormat="1" x14ac:dyDescent="0.3">
      <c r="B51" s="52" t="s">
        <v>37</v>
      </c>
      <c r="C51" s="52"/>
      <c r="D51" s="53" t="s">
        <v>22</v>
      </c>
      <c r="E51" s="52"/>
      <c r="F51" s="23"/>
      <c r="G51" s="99">
        <v>0.158</v>
      </c>
      <c r="H51" s="82">
        <f>$D$72*$G$20</f>
        <v>173700</v>
      </c>
      <c r="I51" s="62">
        <f t="shared" si="6"/>
        <v>27444.6</v>
      </c>
      <c r="J51" s="57"/>
      <c r="K51" s="99">
        <v>0.158</v>
      </c>
      <c r="L51" s="82">
        <f>$D$72*$G$20</f>
        <v>173700</v>
      </c>
      <c r="M51" s="62">
        <f t="shared" si="7"/>
        <v>27444.6</v>
      </c>
      <c r="N51" s="57"/>
      <c r="O51" s="58">
        <f t="shared" si="2"/>
        <v>0</v>
      </c>
      <c r="P51" s="59">
        <f t="shared" si="3"/>
        <v>0</v>
      </c>
      <c r="Q51" s="57"/>
    </row>
    <row r="52" spans="1:17" s="22" customFormat="1" x14ac:dyDescent="0.3">
      <c r="B52" s="52" t="s">
        <v>38</v>
      </c>
      <c r="C52" s="52"/>
      <c r="D52" s="53" t="s">
        <v>22</v>
      </c>
      <c r="E52" s="52"/>
      <c r="F52" s="23"/>
      <c r="G52" s="99">
        <v>9.2999999999999999E-2</v>
      </c>
      <c r="H52" s="82">
        <f>IF(AND($N$1=1, $G$20&gt;=750), 750, IF(AND($N$1=1, AND($G$20&lt;750, $G$20&gt;=0)), $G$20, IF(AND($N$1=2, $G$20&gt;=750), 750, IF(AND($N$1=2, AND($G$20&lt;750, $G$20&gt;=0)), $G$20))))</f>
        <v>750</v>
      </c>
      <c r="I52" s="62">
        <f t="shared" si="6"/>
        <v>69.75</v>
      </c>
      <c r="J52" s="57"/>
      <c r="K52" s="99">
        <v>9.2999999999999999E-2</v>
      </c>
      <c r="L52" s="82">
        <f>IF(AND($N$1=1, $G$20&gt;=750), 750, IF(AND($N$1=1, AND($G$20&lt;750, $G$20&gt;=0)), $G$20, IF(AND($N$1=2, $G$20&gt;=750), 750, IF(AND($N$1=2, AND($G$20&lt;750, $G$20&gt;=0)), $G$20))))</f>
        <v>750</v>
      </c>
      <c r="M52" s="62">
        <f t="shared" si="7"/>
        <v>69.75</v>
      </c>
      <c r="N52" s="57"/>
      <c r="O52" s="58">
        <f t="shared" si="2"/>
        <v>0</v>
      </c>
      <c r="P52" s="59">
        <f t="shared" si="3"/>
        <v>0</v>
      </c>
      <c r="Q52" s="57"/>
    </row>
    <row r="53" spans="1:17" s="22" customFormat="1" x14ac:dyDescent="0.3">
      <c r="B53" s="52" t="s">
        <v>39</v>
      </c>
      <c r="C53" s="52"/>
      <c r="D53" s="53" t="s">
        <v>22</v>
      </c>
      <c r="E53" s="52"/>
      <c r="F53" s="23"/>
      <c r="G53" s="99">
        <v>0.11</v>
      </c>
      <c r="H53" s="82">
        <f>IF(AND($N$1=1, $G$20&gt;=750), $G$20-750, IF(AND($N$1=1, AND($G$20&lt;750, $G$20&gt;=0)), 0, IF(AND($N$1=2, $G$20&gt;=750), $G$20-750, IF(AND($N$1=2, AND($G$20&lt;750, $G$20&gt;=0)), 0))))</f>
        <v>964250</v>
      </c>
      <c r="I53" s="62">
        <f t="shared" si="6"/>
        <v>106067.5</v>
      </c>
      <c r="J53" s="57"/>
      <c r="K53" s="99">
        <v>0.11</v>
      </c>
      <c r="L53" s="82">
        <f>IF(AND($N$1=1, $G$20&gt;=750), $G$20-750, IF(AND($N$1=1, AND($G$20&lt;750, $G$20&gt;=0)), 0, IF(AND($N$1=2, $G$20&gt;=750), $G$20-750, IF(AND($N$1=2, AND($G$20&lt;750, $G$20&gt;=0)), 0))))</f>
        <v>964250</v>
      </c>
      <c r="M53" s="62">
        <f t="shared" si="7"/>
        <v>106067.5</v>
      </c>
      <c r="N53" s="57"/>
      <c r="O53" s="58">
        <f t="shared" si="2"/>
        <v>0</v>
      </c>
      <c r="P53" s="59">
        <f t="shared" si="3"/>
        <v>0</v>
      </c>
      <c r="Q53" s="57"/>
    </row>
    <row r="54" spans="1:17" s="22" customFormat="1" x14ac:dyDescent="0.3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17" s="22" customFormat="1" ht="15" thickBot="1" x14ac:dyDescent="0.3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f>+$G$20</f>
        <v>965000</v>
      </c>
      <c r="I55" s="62">
        <f t="shared" si="6"/>
        <v>154014</v>
      </c>
      <c r="J55" s="57"/>
      <c r="K55" s="99">
        <f>K54</f>
        <v>0.15959999999999999</v>
      </c>
      <c r="L55" s="82">
        <f>+$G$20</f>
        <v>965000</v>
      </c>
      <c r="M55" s="62">
        <f t="shared" si="7"/>
        <v>154014</v>
      </c>
      <c r="N55" s="57"/>
      <c r="O55" s="58">
        <f t="shared" si="2"/>
        <v>0</v>
      </c>
      <c r="P55" s="59">
        <f t="shared" si="3"/>
        <v>0</v>
      </c>
      <c r="Q55" s="57"/>
    </row>
    <row r="56" spans="1:17" ht="15" thickBot="1" x14ac:dyDescent="0.3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17" x14ac:dyDescent="0.3">
      <c r="B57" s="275" t="s">
        <v>74</v>
      </c>
      <c r="C57" s="229"/>
      <c r="D57" s="276"/>
      <c r="E57" s="229"/>
      <c r="F57" s="277"/>
      <c r="G57" s="278"/>
      <c r="H57" s="278"/>
      <c r="I57" s="279">
        <f>SUM(I44:I48,I55)</f>
        <v>346286.36800000002</v>
      </c>
      <c r="J57" s="280"/>
      <c r="K57" s="278"/>
      <c r="L57" s="278"/>
      <c r="M57" s="279">
        <f>SUM(M44:M48,M55)</f>
        <v>358141.86800000002</v>
      </c>
      <c r="N57" s="280"/>
      <c r="O57" s="281">
        <f t="shared" si="2"/>
        <v>11855.5</v>
      </c>
      <c r="P57" s="282">
        <f t="shared" si="3"/>
        <v>3.423611523743262E-2</v>
      </c>
    </row>
    <row r="58" spans="1:17" x14ac:dyDescent="0.3">
      <c r="B58" s="275" t="s">
        <v>43</v>
      </c>
      <c r="C58" s="229"/>
      <c r="D58" s="276"/>
      <c r="E58" s="229"/>
      <c r="F58" s="277"/>
      <c r="G58" s="122">
        <v>-0.13100000000000001</v>
      </c>
      <c r="H58" s="284"/>
      <c r="I58" s="234"/>
      <c r="J58" s="280"/>
      <c r="K58" s="122">
        <v>-0.13100000000000001</v>
      </c>
      <c r="L58" s="284"/>
      <c r="M58" s="234"/>
      <c r="N58" s="280"/>
      <c r="O58" s="234">
        <f t="shared" si="2"/>
        <v>0</v>
      </c>
      <c r="P58" s="235" t="str">
        <f t="shared" si="3"/>
        <v/>
      </c>
    </row>
    <row r="59" spans="1:17" x14ac:dyDescent="0.3">
      <c r="B59" s="229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45017.227840000007</v>
      </c>
      <c r="J59" s="29"/>
      <c r="K59" s="286">
        <v>0.13</v>
      </c>
      <c r="L59" s="236"/>
      <c r="M59" s="234">
        <f>M57*K59</f>
        <v>46558.442840000003</v>
      </c>
      <c r="N59" s="29"/>
      <c r="O59" s="234">
        <f t="shared" si="2"/>
        <v>1541.2149999999965</v>
      </c>
      <c r="P59" s="235">
        <f t="shared" si="3"/>
        <v>3.4236115237432536E-2</v>
      </c>
    </row>
    <row r="60" spans="1:17" ht="15" thickBot="1" x14ac:dyDescent="0.35">
      <c r="B60" s="442" t="s">
        <v>75</v>
      </c>
      <c r="C60" s="442"/>
      <c r="D60" s="442"/>
      <c r="E60" s="287"/>
      <c r="F60" s="288"/>
      <c r="G60" s="288"/>
      <c r="H60" s="288"/>
      <c r="I60" s="336">
        <f>SUM(I57:I59)</f>
        <v>391303.59584000002</v>
      </c>
      <c r="J60" s="290"/>
      <c r="K60" s="288"/>
      <c r="L60" s="288"/>
      <c r="M60" s="336">
        <f>SUM(M57:M59)</f>
        <v>404700.31084000005</v>
      </c>
      <c r="N60" s="290"/>
      <c r="O60" s="289">
        <f t="shared" si="2"/>
        <v>13396.715000000026</v>
      </c>
      <c r="P60" s="315">
        <f t="shared" si="3"/>
        <v>3.4236115237432682E-2</v>
      </c>
    </row>
    <row r="61" spans="1:17" ht="15" thickBot="1" x14ac:dyDescent="0.3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>
        <f t="shared" si="2"/>
        <v>0</v>
      </c>
      <c r="P61" s="274" t="str">
        <f t="shared" si="3"/>
        <v/>
      </c>
    </row>
    <row r="62" spans="1:17" x14ac:dyDescent="0.3">
      <c r="A62" s="293"/>
      <c r="B62" s="324" t="s">
        <v>65</v>
      </c>
      <c r="C62" s="324"/>
      <c r="D62" s="325"/>
      <c r="E62" s="324"/>
      <c r="F62" s="330"/>
      <c r="G62" s="332"/>
      <c r="H62" s="332"/>
      <c r="I62" s="352">
        <f>SUM(I44:I48,I52:I53)</f>
        <v>298409.61800000002</v>
      </c>
      <c r="J62" s="334"/>
      <c r="K62" s="332"/>
      <c r="L62" s="332"/>
      <c r="M62" s="352">
        <f>SUM(M44:M48,M52:M53)</f>
        <v>310265.11800000002</v>
      </c>
      <c r="N62" s="334"/>
      <c r="O62" s="234">
        <f t="shared" si="2"/>
        <v>11855.5</v>
      </c>
      <c r="P62" s="235">
        <f t="shared" si="3"/>
        <v>3.9728947342441222E-2</v>
      </c>
    </row>
    <row r="63" spans="1:17" x14ac:dyDescent="0.3">
      <c r="B63" s="229" t="s">
        <v>43</v>
      </c>
      <c r="C63" s="229"/>
      <c r="D63" s="276"/>
      <c r="E63" s="229"/>
      <c r="F63" s="236"/>
      <c r="G63" s="122">
        <v>-0.13100000000000001</v>
      </c>
      <c r="H63" s="284"/>
      <c r="I63" s="234"/>
      <c r="J63" s="29"/>
      <c r="K63" s="122">
        <v>-0.13100000000000001</v>
      </c>
      <c r="L63" s="284"/>
      <c r="M63" s="234"/>
      <c r="N63" s="29"/>
      <c r="O63" s="234">
        <f t="shared" si="2"/>
        <v>0</v>
      </c>
      <c r="P63" s="235" t="str">
        <f t="shared" si="3"/>
        <v/>
      </c>
    </row>
    <row r="64" spans="1:17" x14ac:dyDescent="0.3">
      <c r="A64" s="293"/>
      <c r="B64" s="369" t="s">
        <v>44</v>
      </c>
      <c r="C64" s="324"/>
      <c r="D64" s="325"/>
      <c r="E64" s="324"/>
      <c r="F64" s="330"/>
      <c r="G64" s="331">
        <v>0.13</v>
      </c>
      <c r="H64" s="332"/>
      <c r="I64" s="333">
        <f>I62*G64</f>
        <v>38793.250340000006</v>
      </c>
      <c r="J64" s="334"/>
      <c r="K64" s="331">
        <v>0.13</v>
      </c>
      <c r="L64" s="332"/>
      <c r="M64" s="333">
        <f>M62*K64</f>
        <v>40334.465340000002</v>
      </c>
      <c r="N64" s="334"/>
      <c r="O64" s="234">
        <f t="shared" si="2"/>
        <v>1541.2149999999965</v>
      </c>
      <c r="P64" s="235">
        <f t="shared" si="3"/>
        <v>3.9728947342441125E-2</v>
      </c>
    </row>
    <row r="65" spans="1:53" ht="15" thickBot="1" x14ac:dyDescent="0.35">
      <c r="A65" s="293"/>
      <c r="B65" s="443" t="s">
        <v>76</v>
      </c>
      <c r="C65" s="443"/>
      <c r="D65" s="443"/>
      <c r="E65" s="229"/>
      <c r="F65" s="370"/>
      <c r="G65" s="370"/>
      <c r="H65" s="370"/>
      <c r="I65" s="371">
        <f>SUM(I62:I64)</f>
        <v>337202.86834000004</v>
      </c>
      <c r="J65" s="372"/>
      <c r="K65" s="370"/>
      <c r="L65" s="370"/>
      <c r="M65" s="371">
        <f>SUM(M62:M64)</f>
        <v>350599.58334000001</v>
      </c>
      <c r="N65" s="372"/>
      <c r="O65" s="393">
        <f t="shared" si="2"/>
        <v>13396.714999999967</v>
      </c>
      <c r="P65" s="235">
        <f t="shared" si="3"/>
        <v>3.9728947342441118E-2</v>
      </c>
    </row>
    <row r="66" spans="1:53" ht="15" thickBot="1" x14ac:dyDescent="0.35">
      <c r="A66" s="293"/>
      <c r="B66" s="294"/>
      <c r="C66" s="295"/>
      <c r="D66" s="296"/>
      <c r="E66" s="295"/>
      <c r="F66" s="373"/>
      <c r="G66" s="374"/>
      <c r="H66" s="375"/>
      <c r="I66" s="376"/>
      <c r="J66" s="297"/>
      <c r="K66" s="374"/>
      <c r="L66" s="375"/>
      <c r="M66" s="376"/>
      <c r="N66" s="297"/>
      <c r="O66" s="301"/>
      <c r="P66" s="377"/>
    </row>
    <row r="67" spans="1:53" x14ac:dyDescent="0.3">
      <c r="I67" s="222"/>
      <c r="M67" s="222"/>
      <c r="P67" s="385"/>
    </row>
    <row r="68" spans="1:53" x14ac:dyDescent="0.3">
      <c r="B68" s="220" t="s">
        <v>47</v>
      </c>
      <c r="G68" s="146">
        <v>2.9499999999999998E-2</v>
      </c>
      <c r="K68" s="146">
        <v>2.9499999999999998E-2</v>
      </c>
      <c r="P68" s="385"/>
    </row>
    <row r="69" spans="1:53" s="22" customFormat="1" x14ac:dyDescent="0.3">
      <c r="D69" s="27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</row>
    <row r="70" spans="1:53" s="22" customFormat="1" x14ac:dyDescent="0.3">
      <c r="D70" s="194">
        <v>0.64</v>
      </c>
      <c r="E70" s="195" t="s">
        <v>35</v>
      </c>
      <c r="F70" s="196"/>
      <c r="G70" s="197"/>
      <c r="H70" s="37"/>
      <c r="I70" s="37"/>
      <c r="J70" s="37"/>
      <c r="K70" s="23"/>
      <c r="L70" s="23"/>
      <c r="M70" s="23"/>
      <c r="N70" s="23"/>
      <c r="O70" s="23"/>
      <c r="P70" s="23"/>
      <c r="Q70" s="37"/>
      <c r="R70" s="23"/>
      <c r="S70" s="23"/>
      <c r="T70" s="23"/>
      <c r="U70" s="23"/>
      <c r="V70" s="23"/>
      <c r="W70" s="23"/>
      <c r="X70" s="37"/>
      <c r="Y70" s="23"/>
      <c r="Z70" s="23"/>
      <c r="AA70" s="23"/>
      <c r="AB70" s="23"/>
      <c r="AC70" s="23"/>
      <c r="AD70" s="23"/>
      <c r="AE70" s="37"/>
      <c r="AF70" s="23"/>
      <c r="AG70" s="23"/>
      <c r="AH70" s="23"/>
      <c r="AI70" s="23"/>
      <c r="AJ70" s="23"/>
      <c r="AK70" s="23"/>
      <c r="AL70" s="37"/>
      <c r="AM70" s="23"/>
      <c r="AN70" s="23"/>
      <c r="AO70" s="23"/>
      <c r="AP70" s="23"/>
      <c r="AQ70" s="23"/>
      <c r="AR70" s="23"/>
      <c r="AS70" s="37"/>
      <c r="AT70" s="23"/>
      <c r="AU70" s="23"/>
      <c r="AV70" s="23"/>
      <c r="AW70" s="23"/>
      <c r="AX70" s="23"/>
      <c r="AY70" s="23"/>
    </row>
    <row r="71" spans="1:53" s="22" customFormat="1" x14ac:dyDescent="0.3">
      <c r="D71" s="194">
        <v>0.18</v>
      </c>
      <c r="E71" s="195" t="s">
        <v>36</v>
      </c>
      <c r="F71" s="196"/>
      <c r="G71" s="197"/>
      <c r="H71" s="37"/>
      <c r="I71" s="37"/>
      <c r="J71" s="37"/>
      <c r="K71" s="23"/>
      <c r="L71" s="23"/>
      <c r="M71" s="23"/>
      <c r="N71" s="23"/>
      <c r="O71" s="23"/>
      <c r="P71" s="23"/>
      <c r="Q71" s="37"/>
      <c r="R71" s="23"/>
      <c r="S71" s="23"/>
      <c r="T71" s="23"/>
      <c r="U71" s="23"/>
      <c r="V71" s="23"/>
      <c r="W71" s="23"/>
      <c r="X71" s="37"/>
      <c r="Y71" s="23"/>
      <c r="Z71" s="23"/>
      <c r="AA71" s="23"/>
      <c r="AB71" s="23"/>
      <c r="AC71" s="23"/>
      <c r="AD71" s="23"/>
      <c r="AE71" s="37"/>
      <c r="AF71" s="23"/>
      <c r="AG71" s="23"/>
      <c r="AH71" s="23"/>
      <c r="AI71" s="23"/>
      <c r="AJ71" s="23"/>
      <c r="AK71" s="23"/>
      <c r="AL71" s="37"/>
      <c r="AM71" s="23"/>
      <c r="AN71" s="23"/>
      <c r="AO71" s="23"/>
      <c r="AP71" s="23"/>
      <c r="AQ71" s="23"/>
      <c r="AR71" s="23"/>
      <c r="AS71" s="37"/>
      <c r="AT71" s="23"/>
      <c r="AU71" s="23"/>
      <c r="AV71" s="23"/>
      <c r="AW71" s="23"/>
      <c r="AX71" s="23"/>
      <c r="AY71" s="23"/>
    </row>
    <row r="72" spans="1:53" s="22" customFormat="1" x14ac:dyDescent="0.3">
      <c r="D72" s="194">
        <v>0.18</v>
      </c>
      <c r="E72" s="195" t="s">
        <v>37</v>
      </c>
      <c r="F72" s="196"/>
      <c r="G72" s="197"/>
      <c r="H72" s="37"/>
      <c r="I72" s="37"/>
      <c r="J72" s="37"/>
      <c r="K72" s="23"/>
      <c r="L72" s="23"/>
      <c r="M72" s="23"/>
      <c r="N72" s="23"/>
      <c r="O72" s="23"/>
      <c r="P72" s="23"/>
      <c r="Q72" s="37"/>
      <c r="R72" s="23"/>
      <c r="S72" s="23"/>
      <c r="T72" s="23"/>
      <c r="U72" s="23"/>
      <c r="V72" s="23"/>
      <c r="W72" s="23"/>
      <c r="X72" s="37"/>
      <c r="Y72" s="23"/>
      <c r="Z72" s="23"/>
      <c r="AA72" s="23"/>
      <c r="AB72" s="23"/>
      <c r="AC72" s="23"/>
      <c r="AD72" s="23"/>
      <c r="AE72" s="37"/>
      <c r="AF72" s="23"/>
      <c r="AG72" s="23"/>
      <c r="AH72" s="23"/>
      <c r="AI72" s="23"/>
      <c r="AJ72" s="23"/>
      <c r="AK72" s="23"/>
      <c r="AL72" s="37"/>
      <c r="AM72" s="23"/>
      <c r="AN72" s="23"/>
      <c r="AO72" s="23"/>
      <c r="AP72" s="23"/>
      <c r="AQ72" s="23"/>
      <c r="AR72" s="23"/>
      <c r="AS72" s="37"/>
      <c r="AT72" s="23"/>
      <c r="AU72" s="23"/>
      <c r="AV72" s="23"/>
      <c r="AW72" s="23"/>
      <c r="AX72" s="23"/>
      <c r="AY72" s="23"/>
    </row>
    <row r="73" spans="1:53" x14ac:dyDescent="0.3">
      <c r="G73" s="22"/>
      <c r="H73" s="22"/>
      <c r="I73" s="22"/>
      <c r="J73" s="60"/>
      <c r="K73" s="60"/>
      <c r="L73" s="60"/>
      <c r="M73" s="60"/>
      <c r="P73" s="385"/>
      <c r="Q73" s="60"/>
      <c r="R73" s="60"/>
      <c r="S73" s="60"/>
      <c r="T73" s="60"/>
      <c r="W73" s="385"/>
      <c r="X73" s="60"/>
      <c r="Y73" s="60"/>
      <c r="Z73" s="60"/>
      <c r="AA73" s="60"/>
      <c r="AD73" s="385"/>
      <c r="AE73" s="60"/>
      <c r="AF73" s="60"/>
      <c r="AG73" s="60"/>
      <c r="AH73" s="60"/>
      <c r="AK73" s="385"/>
      <c r="AL73" s="60"/>
      <c r="AM73" s="60"/>
      <c r="AN73" s="60"/>
      <c r="AO73" s="60"/>
      <c r="AR73" s="385"/>
      <c r="AS73" s="60"/>
      <c r="AT73" s="60"/>
      <c r="AU73" s="60"/>
      <c r="AV73" s="60"/>
      <c r="AY73" s="385"/>
    </row>
    <row r="74" spans="1:53" x14ac:dyDescent="0.3">
      <c r="G74" s="22"/>
      <c r="H74" s="22"/>
      <c r="I74" s="22"/>
      <c r="J74" s="60"/>
      <c r="K74" s="60"/>
      <c r="L74" s="60"/>
      <c r="M74" s="60"/>
      <c r="P74" s="385"/>
      <c r="Q74" s="60"/>
      <c r="R74" s="60"/>
      <c r="S74" s="60"/>
      <c r="T74" s="60"/>
      <c r="W74" s="385"/>
      <c r="X74" s="60"/>
      <c r="Y74" s="60"/>
      <c r="Z74" s="60"/>
      <c r="AA74" s="60"/>
      <c r="AD74" s="385"/>
      <c r="AE74" s="60"/>
      <c r="AF74" s="60"/>
      <c r="AG74" s="60"/>
      <c r="AH74" s="60"/>
      <c r="AK74" s="385"/>
      <c r="AL74" s="60"/>
      <c r="AM74" s="60"/>
      <c r="AN74" s="60"/>
      <c r="AO74" s="60"/>
      <c r="AR74" s="385"/>
      <c r="AS74" s="60"/>
      <c r="AT74" s="60"/>
      <c r="AU74" s="60"/>
      <c r="AV74" s="60"/>
      <c r="AY74" s="385"/>
    </row>
    <row r="75" spans="1:53" x14ac:dyDescent="0.3">
      <c r="G75" s="22"/>
      <c r="H75" s="22"/>
      <c r="I75" s="22"/>
      <c r="J75" s="60"/>
      <c r="K75" s="60"/>
      <c r="L75" s="60"/>
      <c r="M75" s="60"/>
      <c r="Q75" s="60"/>
      <c r="R75" s="60"/>
      <c r="S75" s="60"/>
      <c r="T75" s="60"/>
      <c r="X75" s="60"/>
      <c r="Y75" s="60"/>
      <c r="Z75" s="60"/>
      <c r="AA75" s="60"/>
      <c r="AE75" s="60"/>
      <c r="AF75" s="60"/>
      <c r="AG75" s="60"/>
      <c r="AH75" s="60"/>
      <c r="AL75" s="60"/>
      <c r="AM75" s="60"/>
      <c r="AN75" s="60"/>
      <c r="AO75" s="60"/>
      <c r="AS75" s="60"/>
      <c r="AT75" s="60"/>
      <c r="AU75" s="60"/>
      <c r="AV75" s="60"/>
    </row>
    <row r="76" spans="1:53" x14ac:dyDescent="0.3">
      <c r="G76" s="22"/>
      <c r="H76" s="22"/>
      <c r="I76" s="22"/>
      <c r="J76" s="60"/>
      <c r="K76" s="60"/>
      <c r="L76" s="60"/>
      <c r="M76" s="60"/>
      <c r="Q76" s="60"/>
      <c r="R76" s="60"/>
      <c r="S76" s="60"/>
      <c r="T76" s="60"/>
      <c r="X76" s="60"/>
      <c r="Y76" s="60"/>
      <c r="Z76" s="60"/>
      <c r="AA76" s="60"/>
      <c r="AE76" s="60"/>
      <c r="AF76" s="60"/>
      <c r="AG76" s="60"/>
      <c r="AH76" s="60"/>
      <c r="AL76" s="60"/>
      <c r="AM76" s="60"/>
      <c r="AN76" s="60"/>
      <c r="AO76" s="60"/>
      <c r="AS76" s="60"/>
      <c r="AT76" s="60"/>
      <c r="AU76" s="60"/>
      <c r="AV76" s="60"/>
    </row>
    <row r="77" spans="1:53" x14ac:dyDescent="0.3">
      <c r="G77" s="22"/>
      <c r="H77" s="22"/>
      <c r="I77" s="22"/>
      <c r="J77" s="60"/>
      <c r="K77" s="60"/>
      <c r="L77" s="60"/>
      <c r="M77" s="60"/>
      <c r="Q77" s="60"/>
      <c r="R77" s="60"/>
      <c r="S77" s="60"/>
      <c r="T77" s="60"/>
      <c r="X77" s="60"/>
      <c r="Y77" s="60"/>
      <c r="Z77" s="60"/>
      <c r="AA77" s="60"/>
      <c r="AE77" s="60"/>
      <c r="AF77" s="60"/>
      <c r="AG77" s="60"/>
      <c r="AH77" s="60"/>
      <c r="AL77" s="60"/>
      <c r="AM77" s="60"/>
      <c r="AN77" s="60"/>
      <c r="AO77" s="60"/>
      <c r="AS77" s="60"/>
      <c r="AT77" s="60"/>
      <c r="AU77" s="60"/>
      <c r="AV77" s="60"/>
    </row>
    <row r="78" spans="1:53" x14ac:dyDescent="0.3">
      <c r="G78" s="22"/>
      <c r="H78" s="22"/>
      <c r="I78" s="22"/>
      <c r="J78" s="60"/>
      <c r="K78" s="60"/>
      <c r="L78" s="60"/>
      <c r="M78" s="60"/>
      <c r="Q78" s="60"/>
      <c r="R78" s="60"/>
      <c r="S78" s="60"/>
      <c r="T78" s="60"/>
      <c r="X78" s="60"/>
      <c r="Y78" s="60"/>
      <c r="Z78" s="60"/>
      <c r="AA78" s="60"/>
      <c r="AE78" s="60"/>
      <c r="AF78" s="60"/>
      <c r="AG78" s="60"/>
      <c r="AH78" s="60"/>
      <c r="AL78" s="60"/>
      <c r="AM78" s="60"/>
      <c r="AN78" s="60"/>
      <c r="AO78" s="60"/>
      <c r="AS78" s="60"/>
      <c r="AT78" s="60"/>
      <c r="AU78" s="60"/>
      <c r="AV78" s="60"/>
    </row>
    <row r="79" spans="1:53" x14ac:dyDescent="0.3">
      <c r="G79" s="22"/>
      <c r="H79" s="22"/>
      <c r="I79" s="22"/>
      <c r="J79" s="60"/>
      <c r="K79" s="60"/>
      <c r="L79" s="60"/>
      <c r="M79" s="60"/>
      <c r="Q79" s="60"/>
      <c r="R79" s="60"/>
      <c r="S79" s="60"/>
      <c r="T79" s="60"/>
      <c r="X79" s="60"/>
      <c r="Y79" s="60"/>
      <c r="Z79" s="60"/>
      <c r="AA79" s="60"/>
      <c r="AE79" s="60"/>
      <c r="AF79" s="60"/>
      <c r="AG79" s="60"/>
      <c r="AH79" s="60"/>
      <c r="AL79" s="60"/>
      <c r="AM79" s="60"/>
      <c r="AN79" s="60"/>
      <c r="AO79" s="60"/>
      <c r="AS79" s="60"/>
      <c r="AT79" s="60"/>
      <c r="AU79" s="60"/>
      <c r="AV79" s="60"/>
    </row>
    <row r="80" spans="1:53" x14ac:dyDescent="0.3">
      <c r="G80" s="22"/>
      <c r="H80" s="22"/>
      <c r="I80" s="22"/>
      <c r="J80" s="60"/>
      <c r="K80" s="60"/>
      <c r="L80" s="60"/>
      <c r="M80" s="60"/>
      <c r="Q80" s="60"/>
      <c r="R80" s="60"/>
      <c r="S80" s="60"/>
      <c r="T80" s="60"/>
      <c r="X80" s="60"/>
      <c r="Y80" s="60"/>
      <c r="Z80" s="60"/>
      <c r="AA80" s="60"/>
      <c r="AE80" s="60"/>
      <c r="AF80" s="60"/>
      <c r="AG80" s="60"/>
      <c r="AH80" s="60"/>
      <c r="AL80" s="60"/>
      <c r="AM80" s="60"/>
      <c r="AN80" s="60"/>
      <c r="AO80" s="60"/>
      <c r="AS80" s="60"/>
      <c r="AT80" s="60"/>
      <c r="AU80" s="60"/>
      <c r="AV80" s="60"/>
    </row>
    <row r="81" spans="2:48" x14ac:dyDescent="0.3">
      <c r="G81" s="22"/>
      <c r="H81" s="22"/>
      <c r="I81" s="22"/>
      <c r="J81" s="60"/>
      <c r="K81" s="60"/>
      <c r="L81" s="60"/>
      <c r="M81" s="60"/>
      <c r="Q81" s="60"/>
      <c r="R81" s="60"/>
      <c r="S81" s="60"/>
      <c r="T81" s="60"/>
      <c r="X81" s="60"/>
      <c r="Y81" s="60"/>
      <c r="Z81" s="60"/>
      <c r="AA81" s="60"/>
      <c r="AE81" s="60"/>
      <c r="AF81" s="60"/>
      <c r="AG81" s="60"/>
      <c r="AH81" s="60"/>
      <c r="AL81" s="60"/>
      <c r="AM81" s="60"/>
      <c r="AN81" s="60"/>
      <c r="AO81" s="60"/>
      <c r="AS81" s="60"/>
      <c r="AT81" s="60"/>
      <c r="AU81" s="60"/>
      <c r="AV81" s="60"/>
    </row>
    <row r="82" spans="2:48" x14ac:dyDescent="0.3">
      <c r="G82" s="22"/>
      <c r="H82" s="22"/>
      <c r="I82" s="22"/>
      <c r="J82" s="60"/>
      <c r="K82" s="60"/>
      <c r="L82" s="60"/>
      <c r="M82" s="60"/>
      <c r="Q82" s="60"/>
      <c r="R82" s="60"/>
      <c r="S82" s="60"/>
      <c r="T82" s="60"/>
      <c r="X82" s="60"/>
      <c r="Y82" s="60"/>
      <c r="Z82" s="60"/>
      <c r="AA82" s="60"/>
      <c r="AE82" s="60"/>
      <c r="AF82" s="60"/>
      <c r="AG82" s="60"/>
      <c r="AH82" s="60"/>
      <c r="AL82" s="60"/>
      <c r="AM82" s="60"/>
      <c r="AN82" s="60"/>
      <c r="AO82" s="60"/>
      <c r="AS82" s="60"/>
      <c r="AT82" s="60"/>
      <c r="AU82" s="60"/>
      <c r="AV82" s="60"/>
    </row>
    <row r="83" spans="2:48" x14ac:dyDescent="0.3">
      <c r="B83" s="343"/>
      <c r="G83" s="22"/>
      <c r="H83" s="22"/>
      <c r="I83" s="22"/>
      <c r="J83" s="60"/>
      <c r="K83" s="60"/>
      <c r="L83" s="60"/>
      <c r="M83" s="60"/>
      <c r="Q83" s="60"/>
      <c r="R83" s="60"/>
      <c r="S83" s="60"/>
      <c r="T83" s="60"/>
      <c r="X83" s="60"/>
      <c r="Y83" s="60"/>
      <c r="Z83" s="60"/>
      <c r="AA83" s="60"/>
      <c r="AE83" s="60"/>
      <c r="AF83" s="60"/>
      <c r="AG83" s="60"/>
      <c r="AH83" s="60"/>
      <c r="AL83" s="60"/>
      <c r="AM83" s="60"/>
      <c r="AN83" s="60"/>
      <c r="AO83" s="60"/>
      <c r="AS83" s="60"/>
      <c r="AT83" s="60"/>
      <c r="AU83" s="60"/>
      <c r="AV83" s="60"/>
    </row>
    <row r="84" spans="2:48" x14ac:dyDescent="0.3">
      <c r="B84" s="343"/>
      <c r="G84" s="22"/>
      <c r="H84" s="22"/>
      <c r="I84" s="22"/>
      <c r="J84" s="60"/>
      <c r="K84" s="60"/>
      <c r="L84" s="60"/>
      <c r="M84" s="60"/>
      <c r="Q84" s="60"/>
      <c r="R84" s="60"/>
      <c r="S84" s="60"/>
      <c r="T84" s="60"/>
      <c r="X84" s="60"/>
      <c r="Y84" s="60"/>
      <c r="Z84" s="60"/>
      <c r="AA84" s="60"/>
      <c r="AE84" s="60"/>
      <c r="AF84" s="60"/>
      <c r="AG84" s="60"/>
      <c r="AH84" s="60"/>
      <c r="AL84" s="60"/>
      <c r="AM84" s="60"/>
      <c r="AN84" s="60"/>
      <c r="AO84" s="60"/>
      <c r="AS84" s="60"/>
      <c r="AT84" s="60"/>
      <c r="AU84" s="60"/>
      <c r="AV84" s="60"/>
    </row>
    <row r="85" spans="2:48" x14ac:dyDescent="0.3">
      <c r="B85" s="343"/>
      <c r="G85" s="22"/>
      <c r="H85" s="22"/>
      <c r="I85" s="22"/>
      <c r="J85" s="60"/>
      <c r="K85" s="60"/>
      <c r="L85" s="60"/>
      <c r="M85" s="60"/>
      <c r="Q85" s="60"/>
      <c r="R85" s="60"/>
      <c r="S85" s="60"/>
      <c r="T85" s="60"/>
      <c r="X85" s="60"/>
      <c r="Y85" s="60"/>
      <c r="Z85" s="60"/>
      <c r="AA85" s="60"/>
      <c r="AE85" s="60"/>
      <c r="AF85" s="60"/>
      <c r="AG85" s="60"/>
      <c r="AH85" s="60"/>
      <c r="AL85" s="60"/>
      <c r="AM85" s="60"/>
      <c r="AN85" s="60"/>
      <c r="AO85" s="60"/>
      <c r="AS85" s="60"/>
      <c r="AT85" s="60"/>
      <c r="AU85" s="60"/>
      <c r="AV85" s="60"/>
    </row>
    <row r="86" spans="2:48" x14ac:dyDescent="0.3">
      <c r="B86" s="343"/>
      <c r="G86" s="22"/>
      <c r="H86" s="22"/>
      <c r="I86" s="22"/>
      <c r="J86" s="60"/>
      <c r="K86" s="60"/>
      <c r="L86" s="60"/>
      <c r="M86" s="60"/>
      <c r="Q86" s="60"/>
      <c r="R86" s="60"/>
      <c r="S86" s="60"/>
      <c r="T86" s="60"/>
      <c r="X86" s="60"/>
      <c r="Y86" s="60"/>
      <c r="Z86" s="60"/>
      <c r="AA86" s="60"/>
      <c r="AE86" s="60"/>
      <c r="AF86" s="60"/>
      <c r="AG86" s="60"/>
      <c r="AH86" s="60"/>
      <c r="AL86" s="60"/>
      <c r="AM86" s="60"/>
      <c r="AN86" s="60"/>
      <c r="AO86" s="60"/>
      <c r="AS86" s="60"/>
      <c r="AT86" s="60"/>
      <c r="AU86" s="60"/>
      <c r="AV86" s="60"/>
    </row>
    <row r="87" spans="2:48" x14ac:dyDescent="0.3">
      <c r="B87" s="343"/>
      <c r="G87" s="22"/>
      <c r="H87" s="22"/>
      <c r="I87" s="22"/>
      <c r="J87" s="60"/>
      <c r="K87" s="60"/>
      <c r="L87" s="60"/>
      <c r="M87" s="60"/>
      <c r="Q87" s="60"/>
      <c r="R87" s="60"/>
      <c r="S87" s="60"/>
      <c r="T87" s="60"/>
      <c r="X87" s="60"/>
      <c r="Y87" s="60"/>
      <c r="Z87" s="60"/>
      <c r="AA87" s="60"/>
      <c r="AE87" s="60"/>
      <c r="AF87" s="60"/>
      <c r="AG87" s="60"/>
      <c r="AH87" s="60"/>
      <c r="AL87" s="60"/>
      <c r="AM87" s="60"/>
      <c r="AN87" s="60"/>
      <c r="AO87" s="60"/>
      <c r="AS87" s="60"/>
      <c r="AT87" s="60"/>
      <c r="AU87" s="60"/>
      <c r="AV87" s="60"/>
    </row>
    <row r="88" spans="2:48" x14ac:dyDescent="0.3">
      <c r="B88" s="343"/>
      <c r="G88" s="22"/>
      <c r="H88" s="22"/>
      <c r="I88" s="22"/>
      <c r="J88" s="60"/>
      <c r="K88" s="60"/>
      <c r="L88" s="60"/>
      <c r="M88" s="60"/>
      <c r="Q88" s="60"/>
      <c r="R88" s="60"/>
      <c r="S88" s="60"/>
      <c r="T88" s="60"/>
      <c r="X88" s="60"/>
      <c r="Y88" s="60"/>
      <c r="Z88" s="60"/>
      <c r="AA88" s="60"/>
      <c r="AE88" s="60"/>
      <c r="AF88" s="60"/>
      <c r="AG88" s="60"/>
      <c r="AH88" s="60"/>
      <c r="AL88" s="60"/>
      <c r="AM88" s="60"/>
      <c r="AN88" s="60"/>
      <c r="AO88" s="60"/>
      <c r="AS88" s="60"/>
      <c r="AT88" s="60"/>
      <c r="AU88" s="60"/>
      <c r="AV88" s="60"/>
    </row>
    <row r="89" spans="2:48" x14ac:dyDescent="0.3">
      <c r="B89" s="343"/>
      <c r="G89" s="22"/>
      <c r="H89" s="22"/>
      <c r="I89" s="22"/>
      <c r="J89" s="60"/>
      <c r="K89" s="60"/>
      <c r="L89" s="60"/>
      <c r="M89" s="60"/>
      <c r="Q89" s="60"/>
      <c r="R89" s="60"/>
      <c r="S89" s="60"/>
      <c r="T89" s="60"/>
      <c r="X89" s="60"/>
      <c r="Y89" s="60"/>
      <c r="Z89" s="60"/>
      <c r="AA89" s="60"/>
      <c r="AE89" s="60"/>
      <c r="AF89" s="60"/>
      <c r="AG89" s="60"/>
      <c r="AH89" s="60"/>
      <c r="AL89" s="60"/>
      <c r="AM89" s="60"/>
      <c r="AN89" s="60"/>
      <c r="AO89" s="60"/>
      <c r="AS89" s="60"/>
      <c r="AT89" s="60"/>
      <c r="AU89" s="60"/>
      <c r="AV89" s="60"/>
    </row>
    <row r="90" spans="2:48" x14ac:dyDescent="0.3">
      <c r="B90" s="343"/>
      <c r="G90" s="22"/>
      <c r="H90" s="22"/>
      <c r="I90" s="22"/>
      <c r="J90" s="60"/>
      <c r="K90" s="60"/>
      <c r="L90" s="60"/>
      <c r="M90" s="60"/>
      <c r="Q90" s="60"/>
      <c r="R90" s="60"/>
      <c r="S90" s="60"/>
      <c r="T90" s="60"/>
      <c r="X90" s="60"/>
      <c r="Y90" s="60"/>
      <c r="Z90" s="60"/>
      <c r="AA90" s="60"/>
      <c r="AE90" s="60"/>
      <c r="AF90" s="60"/>
      <c r="AG90" s="60"/>
      <c r="AH90" s="60"/>
      <c r="AL90" s="60"/>
      <c r="AM90" s="60"/>
      <c r="AN90" s="60"/>
      <c r="AO90" s="60"/>
      <c r="AS90" s="60"/>
      <c r="AT90" s="60"/>
      <c r="AU90" s="60"/>
      <c r="AV90" s="60"/>
    </row>
    <row r="91" spans="2:48" x14ac:dyDescent="0.3">
      <c r="B91" s="343"/>
      <c r="G91" s="22"/>
      <c r="H91" s="22"/>
      <c r="I91" s="22"/>
      <c r="J91" s="60"/>
      <c r="K91" s="60"/>
      <c r="L91" s="60"/>
      <c r="M91" s="60"/>
      <c r="Q91" s="60"/>
      <c r="R91" s="60"/>
      <c r="S91" s="60"/>
      <c r="T91" s="60"/>
      <c r="X91" s="60"/>
      <c r="Y91" s="60"/>
      <c r="Z91" s="60"/>
      <c r="AA91" s="60"/>
      <c r="AE91" s="60"/>
      <c r="AF91" s="60"/>
      <c r="AG91" s="60"/>
      <c r="AH91" s="60"/>
      <c r="AL91" s="60"/>
      <c r="AM91" s="60"/>
      <c r="AN91" s="60"/>
      <c r="AO91" s="60"/>
      <c r="AS91" s="60"/>
      <c r="AT91" s="60"/>
      <c r="AU91" s="60"/>
      <c r="AV91" s="60"/>
    </row>
    <row r="92" spans="2:48" x14ac:dyDescent="0.3">
      <c r="B92" s="343"/>
      <c r="G92" s="22"/>
      <c r="H92" s="22"/>
      <c r="I92" s="22"/>
      <c r="J92" s="60"/>
      <c r="K92" s="60"/>
      <c r="L92" s="60"/>
      <c r="M92" s="60"/>
      <c r="Q92" s="60"/>
      <c r="R92" s="60"/>
      <c r="S92" s="60"/>
      <c r="T92" s="60"/>
      <c r="X92" s="60"/>
      <c r="Y92" s="60"/>
      <c r="Z92" s="60"/>
      <c r="AA92" s="60"/>
      <c r="AE92" s="60"/>
      <c r="AF92" s="60"/>
      <c r="AG92" s="60"/>
      <c r="AH92" s="60"/>
      <c r="AL92" s="60"/>
      <c r="AM92" s="60"/>
      <c r="AN92" s="60"/>
      <c r="AO92" s="60"/>
      <c r="AS92" s="60"/>
      <c r="AT92" s="60"/>
      <c r="AU92" s="60"/>
      <c r="AV92" s="60"/>
    </row>
    <row r="93" spans="2:48" x14ac:dyDescent="0.3">
      <c r="B93" s="343"/>
      <c r="G93" s="22"/>
      <c r="H93" s="22"/>
      <c r="I93" s="22"/>
      <c r="J93" s="60"/>
      <c r="K93" s="60"/>
      <c r="L93" s="60"/>
      <c r="M93" s="60"/>
      <c r="Q93" s="60"/>
      <c r="R93" s="60"/>
      <c r="S93" s="60"/>
      <c r="T93" s="60"/>
      <c r="X93" s="60"/>
      <c r="Y93" s="60"/>
      <c r="Z93" s="60"/>
      <c r="AA93" s="60"/>
      <c r="AE93" s="60"/>
      <c r="AF93" s="60"/>
      <c r="AG93" s="60"/>
      <c r="AH93" s="60"/>
      <c r="AL93" s="60"/>
      <c r="AM93" s="60"/>
      <c r="AN93" s="60"/>
      <c r="AO93" s="60"/>
      <c r="AS93" s="60"/>
      <c r="AT93" s="60"/>
      <c r="AU93" s="60"/>
      <c r="AV93" s="60"/>
    </row>
    <row r="94" spans="2:48" x14ac:dyDescent="0.3">
      <c r="B94" s="343"/>
      <c r="G94" s="22"/>
      <c r="H94" s="22"/>
      <c r="I94" s="22"/>
      <c r="J94" s="60"/>
      <c r="K94" s="60"/>
      <c r="L94" s="60"/>
      <c r="M94" s="60"/>
      <c r="Q94" s="60"/>
      <c r="R94" s="60"/>
      <c r="S94" s="60"/>
      <c r="T94" s="60"/>
      <c r="X94" s="60"/>
      <c r="Y94" s="60"/>
      <c r="Z94" s="60"/>
      <c r="AA94" s="60"/>
      <c r="AE94" s="60"/>
      <c r="AF94" s="60"/>
      <c r="AG94" s="60"/>
      <c r="AH94" s="60"/>
      <c r="AL94" s="60"/>
      <c r="AM94" s="60"/>
      <c r="AN94" s="60"/>
      <c r="AO94" s="60"/>
      <c r="AS94" s="60"/>
      <c r="AT94" s="60"/>
      <c r="AU94" s="60"/>
      <c r="AV94" s="60"/>
    </row>
    <row r="95" spans="2:48" x14ac:dyDescent="0.3">
      <c r="B95" s="343"/>
      <c r="G95" s="22"/>
      <c r="H95" s="22"/>
      <c r="I95" s="22"/>
      <c r="J95" s="60"/>
      <c r="K95" s="60"/>
      <c r="L95" s="60"/>
      <c r="M95" s="60"/>
      <c r="Q95" s="60"/>
      <c r="R95" s="60"/>
      <c r="S95" s="60"/>
      <c r="T95" s="60"/>
      <c r="X95" s="60"/>
      <c r="Y95" s="60"/>
      <c r="Z95" s="60"/>
      <c r="AA95" s="60"/>
      <c r="AE95" s="60"/>
      <c r="AF95" s="60"/>
      <c r="AG95" s="60"/>
      <c r="AH95" s="60"/>
      <c r="AL95" s="60"/>
      <c r="AM95" s="60"/>
      <c r="AN95" s="60"/>
      <c r="AO95" s="60"/>
      <c r="AS95" s="60"/>
      <c r="AT95" s="60"/>
      <c r="AU95" s="60"/>
      <c r="AV95" s="60"/>
    </row>
    <row r="96" spans="2:48" x14ac:dyDescent="0.3">
      <c r="B96" s="343"/>
      <c r="G96" s="22"/>
      <c r="H96" s="22"/>
      <c r="I96" s="22"/>
      <c r="J96" s="60"/>
      <c r="K96" s="60"/>
      <c r="L96" s="60"/>
      <c r="M96" s="60"/>
      <c r="Q96" s="60"/>
      <c r="R96" s="60"/>
      <c r="S96" s="60"/>
      <c r="T96" s="60"/>
      <c r="X96" s="60"/>
      <c r="Y96" s="60"/>
      <c r="Z96" s="60"/>
      <c r="AA96" s="60"/>
      <c r="AE96" s="60"/>
      <c r="AF96" s="60"/>
      <c r="AG96" s="60"/>
      <c r="AH96" s="60"/>
      <c r="AL96" s="60"/>
      <c r="AM96" s="60"/>
      <c r="AN96" s="60"/>
      <c r="AO96" s="60"/>
      <c r="AS96" s="60"/>
      <c r="AT96" s="60"/>
      <c r="AU96" s="60"/>
      <c r="AV96" s="60"/>
    </row>
    <row r="97" spans="2:48" x14ac:dyDescent="0.3">
      <c r="B97" s="343"/>
      <c r="G97" s="22"/>
      <c r="H97" s="22"/>
      <c r="I97" s="22"/>
      <c r="J97" s="60"/>
      <c r="K97" s="60"/>
      <c r="L97" s="60"/>
      <c r="M97" s="60"/>
      <c r="Q97" s="60"/>
      <c r="R97" s="60"/>
      <c r="S97" s="60"/>
      <c r="T97" s="60"/>
      <c r="X97" s="60"/>
      <c r="Y97" s="60"/>
      <c r="Z97" s="60"/>
      <c r="AA97" s="60"/>
      <c r="AE97" s="60"/>
      <c r="AF97" s="60"/>
      <c r="AG97" s="60"/>
      <c r="AH97" s="60"/>
      <c r="AL97" s="60"/>
      <c r="AM97" s="60"/>
      <c r="AN97" s="60"/>
      <c r="AO97" s="60"/>
      <c r="AS97" s="60"/>
      <c r="AT97" s="60"/>
      <c r="AU97" s="60"/>
      <c r="AV97" s="60"/>
    </row>
    <row r="98" spans="2:48" x14ac:dyDescent="0.3">
      <c r="B98" s="343"/>
      <c r="G98" s="22"/>
      <c r="H98" s="22"/>
      <c r="I98" s="22"/>
      <c r="J98" s="60"/>
      <c r="K98" s="60"/>
      <c r="L98" s="60"/>
      <c r="M98" s="60"/>
      <c r="Q98" s="60"/>
      <c r="R98" s="60"/>
      <c r="S98" s="60"/>
      <c r="T98" s="60"/>
      <c r="X98" s="60"/>
      <c r="Y98" s="60"/>
      <c r="Z98" s="60"/>
      <c r="AA98" s="60"/>
      <c r="AE98" s="60"/>
      <c r="AF98" s="60"/>
      <c r="AG98" s="60"/>
      <c r="AH98" s="60"/>
      <c r="AL98" s="60"/>
      <c r="AM98" s="60"/>
      <c r="AN98" s="60"/>
      <c r="AO98" s="60"/>
      <c r="AS98" s="60"/>
      <c r="AT98" s="60"/>
      <c r="AU98" s="60"/>
      <c r="AV98" s="60"/>
    </row>
    <row r="99" spans="2:48" x14ac:dyDescent="0.3">
      <c r="B99" s="343"/>
      <c r="G99" s="22"/>
      <c r="H99" s="22"/>
      <c r="I99" s="22"/>
      <c r="J99" s="60"/>
      <c r="K99" s="60"/>
      <c r="L99" s="60"/>
      <c r="M99" s="60"/>
      <c r="Q99" s="60"/>
      <c r="R99" s="60"/>
      <c r="S99" s="60"/>
      <c r="T99" s="60"/>
      <c r="X99" s="60"/>
      <c r="Y99" s="60"/>
      <c r="Z99" s="60"/>
      <c r="AA99" s="60"/>
      <c r="AE99" s="60"/>
      <c r="AF99" s="60"/>
      <c r="AG99" s="60"/>
      <c r="AH99" s="60"/>
      <c r="AL99" s="60"/>
      <c r="AM99" s="60"/>
      <c r="AN99" s="60"/>
      <c r="AO99" s="60"/>
      <c r="AS99" s="60"/>
      <c r="AT99" s="60"/>
      <c r="AU99" s="60"/>
      <c r="AV99" s="60"/>
    </row>
    <row r="100" spans="2:48" x14ac:dyDescent="0.3">
      <c r="B100" s="343"/>
      <c r="G100" s="22"/>
      <c r="H100" s="22"/>
      <c r="I100" s="22"/>
      <c r="J100" s="60"/>
      <c r="K100" s="60"/>
      <c r="L100" s="60"/>
      <c r="M100" s="60"/>
      <c r="Q100" s="60"/>
      <c r="R100" s="60"/>
      <c r="S100" s="60"/>
      <c r="T100" s="60"/>
      <c r="X100" s="60"/>
      <c r="Y100" s="60"/>
      <c r="Z100" s="60"/>
      <c r="AA100" s="60"/>
      <c r="AE100" s="60"/>
      <c r="AF100" s="60"/>
      <c r="AG100" s="60"/>
      <c r="AH100" s="60"/>
      <c r="AL100" s="60"/>
      <c r="AM100" s="60"/>
      <c r="AN100" s="60"/>
      <c r="AO100" s="60"/>
      <c r="AS100" s="60"/>
      <c r="AT100" s="60"/>
      <c r="AU100" s="60"/>
      <c r="AV100" s="60"/>
    </row>
    <row r="101" spans="2:48" x14ac:dyDescent="0.3">
      <c r="B101" s="343"/>
      <c r="G101" s="22"/>
      <c r="H101" s="22"/>
      <c r="I101" s="22"/>
      <c r="J101" s="60"/>
      <c r="K101" s="60"/>
      <c r="L101" s="60"/>
      <c r="M101" s="60"/>
      <c r="Q101" s="60"/>
      <c r="R101" s="60"/>
      <c r="S101" s="60"/>
      <c r="T101" s="60"/>
      <c r="X101" s="60"/>
      <c r="Y101" s="60"/>
      <c r="Z101" s="60"/>
      <c r="AA101" s="60"/>
      <c r="AE101" s="60"/>
      <c r="AF101" s="60"/>
      <c r="AG101" s="60"/>
      <c r="AH101" s="60"/>
      <c r="AL101" s="60"/>
      <c r="AM101" s="60"/>
      <c r="AN101" s="60"/>
      <c r="AO101" s="60"/>
      <c r="AS101" s="60"/>
      <c r="AT101" s="60"/>
      <c r="AU101" s="60"/>
      <c r="AV101" s="60"/>
    </row>
    <row r="102" spans="2:48" x14ac:dyDescent="0.3">
      <c r="G102" s="22"/>
      <c r="H102" s="22"/>
      <c r="I102" s="22"/>
      <c r="J102" s="60"/>
      <c r="K102" s="60"/>
      <c r="L102" s="60"/>
      <c r="M102" s="60"/>
      <c r="Q102" s="60"/>
      <c r="R102" s="60"/>
      <c r="S102" s="60"/>
      <c r="T102" s="60"/>
      <c r="X102" s="60"/>
      <c r="Y102" s="60"/>
      <c r="Z102" s="60"/>
      <c r="AA102" s="60"/>
      <c r="AE102" s="60"/>
      <c r="AF102" s="60"/>
      <c r="AG102" s="60"/>
      <c r="AH102" s="60"/>
      <c r="AL102" s="60"/>
      <c r="AM102" s="60"/>
      <c r="AN102" s="60"/>
      <c r="AO102" s="60"/>
      <c r="AS102" s="60"/>
      <c r="AT102" s="60"/>
      <c r="AU102" s="60"/>
      <c r="AV102" s="60"/>
    </row>
    <row r="103" spans="2:48" x14ac:dyDescent="0.3">
      <c r="G103" s="22"/>
      <c r="H103" s="22"/>
      <c r="I103" s="22"/>
      <c r="J103" s="60"/>
      <c r="K103" s="60"/>
      <c r="L103" s="60"/>
      <c r="M103" s="60"/>
      <c r="Q103" s="60"/>
      <c r="R103" s="60"/>
      <c r="S103" s="60"/>
      <c r="T103" s="60"/>
      <c r="X103" s="60"/>
      <c r="Y103" s="60"/>
      <c r="Z103" s="60"/>
      <c r="AA103" s="60"/>
      <c r="AE103" s="60"/>
      <c r="AF103" s="60"/>
      <c r="AG103" s="60"/>
      <c r="AH103" s="60"/>
      <c r="AL103" s="60"/>
      <c r="AM103" s="60"/>
      <c r="AN103" s="60"/>
      <c r="AO103" s="60"/>
      <c r="AS103" s="60"/>
      <c r="AT103" s="60"/>
      <c r="AU103" s="60"/>
      <c r="AV103" s="60"/>
    </row>
    <row r="104" spans="2:48" x14ac:dyDescent="0.3">
      <c r="G104" s="22"/>
      <c r="H104" s="22"/>
      <c r="I104" s="22"/>
      <c r="J104" s="60"/>
      <c r="K104" s="60"/>
      <c r="L104" s="60"/>
      <c r="M104" s="60"/>
      <c r="Q104" s="60"/>
      <c r="R104" s="60"/>
      <c r="S104" s="60"/>
      <c r="T104" s="60"/>
      <c r="X104" s="60"/>
      <c r="Y104" s="60"/>
      <c r="Z104" s="60"/>
      <c r="AA104" s="60"/>
      <c r="AE104" s="60"/>
      <c r="AF104" s="60"/>
      <c r="AG104" s="60"/>
      <c r="AH104" s="60"/>
      <c r="AL104" s="60"/>
      <c r="AM104" s="60"/>
      <c r="AN104" s="60"/>
      <c r="AO104" s="60"/>
      <c r="AS104" s="60"/>
      <c r="AT104" s="60"/>
      <c r="AU104" s="60"/>
      <c r="AV104" s="60"/>
    </row>
    <row r="105" spans="2:48" x14ac:dyDescent="0.3">
      <c r="G105" s="22"/>
      <c r="H105" s="22"/>
      <c r="I105" s="22"/>
      <c r="J105" s="60"/>
      <c r="K105" s="60"/>
      <c r="L105" s="60"/>
      <c r="M105" s="60"/>
      <c r="Q105" s="60"/>
      <c r="R105" s="60"/>
      <c r="S105" s="60"/>
      <c r="T105" s="60"/>
      <c r="X105" s="60"/>
      <c r="Y105" s="60"/>
      <c r="Z105" s="60"/>
      <c r="AA105" s="60"/>
      <c r="AE105" s="60"/>
      <c r="AF105" s="60"/>
      <c r="AG105" s="60"/>
      <c r="AH105" s="60"/>
      <c r="AL105" s="60"/>
      <c r="AM105" s="60"/>
      <c r="AN105" s="60"/>
      <c r="AO105" s="60"/>
      <c r="AS105" s="60"/>
      <c r="AT105" s="60"/>
      <c r="AU105" s="60"/>
      <c r="AV105" s="60"/>
    </row>
    <row r="106" spans="2:48" x14ac:dyDescent="0.3">
      <c r="G106" s="22"/>
      <c r="H106" s="22"/>
      <c r="I106" s="22"/>
      <c r="J106" s="60"/>
      <c r="K106" s="60"/>
      <c r="L106" s="60"/>
      <c r="M106" s="60"/>
      <c r="Q106" s="60"/>
      <c r="R106" s="60"/>
      <c r="S106" s="60"/>
      <c r="T106" s="60"/>
      <c r="X106" s="60"/>
      <c r="Y106" s="60"/>
      <c r="Z106" s="60"/>
      <c r="AA106" s="60"/>
      <c r="AE106" s="60"/>
      <c r="AF106" s="60"/>
      <c r="AG106" s="60"/>
      <c r="AH106" s="60"/>
      <c r="AL106" s="60"/>
      <c r="AM106" s="60"/>
      <c r="AN106" s="60"/>
      <c r="AO106" s="60"/>
      <c r="AS106" s="60"/>
      <c r="AT106" s="60"/>
      <c r="AU106" s="60"/>
      <c r="AV106" s="60"/>
    </row>
    <row r="107" spans="2:48" x14ac:dyDescent="0.3">
      <c r="G107" s="22"/>
      <c r="H107" s="22"/>
      <c r="I107" s="22"/>
      <c r="J107" s="60"/>
      <c r="K107" s="60"/>
      <c r="L107" s="60"/>
      <c r="M107" s="60"/>
      <c r="Q107" s="60"/>
      <c r="R107" s="60"/>
      <c r="S107" s="60"/>
      <c r="T107" s="60"/>
      <c r="X107" s="60"/>
      <c r="Y107" s="60"/>
      <c r="Z107" s="60"/>
      <c r="AA107" s="60"/>
      <c r="AE107" s="60"/>
      <c r="AF107" s="60"/>
      <c r="AG107" s="60"/>
      <c r="AH107" s="60"/>
      <c r="AL107" s="60"/>
      <c r="AM107" s="60"/>
      <c r="AN107" s="60"/>
      <c r="AO107" s="60"/>
      <c r="AS107" s="60"/>
      <c r="AT107" s="60"/>
      <c r="AU107" s="60"/>
      <c r="AV107" s="60"/>
    </row>
    <row r="108" spans="2:48" x14ac:dyDescent="0.3">
      <c r="G108" s="22"/>
      <c r="H108" s="22"/>
      <c r="I108" s="22"/>
      <c r="J108" s="60"/>
      <c r="K108" s="60"/>
      <c r="L108" s="60"/>
      <c r="M108" s="60"/>
      <c r="Q108" s="60"/>
      <c r="R108" s="60"/>
      <c r="S108" s="60"/>
      <c r="T108" s="60"/>
      <c r="X108" s="60"/>
      <c r="Y108" s="60"/>
      <c r="Z108" s="60"/>
      <c r="AA108" s="60"/>
      <c r="AE108" s="60"/>
      <c r="AF108" s="60"/>
      <c r="AG108" s="60"/>
      <c r="AH108" s="60"/>
      <c r="AL108" s="60"/>
      <c r="AM108" s="60"/>
      <c r="AN108" s="60"/>
      <c r="AO108" s="60"/>
      <c r="AS108" s="60"/>
      <c r="AT108" s="60"/>
      <c r="AU108" s="60"/>
      <c r="AV108" s="60"/>
    </row>
    <row r="109" spans="2:48" x14ac:dyDescent="0.3">
      <c r="G109" s="22"/>
      <c r="H109" s="22"/>
      <c r="I109" s="22"/>
      <c r="J109" s="60"/>
      <c r="K109" s="60"/>
      <c r="L109" s="60"/>
      <c r="M109" s="60"/>
      <c r="Q109" s="60"/>
      <c r="R109" s="60"/>
      <c r="S109" s="60"/>
      <c r="T109" s="60"/>
      <c r="X109" s="60"/>
      <c r="Y109" s="60"/>
      <c r="Z109" s="60"/>
      <c r="AA109" s="60"/>
      <c r="AE109" s="60"/>
      <c r="AF109" s="60"/>
      <c r="AG109" s="60"/>
      <c r="AH109" s="60"/>
      <c r="AL109" s="60"/>
      <c r="AM109" s="60"/>
      <c r="AN109" s="60"/>
      <c r="AO109" s="60"/>
      <c r="AS109" s="60"/>
      <c r="AT109" s="60"/>
      <c r="AU109" s="60"/>
      <c r="AV109" s="60"/>
    </row>
    <row r="110" spans="2:48" x14ac:dyDescent="0.3">
      <c r="G110" s="22"/>
      <c r="H110" s="22"/>
      <c r="I110" s="22"/>
      <c r="J110" s="60"/>
      <c r="K110" s="60"/>
      <c r="L110" s="60"/>
      <c r="M110" s="60"/>
      <c r="Q110" s="60"/>
      <c r="R110" s="60"/>
      <c r="S110" s="60"/>
      <c r="T110" s="60"/>
      <c r="X110" s="60"/>
      <c r="Y110" s="60"/>
      <c r="Z110" s="60"/>
      <c r="AA110" s="60"/>
      <c r="AE110" s="60"/>
      <c r="AF110" s="60"/>
      <c r="AG110" s="60"/>
      <c r="AH110" s="60"/>
      <c r="AL110" s="60"/>
      <c r="AM110" s="60"/>
      <c r="AN110" s="60"/>
      <c r="AO110" s="60"/>
      <c r="AS110" s="60"/>
      <c r="AT110" s="60"/>
      <c r="AU110" s="60"/>
      <c r="AV110" s="60"/>
    </row>
    <row r="111" spans="2:48" x14ac:dyDescent="0.3">
      <c r="G111" s="22"/>
      <c r="H111" s="22"/>
      <c r="I111" s="22"/>
      <c r="J111" s="60"/>
      <c r="K111" s="60"/>
      <c r="L111" s="60"/>
      <c r="M111" s="60"/>
      <c r="Q111" s="60"/>
      <c r="R111" s="60"/>
      <c r="S111" s="60"/>
      <c r="T111" s="60"/>
      <c r="X111" s="60"/>
      <c r="Y111" s="60"/>
      <c r="Z111" s="60"/>
      <c r="AA111" s="60"/>
      <c r="AE111" s="60"/>
      <c r="AF111" s="60"/>
      <c r="AG111" s="60"/>
      <c r="AH111" s="60"/>
      <c r="AL111" s="60"/>
      <c r="AM111" s="60"/>
      <c r="AN111" s="60"/>
      <c r="AO111" s="60"/>
      <c r="AS111" s="60"/>
      <c r="AT111" s="60"/>
      <c r="AU111" s="60"/>
      <c r="AV111" s="60"/>
    </row>
    <row r="112" spans="2:48" x14ac:dyDescent="0.3">
      <c r="G112" s="22"/>
      <c r="H112" s="22"/>
      <c r="I112" s="22"/>
      <c r="J112" s="60"/>
      <c r="K112" s="60"/>
      <c r="L112" s="60"/>
      <c r="M112" s="60"/>
      <c r="Q112" s="60"/>
      <c r="R112" s="60"/>
      <c r="S112" s="60"/>
      <c r="T112" s="60"/>
      <c r="X112" s="60"/>
      <c r="Y112" s="60"/>
      <c r="Z112" s="60"/>
      <c r="AA112" s="60"/>
      <c r="AE112" s="60"/>
      <c r="AF112" s="60"/>
      <c r="AG112" s="60"/>
      <c r="AH112" s="60"/>
      <c r="AL112" s="60"/>
      <c r="AM112" s="60"/>
      <c r="AN112" s="60"/>
      <c r="AO112" s="60"/>
      <c r="AS112" s="60"/>
      <c r="AT112" s="60"/>
      <c r="AU112" s="60"/>
      <c r="AV112" s="60"/>
    </row>
    <row r="113" spans="7:48" x14ac:dyDescent="0.3">
      <c r="G113" s="22"/>
      <c r="H113" s="22"/>
      <c r="I113" s="22"/>
      <c r="J113" s="60"/>
      <c r="K113" s="60"/>
      <c r="L113" s="60"/>
      <c r="M113" s="60"/>
      <c r="Q113" s="60"/>
      <c r="R113" s="60"/>
      <c r="S113" s="60"/>
      <c r="T113" s="60"/>
      <c r="X113" s="60"/>
      <c r="Y113" s="60"/>
      <c r="Z113" s="60"/>
      <c r="AA113" s="60"/>
      <c r="AE113" s="60"/>
      <c r="AF113" s="60"/>
      <c r="AG113" s="60"/>
      <c r="AH113" s="60"/>
      <c r="AL113" s="60"/>
      <c r="AM113" s="60"/>
      <c r="AN113" s="60"/>
      <c r="AO113" s="60"/>
      <c r="AS113" s="60"/>
      <c r="AT113" s="60"/>
      <c r="AU113" s="60"/>
      <c r="AV113" s="60"/>
    </row>
    <row r="114" spans="7:48" x14ac:dyDescent="0.3">
      <c r="G114" s="22"/>
      <c r="H114" s="22"/>
      <c r="I114" s="22"/>
      <c r="J114" s="60"/>
      <c r="K114" s="60"/>
      <c r="L114" s="60"/>
      <c r="M114" s="60"/>
      <c r="Q114" s="60"/>
      <c r="R114" s="60"/>
      <c r="S114" s="60"/>
      <c r="T114" s="60"/>
      <c r="X114" s="60"/>
      <c r="Y114" s="60"/>
      <c r="Z114" s="60"/>
      <c r="AA114" s="60"/>
      <c r="AE114" s="60"/>
      <c r="AF114" s="60"/>
      <c r="AG114" s="60"/>
      <c r="AH114" s="60"/>
      <c r="AL114" s="60"/>
      <c r="AM114" s="60"/>
      <c r="AN114" s="60"/>
      <c r="AO114" s="60"/>
      <c r="AS114" s="60"/>
      <c r="AT114" s="60"/>
      <c r="AU114" s="60"/>
      <c r="AV114" s="60"/>
    </row>
    <row r="115" spans="7:48" x14ac:dyDescent="0.3">
      <c r="G115" s="22"/>
      <c r="H115" s="22"/>
      <c r="I115" s="22"/>
      <c r="J115" s="60"/>
      <c r="K115" s="60"/>
      <c r="L115" s="60"/>
      <c r="M115" s="60"/>
      <c r="Q115" s="60"/>
      <c r="R115" s="60"/>
      <c r="S115" s="60"/>
      <c r="T115" s="60"/>
      <c r="X115" s="60"/>
      <c r="Y115" s="60"/>
      <c r="Z115" s="60"/>
      <c r="AA115" s="60"/>
      <c r="AE115" s="60"/>
      <c r="AF115" s="60"/>
      <c r="AG115" s="60"/>
      <c r="AH115" s="60"/>
      <c r="AL115" s="60"/>
      <c r="AM115" s="60"/>
      <c r="AN115" s="60"/>
      <c r="AO115" s="60"/>
      <c r="AS115" s="60"/>
      <c r="AT115" s="60"/>
      <c r="AU115" s="60"/>
      <c r="AV115" s="60"/>
    </row>
    <row r="116" spans="7:48" x14ac:dyDescent="0.3">
      <c r="G116" s="22"/>
      <c r="H116" s="22"/>
      <c r="I116" s="22"/>
      <c r="J116" s="60"/>
      <c r="K116" s="60"/>
      <c r="L116" s="60"/>
      <c r="M116" s="60"/>
      <c r="Q116" s="60"/>
      <c r="R116" s="60"/>
      <c r="S116" s="60"/>
      <c r="T116" s="60"/>
      <c r="X116" s="60"/>
      <c r="Y116" s="60"/>
      <c r="Z116" s="60"/>
      <c r="AA116" s="60"/>
      <c r="AE116" s="60"/>
      <c r="AF116" s="60"/>
      <c r="AG116" s="60"/>
      <c r="AH116" s="60"/>
      <c r="AL116" s="60"/>
      <c r="AM116" s="60"/>
      <c r="AN116" s="60"/>
      <c r="AO116" s="60"/>
      <c r="AS116" s="60"/>
      <c r="AT116" s="60"/>
      <c r="AU116" s="60"/>
      <c r="AV116" s="60"/>
    </row>
    <row r="117" spans="7:48" x14ac:dyDescent="0.3">
      <c r="G117" s="22"/>
      <c r="H117" s="22"/>
      <c r="I117" s="22"/>
      <c r="J117" s="60"/>
      <c r="K117" s="60"/>
      <c r="L117" s="60"/>
      <c r="M117" s="60"/>
      <c r="Q117" s="60"/>
      <c r="R117" s="60"/>
      <c r="S117" s="60"/>
      <c r="T117" s="60"/>
      <c r="X117" s="60"/>
      <c r="Y117" s="60"/>
      <c r="Z117" s="60"/>
      <c r="AA117" s="60"/>
      <c r="AE117" s="60"/>
      <c r="AF117" s="60"/>
      <c r="AG117" s="60"/>
      <c r="AH117" s="60"/>
      <c r="AL117" s="60"/>
      <c r="AM117" s="60"/>
      <c r="AN117" s="60"/>
      <c r="AO117" s="60"/>
      <c r="AS117" s="60"/>
      <c r="AT117" s="60"/>
      <c r="AU117" s="60"/>
      <c r="AV117" s="60"/>
    </row>
    <row r="118" spans="7:48" x14ac:dyDescent="0.3">
      <c r="G118" s="22"/>
      <c r="H118" s="22"/>
      <c r="I118" s="22"/>
      <c r="J118" s="60"/>
      <c r="K118" s="60"/>
      <c r="L118" s="60"/>
      <c r="M118" s="60"/>
      <c r="Q118" s="60"/>
      <c r="R118" s="60"/>
      <c r="S118" s="60"/>
      <c r="T118" s="60"/>
      <c r="X118" s="60"/>
      <c r="Y118" s="60"/>
      <c r="Z118" s="60"/>
      <c r="AA118" s="60"/>
      <c r="AE118" s="60"/>
      <c r="AF118" s="60"/>
      <c r="AG118" s="60"/>
      <c r="AH118" s="60"/>
      <c r="AL118" s="60"/>
      <c r="AM118" s="60"/>
      <c r="AN118" s="60"/>
      <c r="AO118" s="60"/>
      <c r="AS118" s="60"/>
      <c r="AT118" s="60"/>
      <c r="AU118" s="60"/>
      <c r="AV118" s="60"/>
    </row>
    <row r="119" spans="7:48" x14ac:dyDescent="0.3">
      <c r="G119" s="22"/>
      <c r="H119" s="22"/>
      <c r="I119" s="22"/>
      <c r="J119" s="60"/>
      <c r="K119" s="60"/>
      <c r="L119" s="60"/>
      <c r="M119" s="60"/>
      <c r="Q119" s="60"/>
      <c r="R119" s="60"/>
      <c r="S119" s="60"/>
      <c r="T119" s="60"/>
      <c r="X119" s="60"/>
      <c r="Y119" s="60"/>
      <c r="Z119" s="60"/>
      <c r="AA119" s="60"/>
      <c r="AE119" s="60"/>
      <c r="AF119" s="60"/>
      <c r="AG119" s="60"/>
      <c r="AH119" s="60"/>
      <c r="AL119" s="60"/>
      <c r="AM119" s="60"/>
      <c r="AN119" s="60"/>
      <c r="AO119" s="60"/>
      <c r="AS119" s="60"/>
      <c r="AT119" s="60"/>
      <c r="AU119" s="60"/>
      <c r="AV119" s="60"/>
    </row>
    <row r="120" spans="7:48" x14ac:dyDescent="0.3">
      <c r="G120" s="22"/>
      <c r="H120" s="22"/>
      <c r="I120" s="22"/>
      <c r="J120" s="60"/>
      <c r="K120" s="60"/>
      <c r="L120" s="60"/>
      <c r="M120" s="60"/>
      <c r="Q120" s="60"/>
      <c r="R120" s="60"/>
      <c r="S120" s="60"/>
      <c r="T120" s="60"/>
      <c r="X120" s="60"/>
      <c r="Y120" s="60"/>
      <c r="Z120" s="60"/>
      <c r="AA120" s="60"/>
      <c r="AE120" s="60"/>
      <c r="AF120" s="60"/>
      <c r="AG120" s="60"/>
      <c r="AH120" s="60"/>
      <c r="AL120" s="60"/>
      <c r="AM120" s="60"/>
      <c r="AN120" s="60"/>
      <c r="AO120" s="60"/>
      <c r="AS120" s="60"/>
      <c r="AT120" s="60"/>
      <c r="AU120" s="60"/>
      <c r="AV120" s="60"/>
    </row>
    <row r="121" spans="7:48" x14ac:dyDescent="0.3">
      <c r="G121" s="22"/>
      <c r="H121" s="22"/>
      <c r="I121" s="22"/>
      <c r="J121" s="60"/>
      <c r="K121" s="60"/>
      <c r="L121" s="60"/>
      <c r="M121" s="60"/>
      <c r="Q121" s="60"/>
      <c r="R121" s="60"/>
      <c r="S121" s="60"/>
      <c r="T121" s="60"/>
      <c r="X121" s="60"/>
      <c r="Y121" s="60"/>
      <c r="Z121" s="60"/>
      <c r="AA121" s="60"/>
      <c r="AE121" s="60"/>
      <c r="AF121" s="60"/>
      <c r="AG121" s="60"/>
      <c r="AH121" s="60"/>
      <c r="AL121" s="60"/>
      <c r="AM121" s="60"/>
      <c r="AN121" s="60"/>
      <c r="AO121" s="60"/>
      <c r="AS121" s="60"/>
      <c r="AT121" s="60"/>
      <c r="AU121" s="60"/>
      <c r="AV121" s="60"/>
    </row>
    <row r="122" spans="7:48" x14ac:dyDescent="0.3">
      <c r="G122" s="22"/>
      <c r="H122" s="22"/>
      <c r="I122" s="22"/>
      <c r="J122" s="60"/>
      <c r="K122" s="60"/>
      <c r="L122" s="60"/>
      <c r="M122" s="60"/>
      <c r="Q122" s="60"/>
      <c r="R122" s="60"/>
      <c r="S122" s="60"/>
      <c r="T122" s="60"/>
      <c r="X122" s="60"/>
      <c r="Y122" s="60"/>
      <c r="Z122" s="60"/>
      <c r="AA122" s="60"/>
      <c r="AE122" s="60"/>
      <c r="AF122" s="60"/>
      <c r="AG122" s="60"/>
      <c r="AH122" s="60"/>
      <c r="AL122" s="60"/>
      <c r="AM122" s="60"/>
      <c r="AN122" s="60"/>
      <c r="AO122" s="60"/>
      <c r="AS122" s="60"/>
      <c r="AT122" s="60"/>
      <c r="AU122" s="60"/>
      <c r="AV122" s="60"/>
    </row>
    <row r="123" spans="7:48" x14ac:dyDescent="0.3">
      <c r="G123" s="22"/>
      <c r="H123" s="22"/>
      <c r="I123" s="22"/>
      <c r="J123" s="60"/>
      <c r="K123" s="60"/>
      <c r="L123" s="60"/>
      <c r="M123" s="60"/>
      <c r="Q123" s="60"/>
      <c r="R123" s="60"/>
      <c r="S123" s="60"/>
      <c r="T123" s="60"/>
      <c r="X123" s="60"/>
      <c r="Y123" s="60"/>
      <c r="Z123" s="60"/>
      <c r="AA123" s="60"/>
      <c r="AE123" s="60"/>
      <c r="AF123" s="60"/>
      <c r="AG123" s="60"/>
      <c r="AH123" s="60"/>
      <c r="AL123" s="60"/>
      <c r="AM123" s="60"/>
      <c r="AN123" s="60"/>
      <c r="AO123" s="60"/>
      <c r="AS123" s="60"/>
      <c r="AT123" s="60"/>
      <c r="AU123" s="60"/>
      <c r="AV123" s="60"/>
    </row>
    <row r="124" spans="7:48" x14ac:dyDescent="0.3">
      <c r="G124" s="22"/>
      <c r="H124" s="22"/>
      <c r="I124" s="22"/>
      <c r="J124" s="60"/>
      <c r="K124" s="60"/>
      <c r="L124" s="60"/>
      <c r="M124" s="60"/>
      <c r="Q124" s="60"/>
      <c r="R124" s="60"/>
      <c r="S124" s="60"/>
      <c r="T124" s="60"/>
      <c r="X124" s="60"/>
      <c r="Y124" s="60"/>
      <c r="Z124" s="60"/>
      <c r="AA124" s="60"/>
      <c r="AE124" s="60"/>
      <c r="AF124" s="60"/>
      <c r="AG124" s="60"/>
      <c r="AH124" s="60"/>
      <c r="AL124" s="60"/>
      <c r="AM124" s="60"/>
      <c r="AN124" s="60"/>
      <c r="AO124" s="60"/>
      <c r="AS124" s="60"/>
      <c r="AT124" s="60"/>
      <c r="AU124" s="60"/>
      <c r="AV124" s="60"/>
    </row>
    <row r="125" spans="7:48" x14ac:dyDescent="0.3">
      <c r="G125" s="22"/>
      <c r="H125" s="22"/>
      <c r="I125" s="22"/>
      <c r="J125" s="60"/>
      <c r="K125" s="60"/>
      <c r="L125" s="60"/>
      <c r="M125" s="60"/>
      <c r="Q125" s="60"/>
      <c r="R125" s="60"/>
      <c r="S125" s="60"/>
      <c r="T125" s="60"/>
      <c r="X125" s="60"/>
      <c r="Y125" s="60"/>
      <c r="Z125" s="60"/>
      <c r="AA125" s="60"/>
      <c r="AE125" s="60"/>
      <c r="AF125" s="60"/>
      <c r="AG125" s="60"/>
      <c r="AH125" s="60"/>
      <c r="AL125" s="60"/>
      <c r="AM125" s="60"/>
      <c r="AN125" s="60"/>
      <c r="AO125" s="60"/>
      <c r="AS125" s="60"/>
      <c r="AT125" s="60"/>
      <c r="AU125" s="60"/>
      <c r="AV125" s="60"/>
    </row>
    <row r="126" spans="7:48" x14ac:dyDescent="0.3">
      <c r="G126" s="22"/>
      <c r="H126" s="22"/>
      <c r="I126" s="22"/>
      <c r="J126" s="60"/>
      <c r="K126" s="60"/>
      <c r="L126" s="60"/>
      <c r="M126" s="60"/>
      <c r="Q126" s="60"/>
      <c r="R126" s="60"/>
      <c r="S126" s="60"/>
      <c r="T126" s="60"/>
      <c r="X126" s="60"/>
      <c r="Y126" s="60"/>
      <c r="Z126" s="60"/>
      <c r="AA126" s="60"/>
      <c r="AE126" s="60"/>
      <c r="AF126" s="60"/>
      <c r="AG126" s="60"/>
      <c r="AH126" s="60"/>
      <c r="AL126" s="60"/>
      <c r="AM126" s="60"/>
      <c r="AN126" s="60"/>
      <c r="AO126" s="60"/>
      <c r="AS126" s="60"/>
      <c r="AT126" s="60"/>
      <c r="AU126" s="60"/>
      <c r="AV126" s="60"/>
    </row>
    <row r="127" spans="7:48" x14ac:dyDescent="0.3">
      <c r="G127" s="22"/>
      <c r="H127" s="22"/>
      <c r="I127" s="22"/>
      <c r="J127" s="60"/>
      <c r="K127" s="60"/>
      <c r="L127" s="60"/>
      <c r="M127" s="60"/>
      <c r="Q127" s="60"/>
      <c r="R127" s="60"/>
      <c r="S127" s="60"/>
      <c r="T127" s="60"/>
      <c r="X127" s="60"/>
      <c r="Y127" s="60"/>
      <c r="Z127" s="60"/>
      <c r="AA127" s="60"/>
      <c r="AE127" s="60"/>
      <c r="AF127" s="60"/>
      <c r="AG127" s="60"/>
      <c r="AH127" s="60"/>
      <c r="AL127" s="60"/>
      <c r="AM127" s="60"/>
      <c r="AN127" s="60"/>
      <c r="AO127" s="60"/>
      <c r="AS127" s="60"/>
      <c r="AT127" s="60"/>
      <c r="AU127" s="60"/>
      <c r="AV127" s="60"/>
    </row>
    <row r="128" spans="7:48" x14ac:dyDescent="0.3">
      <c r="G128" s="22"/>
      <c r="H128" s="22"/>
      <c r="I128" s="22"/>
      <c r="J128" s="60"/>
      <c r="K128" s="60"/>
      <c r="L128" s="60"/>
      <c r="M128" s="60"/>
      <c r="Q128" s="60"/>
      <c r="R128" s="60"/>
      <c r="S128" s="60"/>
      <c r="T128" s="60"/>
      <c r="X128" s="60"/>
      <c r="Y128" s="60"/>
      <c r="Z128" s="60"/>
      <c r="AA128" s="60"/>
      <c r="AE128" s="60"/>
      <c r="AF128" s="60"/>
      <c r="AG128" s="60"/>
      <c r="AH128" s="60"/>
      <c r="AL128" s="60"/>
      <c r="AM128" s="60"/>
      <c r="AN128" s="60"/>
      <c r="AO128" s="60"/>
      <c r="AS128" s="60"/>
      <c r="AT128" s="60"/>
      <c r="AU128" s="60"/>
      <c r="AV128" s="60"/>
    </row>
    <row r="129" spans="7:48" x14ac:dyDescent="0.3">
      <c r="G129" s="22"/>
      <c r="H129" s="22"/>
      <c r="I129" s="22"/>
      <c r="J129" s="60"/>
      <c r="K129" s="60"/>
      <c r="L129" s="60"/>
      <c r="M129" s="60"/>
      <c r="Q129" s="60"/>
      <c r="R129" s="60"/>
      <c r="S129" s="60"/>
      <c r="T129" s="60"/>
      <c r="X129" s="60"/>
      <c r="Y129" s="60"/>
      <c r="Z129" s="60"/>
      <c r="AA129" s="60"/>
      <c r="AE129" s="60"/>
      <c r="AF129" s="60"/>
      <c r="AG129" s="60"/>
      <c r="AH129" s="60"/>
      <c r="AL129" s="60"/>
      <c r="AM129" s="60"/>
      <c r="AN129" s="60"/>
      <c r="AO129" s="60"/>
      <c r="AS129" s="60"/>
      <c r="AT129" s="60"/>
      <c r="AU129" s="60"/>
      <c r="AV129" s="60"/>
    </row>
    <row r="130" spans="7:48" x14ac:dyDescent="0.3">
      <c r="G130" s="22"/>
      <c r="H130" s="22"/>
      <c r="I130" s="22"/>
      <c r="J130" s="60"/>
      <c r="K130" s="60"/>
      <c r="L130" s="60"/>
      <c r="M130" s="60"/>
      <c r="Q130" s="60"/>
      <c r="R130" s="60"/>
      <c r="S130" s="60"/>
      <c r="T130" s="60"/>
      <c r="X130" s="60"/>
      <c r="Y130" s="60"/>
      <c r="Z130" s="60"/>
      <c r="AA130" s="60"/>
      <c r="AE130" s="60"/>
      <c r="AF130" s="60"/>
      <c r="AG130" s="60"/>
      <c r="AH130" s="60"/>
      <c r="AL130" s="60"/>
      <c r="AM130" s="60"/>
      <c r="AN130" s="60"/>
      <c r="AO130" s="60"/>
      <c r="AS130" s="60"/>
      <c r="AT130" s="60"/>
      <c r="AU130" s="60"/>
      <c r="AV130" s="60"/>
    </row>
    <row r="131" spans="7:48" x14ac:dyDescent="0.3">
      <c r="G131" s="22"/>
      <c r="H131" s="22"/>
      <c r="I131" s="22"/>
      <c r="J131" s="60"/>
      <c r="K131" s="60"/>
      <c r="L131" s="60"/>
      <c r="M131" s="60"/>
      <c r="Q131" s="60"/>
      <c r="R131" s="60"/>
      <c r="S131" s="60"/>
      <c r="T131" s="60"/>
      <c r="X131" s="60"/>
      <c r="Y131" s="60"/>
      <c r="Z131" s="60"/>
      <c r="AA131" s="60"/>
      <c r="AE131" s="60"/>
      <c r="AF131" s="60"/>
      <c r="AG131" s="60"/>
      <c r="AH131" s="60"/>
      <c r="AL131" s="60"/>
      <c r="AM131" s="60"/>
      <c r="AN131" s="60"/>
      <c r="AO131" s="60"/>
      <c r="AS131" s="60"/>
      <c r="AT131" s="60"/>
      <c r="AU131" s="60"/>
      <c r="AV131" s="60"/>
    </row>
    <row r="132" spans="7:48" x14ac:dyDescent="0.3">
      <c r="G132" s="22"/>
      <c r="H132" s="22"/>
      <c r="I132" s="22"/>
      <c r="J132" s="60"/>
      <c r="K132" s="60"/>
      <c r="L132" s="60"/>
      <c r="M132" s="60"/>
      <c r="Q132" s="60"/>
      <c r="R132" s="60"/>
      <c r="S132" s="60"/>
      <c r="T132" s="60"/>
      <c r="X132" s="60"/>
      <c r="Y132" s="60"/>
      <c r="Z132" s="60"/>
      <c r="AA132" s="60"/>
      <c r="AE132" s="60"/>
      <c r="AF132" s="60"/>
      <c r="AG132" s="60"/>
      <c r="AH132" s="60"/>
      <c r="AL132" s="60"/>
      <c r="AM132" s="60"/>
      <c r="AN132" s="60"/>
      <c r="AO132" s="60"/>
      <c r="AS132" s="60"/>
      <c r="AT132" s="60"/>
      <c r="AU132" s="60"/>
      <c r="AV132" s="60"/>
    </row>
    <row r="133" spans="7:48" x14ac:dyDescent="0.3">
      <c r="G133" s="22"/>
      <c r="H133" s="22"/>
      <c r="I133" s="22"/>
      <c r="J133" s="60"/>
      <c r="K133" s="60"/>
      <c r="L133" s="60"/>
      <c r="M133" s="60"/>
      <c r="Q133" s="60"/>
      <c r="R133" s="60"/>
      <c r="S133" s="60"/>
      <c r="T133" s="60"/>
      <c r="X133" s="60"/>
      <c r="Y133" s="60"/>
      <c r="Z133" s="60"/>
      <c r="AA133" s="60"/>
      <c r="AE133" s="60"/>
      <c r="AF133" s="60"/>
      <c r="AG133" s="60"/>
      <c r="AH133" s="60"/>
      <c r="AL133" s="60"/>
      <c r="AM133" s="60"/>
      <c r="AN133" s="60"/>
      <c r="AO133" s="60"/>
      <c r="AS133" s="60"/>
      <c r="AT133" s="60"/>
      <c r="AU133" s="60"/>
      <c r="AV133" s="60"/>
    </row>
    <row r="134" spans="7:48" x14ac:dyDescent="0.3">
      <c r="G134" s="22"/>
      <c r="H134" s="22"/>
      <c r="I134" s="22"/>
      <c r="J134" s="60"/>
      <c r="K134" s="60"/>
      <c r="L134" s="60"/>
      <c r="M134" s="60"/>
      <c r="Q134" s="60"/>
      <c r="R134" s="60"/>
      <c r="S134" s="60"/>
      <c r="T134" s="60"/>
      <c r="X134" s="60"/>
      <c r="Y134" s="60"/>
      <c r="Z134" s="60"/>
      <c r="AA134" s="60"/>
      <c r="AE134" s="60"/>
      <c r="AF134" s="60"/>
      <c r="AG134" s="60"/>
      <c r="AH134" s="60"/>
      <c r="AL134" s="60"/>
      <c r="AM134" s="60"/>
      <c r="AN134" s="60"/>
      <c r="AO134" s="60"/>
      <c r="AS134" s="60"/>
      <c r="AT134" s="60"/>
      <c r="AU134" s="60"/>
      <c r="AV134" s="60"/>
    </row>
    <row r="135" spans="7:48" x14ac:dyDescent="0.3">
      <c r="G135" s="22"/>
      <c r="H135" s="22"/>
      <c r="I135" s="22"/>
      <c r="J135" s="60"/>
      <c r="K135" s="60"/>
      <c r="L135" s="60"/>
      <c r="M135" s="60"/>
      <c r="Q135" s="60"/>
      <c r="R135" s="60"/>
      <c r="S135" s="60"/>
      <c r="T135" s="60"/>
      <c r="X135" s="60"/>
      <c r="Y135" s="60"/>
      <c r="Z135" s="60"/>
      <c r="AA135" s="60"/>
      <c r="AE135" s="60"/>
      <c r="AF135" s="60"/>
      <c r="AG135" s="60"/>
      <c r="AH135" s="60"/>
      <c r="AL135" s="60"/>
      <c r="AM135" s="60"/>
      <c r="AN135" s="60"/>
      <c r="AO135" s="60"/>
      <c r="AS135" s="60"/>
      <c r="AT135" s="60"/>
      <c r="AU135" s="60"/>
      <c r="AV135" s="60"/>
    </row>
    <row r="136" spans="7:48" x14ac:dyDescent="0.3">
      <c r="G136" s="22"/>
      <c r="H136" s="22"/>
      <c r="I136" s="22"/>
      <c r="J136" s="60"/>
      <c r="K136" s="60"/>
      <c r="L136" s="60"/>
      <c r="M136" s="60"/>
      <c r="Q136" s="60"/>
      <c r="R136" s="60"/>
      <c r="S136" s="60"/>
      <c r="T136" s="60"/>
      <c r="X136" s="60"/>
      <c r="Y136" s="60"/>
      <c r="Z136" s="60"/>
      <c r="AA136" s="60"/>
      <c r="AE136" s="60"/>
      <c r="AF136" s="60"/>
      <c r="AG136" s="60"/>
      <c r="AH136" s="60"/>
      <c r="AL136" s="60"/>
      <c r="AM136" s="60"/>
      <c r="AN136" s="60"/>
      <c r="AO136" s="60"/>
      <c r="AS136" s="60"/>
      <c r="AT136" s="60"/>
      <c r="AU136" s="60"/>
      <c r="AV136" s="60"/>
    </row>
    <row r="137" spans="7:48" x14ac:dyDescent="0.3">
      <c r="G137" s="22"/>
      <c r="H137" s="22"/>
      <c r="I137" s="22"/>
      <c r="J137" s="60"/>
      <c r="K137" s="60"/>
      <c r="L137" s="60"/>
      <c r="M137" s="60"/>
      <c r="Q137" s="60"/>
      <c r="R137" s="60"/>
      <c r="S137" s="60"/>
      <c r="T137" s="60"/>
      <c r="X137" s="60"/>
      <c r="Y137" s="60"/>
      <c r="Z137" s="60"/>
      <c r="AA137" s="60"/>
      <c r="AE137" s="60"/>
      <c r="AF137" s="60"/>
      <c r="AG137" s="60"/>
      <c r="AH137" s="60"/>
      <c r="AL137" s="60"/>
      <c r="AM137" s="60"/>
      <c r="AN137" s="60"/>
      <c r="AO137" s="60"/>
      <c r="AS137" s="60"/>
      <c r="AT137" s="60"/>
      <c r="AU137" s="60"/>
      <c r="AV137" s="60"/>
    </row>
    <row r="138" spans="7:48" x14ac:dyDescent="0.3">
      <c r="G138" s="22"/>
      <c r="H138" s="22"/>
      <c r="I138" s="22"/>
      <c r="J138" s="60"/>
      <c r="K138" s="60"/>
      <c r="L138" s="60"/>
      <c r="M138" s="60"/>
      <c r="Q138" s="60"/>
      <c r="R138" s="60"/>
      <c r="S138" s="60"/>
      <c r="T138" s="60"/>
      <c r="X138" s="60"/>
      <c r="Y138" s="60"/>
      <c r="Z138" s="60"/>
      <c r="AA138" s="60"/>
      <c r="AE138" s="60"/>
      <c r="AF138" s="60"/>
      <c r="AG138" s="60"/>
      <c r="AH138" s="60"/>
      <c r="AL138" s="60"/>
      <c r="AM138" s="60"/>
      <c r="AN138" s="60"/>
      <c r="AO138" s="60"/>
      <c r="AS138" s="60"/>
      <c r="AT138" s="60"/>
      <c r="AU138" s="60"/>
      <c r="AV138" s="60"/>
    </row>
    <row r="139" spans="7:48" x14ac:dyDescent="0.3">
      <c r="G139" s="22"/>
      <c r="H139" s="22"/>
      <c r="I139" s="22"/>
      <c r="J139" s="60"/>
      <c r="K139" s="60"/>
      <c r="L139" s="60"/>
      <c r="M139" s="60"/>
      <c r="Q139" s="60"/>
      <c r="R139" s="60"/>
      <c r="S139" s="60"/>
      <c r="T139" s="60"/>
      <c r="X139" s="60"/>
      <c r="Y139" s="60"/>
      <c r="Z139" s="60"/>
      <c r="AA139" s="60"/>
      <c r="AE139" s="60"/>
      <c r="AF139" s="60"/>
      <c r="AG139" s="60"/>
      <c r="AH139" s="60"/>
      <c r="AL139" s="60"/>
      <c r="AM139" s="60"/>
      <c r="AN139" s="60"/>
      <c r="AO139" s="60"/>
      <c r="AS139" s="60"/>
      <c r="AT139" s="60"/>
      <c r="AU139" s="60"/>
      <c r="AV139" s="60"/>
    </row>
    <row r="140" spans="7:48" x14ac:dyDescent="0.3">
      <c r="G140" s="22"/>
      <c r="H140" s="22"/>
      <c r="I140" s="22"/>
      <c r="J140" s="60"/>
      <c r="K140" s="60"/>
      <c r="L140" s="60"/>
      <c r="M140" s="60"/>
      <c r="Q140" s="60"/>
      <c r="R140" s="60"/>
      <c r="S140" s="60"/>
      <c r="T140" s="60"/>
      <c r="X140" s="60"/>
      <c r="Y140" s="60"/>
      <c r="Z140" s="60"/>
      <c r="AA140" s="60"/>
      <c r="AE140" s="60"/>
      <c r="AF140" s="60"/>
      <c r="AG140" s="60"/>
      <c r="AH140" s="60"/>
      <c r="AL140" s="60"/>
      <c r="AM140" s="60"/>
      <c r="AN140" s="60"/>
      <c r="AO140" s="60"/>
      <c r="AS140" s="60"/>
      <c r="AT140" s="60"/>
      <c r="AU140" s="60"/>
      <c r="AV140" s="60"/>
    </row>
    <row r="141" spans="7:48" x14ac:dyDescent="0.3">
      <c r="G141" s="22"/>
      <c r="H141" s="22"/>
      <c r="I141" s="22"/>
      <c r="J141" s="60"/>
      <c r="K141" s="60"/>
      <c r="L141" s="60"/>
      <c r="M141" s="60"/>
      <c r="Q141" s="60"/>
      <c r="R141" s="60"/>
      <c r="S141" s="60"/>
      <c r="T141" s="60"/>
      <c r="X141" s="60"/>
      <c r="Y141" s="60"/>
      <c r="Z141" s="60"/>
      <c r="AA141" s="60"/>
      <c r="AE141" s="60"/>
      <c r="AF141" s="60"/>
      <c r="AG141" s="60"/>
      <c r="AH141" s="60"/>
      <c r="AL141" s="60"/>
      <c r="AM141" s="60"/>
      <c r="AN141" s="60"/>
      <c r="AO141" s="60"/>
      <c r="AS141" s="60"/>
      <c r="AT141" s="60"/>
      <c r="AU141" s="60"/>
      <c r="AV141" s="60"/>
    </row>
    <row r="142" spans="7:48" x14ac:dyDescent="0.3">
      <c r="G142" s="22"/>
      <c r="H142" s="22"/>
      <c r="I142" s="22"/>
      <c r="J142" s="60"/>
      <c r="K142" s="60"/>
      <c r="L142" s="60"/>
      <c r="M142" s="60"/>
      <c r="Q142" s="60"/>
      <c r="R142" s="60"/>
      <c r="S142" s="60"/>
      <c r="T142" s="60"/>
      <c r="X142" s="60"/>
      <c r="Y142" s="60"/>
      <c r="Z142" s="60"/>
      <c r="AA142" s="60"/>
      <c r="AE142" s="60"/>
      <c r="AF142" s="60"/>
      <c r="AG142" s="60"/>
      <c r="AH142" s="60"/>
      <c r="AL142" s="60"/>
      <c r="AM142" s="60"/>
      <c r="AN142" s="60"/>
      <c r="AO142" s="60"/>
      <c r="AS142" s="60"/>
      <c r="AT142" s="60"/>
      <c r="AU142" s="60"/>
      <c r="AV142" s="60"/>
    </row>
    <row r="143" spans="7:48" x14ac:dyDescent="0.3">
      <c r="G143" s="22"/>
      <c r="H143" s="22"/>
      <c r="I143" s="22"/>
      <c r="J143" s="60"/>
      <c r="K143" s="60"/>
      <c r="L143" s="60"/>
      <c r="M143" s="60"/>
      <c r="Q143" s="60"/>
      <c r="R143" s="60"/>
      <c r="S143" s="60"/>
      <c r="T143" s="60"/>
      <c r="X143" s="60"/>
      <c r="Y143" s="60"/>
      <c r="Z143" s="60"/>
      <c r="AA143" s="60"/>
      <c r="AE143" s="60"/>
      <c r="AF143" s="60"/>
      <c r="AG143" s="60"/>
      <c r="AH143" s="60"/>
      <c r="AL143" s="60"/>
      <c r="AM143" s="60"/>
      <c r="AN143" s="60"/>
      <c r="AO143" s="60"/>
      <c r="AS143" s="60"/>
      <c r="AT143" s="60"/>
      <c r="AU143" s="60"/>
      <c r="AV143" s="60"/>
    </row>
    <row r="144" spans="7:48" x14ac:dyDescent="0.3">
      <c r="G144" s="22"/>
      <c r="H144" s="22"/>
      <c r="I144" s="22"/>
      <c r="J144" s="60"/>
      <c r="K144" s="60"/>
      <c r="L144" s="60"/>
      <c r="M144" s="60"/>
      <c r="Q144" s="60"/>
      <c r="R144" s="60"/>
      <c r="S144" s="60"/>
      <c r="T144" s="60"/>
      <c r="X144" s="60"/>
      <c r="Y144" s="60"/>
      <c r="Z144" s="60"/>
      <c r="AA144" s="60"/>
      <c r="AE144" s="60"/>
      <c r="AF144" s="60"/>
      <c r="AG144" s="60"/>
      <c r="AH144" s="60"/>
      <c r="AL144" s="60"/>
      <c r="AM144" s="60"/>
      <c r="AN144" s="60"/>
      <c r="AO144" s="60"/>
      <c r="AS144" s="60"/>
      <c r="AT144" s="60"/>
      <c r="AU144" s="60"/>
      <c r="AV144" s="60"/>
    </row>
    <row r="145" spans="7:48" x14ac:dyDescent="0.3">
      <c r="G145" s="22"/>
      <c r="H145" s="22"/>
      <c r="I145" s="22"/>
      <c r="J145" s="60"/>
      <c r="K145" s="60"/>
      <c r="L145" s="60"/>
      <c r="M145" s="60"/>
      <c r="Q145" s="60"/>
      <c r="R145" s="60"/>
      <c r="S145" s="60"/>
      <c r="T145" s="60"/>
      <c r="X145" s="60"/>
      <c r="Y145" s="60"/>
      <c r="Z145" s="60"/>
      <c r="AA145" s="60"/>
      <c r="AE145" s="60"/>
      <c r="AF145" s="60"/>
      <c r="AG145" s="60"/>
      <c r="AH145" s="60"/>
      <c r="AL145" s="60"/>
      <c r="AM145" s="60"/>
      <c r="AN145" s="60"/>
      <c r="AO145" s="60"/>
      <c r="AS145" s="60"/>
      <c r="AT145" s="60"/>
      <c r="AU145" s="60"/>
      <c r="AV145" s="60"/>
    </row>
    <row r="146" spans="7:48" x14ac:dyDescent="0.3">
      <c r="G146" s="22"/>
      <c r="H146" s="22"/>
      <c r="I146" s="22"/>
      <c r="J146" s="60"/>
      <c r="K146" s="60"/>
      <c r="L146" s="60"/>
      <c r="M146" s="60"/>
      <c r="Q146" s="60"/>
      <c r="R146" s="60"/>
      <c r="S146" s="60"/>
      <c r="T146" s="60"/>
      <c r="X146" s="60"/>
      <c r="Y146" s="60"/>
      <c r="Z146" s="60"/>
      <c r="AA146" s="60"/>
      <c r="AE146" s="60"/>
      <c r="AF146" s="60"/>
      <c r="AG146" s="60"/>
      <c r="AH146" s="60"/>
      <c r="AL146" s="60"/>
      <c r="AM146" s="60"/>
      <c r="AN146" s="60"/>
      <c r="AO146" s="60"/>
      <c r="AS146" s="60"/>
      <c r="AT146" s="60"/>
      <c r="AU146" s="60"/>
      <c r="AV146" s="60"/>
    </row>
    <row r="147" spans="7:48" x14ac:dyDescent="0.3">
      <c r="G147" s="22"/>
      <c r="H147" s="22"/>
      <c r="I147" s="22"/>
      <c r="J147" s="60"/>
      <c r="K147" s="60"/>
      <c r="L147" s="60"/>
      <c r="M147" s="60"/>
      <c r="Q147" s="60"/>
      <c r="R147" s="60"/>
      <c r="S147" s="60"/>
      <c r="T147" s="60"/>
      <c r="X147" s="60"/>
      <c r="Y147" s="60"/>
      <c r="Z147" s="60"/>
      <c r="AA147" s="60"/>
      <c r="AE147" s="60"/>
      <c r="AF147" s="60"/>
      <c r="AG147" s="60"/>
      <c r="AH147" s="60"/>
      <c r="AL147" s="60"/>
      <c r="AM147" s="60"/>
      <c r="AN147" s="60"/>
      <c r="AO147" s="60"/>
      <c r="AS147" s="60"/>
      <c r="AT147" s="60"/>
      <c r="AU147" s="60"/>
      <c r="AV147" s="60"/>
    </row>
    <row r="148" spans="7:48" x14ac:dyDescent="0.3">
      <c r="G148" s="22"/>
      <c r="H148" s="22"/>
      <c r="I148" s="22"/>
      <c r="J148" s="60"/>
      <c r="K148" s="60"/>
      <c r="L148" s="60"/>
      <c r="M148" s="60"/>
      <c r="Q148" s="60"/>
      <c r="R148" s="60"/>
      <c r="S148" s="60"/>
      <c r="T148" s="60"/>
      <c r="X148" s="60"/>
      <c r="Y148" s="60"/>
      <c r="Z148" s="60"/>
      <c r="AA148" s="60"/>
      <c r="AE148" s="60"/>
      <c r="AF148" s="60"/>
      <c r="AG148" s="60"/>
      <c r="AH148" s="60"/>
      <c r="AL148" s="60"/>
      <c r="AM148" s="60"/>
      <c r="AN148" s="60"/>
      <c r="AO148" s="60"/>
      <c r="AS148" s="60"/>
      <c r="AT148" s="60"/>
      <c r="AU148" s="60"/>
      <c r="AV148" s="60"/>
    </row>
    <row r="149" spans="7:48" x14ac:dyDescent="0.3">
      <c r="G149" s="22"/>
      <c r="H149" s="22"/>
      <c r="I149" s="22"/>
      <c r="J149" s="60"/>
      <c r="K149" s="60"/>
      <c r="L149" s="60"/>
      <c r="M149" s="60"/>
      <c r="Q149" s="60"/>
      <c r="R149" s="60"/>
      <c r="S149" s="60"/>
      <c r="T149" s="60"/>
      <c r="X149" s="60"/>
      <c r="Y149" s="60"/>
      <c r="Z149" s="60"/>
      <c r="AA149" s="60"/>
      <c r="AE149" s="60"/>
      <c r="AF149" s="60"/>
      <c r="AG149" s="60"/>
      <c r="AH149" s="60"/>
      <c r="AL149" s="60"/>
      <c r="AM149" s="60"/>
      <c r="AN149" s="60"/>
      <c r="AO149" s="60"/>
      <c r="AS149" s="60"/>
      <c r="AT149" s="60"/>
      <c r="AU149" s="60"/>
      <c r="AV149" s="60"/>
    </row>
    <row r="150" spans="7:48" x14ac:dyDescent="0.3">
      <c r="G150" s="22"/>
      <c r="H150" s="22"/>
      <c r="I150" s="22"/>
      <c r="J150" s="60"/>
      <c r="K150" s="60"/>
      <c r="L150" s="60"/>
      <c r="M150" s="60"/>
      <c r="Q150" s="60"/>
      <c r="R150" s="60"/>
      <c r="S150" s="60"/>
      <c r="T150" s="60"/>
      <c r="X150" s="60"/>
      <c r="Y150" s="60"/>
      <c r="Z150" s="60"/>
      <c r="AA150" s="60"/>
      <c r="AE150" s="60"/>
      <c r="AF150" s="60"/>
      <c r="AG150" s="60"/>
      <c r="AH150" s="60"/>
      <c r="AL150" s="60"/>
      <c r="AM150" s="60"/>
      <c r="AN150" s="60"/>
      <c r="AO150" s="60"/>
      <c r="AS150" s="60"/>
      <c r="AT150" s="60"/>
      <c r="AU150" s="60"/>
      <c r="AV150" s="60"/>
    </row>
    <row r="151" spans="7:48" x14ac:dyDescent="0.3">
      <c r="G151" s="22"/>
      <c r="H151" s="22"/>
      <c r="I151" s="22"/>
      <c r="J151" s="60"/>
      <c r="K151" s="60"/>
      <c r="L151" s="60"/>
      <c r="M151" s="60"/>
      <c r="Q151" s="60"/>
      <c r="R151" s="60"/>
      <c r="S151" s="60"/>
      <c r="T151" s="60"/>
      <c r="X151" s="60"/>
      <c r="Y151" s="60"/>
      <c r="Z151" s="60"/>
      <c r="AA151" s="60"/>
      <c r="AE151" s="60"/>
      <c r="AF151" s="60"/>
      <c r="AG151" s="60"/>
      <c r="AH151" s="60"/>
      <c r="AL151" s="60"/>
      <c r="AM151" s="60"/>
      <c r="AN151" s="60"/>
      <c r="AO151" s="60"/>
      <c r="AS151" s="60"/>
      <c r="AT151" s="60"/>
      <c r="AU151" s="60"/>
      <c r="AV151" s="60"/>
    </row>
    <row r="152" spans="7:48" x14ac:dyDescent="0.3">
      <c r="G152" s="22"/>
      <c r="H152" s="22"/>
      <c r="I152" s="22"/>
      <c r="J152" s="60"/>
      <c r="K152" s="60"/>
      <c r="L152" s="60"/>
      <c r="M152" s="60"/>
      <c r="Q152" s="60"/>
      <c r="R152" s="60"/>
      <c r="S152" s="60"/>
      <c r="T152" s="60"/>
      <c r="X152" s="60"/>
      <c r="Y152" s="60"/>
      <c r="Z152" s="60"/>
      <c r="AA152" s="60"/>
      <c r="AE152" s="60"/>
      <c r="AF152" s="60"/>
      <c r="AG152" s="60"/>
      <c r="AH152" s="60"/>
      <c r="AL152" s="60"/>
      <c r="AM152" s="60"/>
      <c r="AN152" s="60"/>
      <c r="AO152" s="60"/>
      <c r="AS152" s="60"/>
      <c r="AT152" s="60"/>
      <c r="AU152" s="60"/>
      <c r="AV152" s="60"/>
    </row>
    <row r="153" spans="7:48" x14ac:dyDescent="0.3">
      <c r="G153" s="22"/>
      <c r="H153" s="22"/>
      <c r="I153" s="22"/>
      <c r="J153" s="60"/>
      <c r="K153" s="60"/>
      <c r="L153" s="60"/>
      <c r="M153" s="60"/>
      <c r="Q153" s="60"/>
      <c r="R153" s="60"/>
      <c r="S153" s="60"/>
      <c r="T153" s="60"/>
      <c r="X153" s="60"/>
      <c r="Y153" s="60"/>
      <c r="Z153" s="60"/>
      <c r="AA153" s="60"/>
      <c r="AE153" s="60"/>
      <c r="AF153" s="60"/>
      <c r="AG153" s="60"/>
      <c r="AH153" s="60"/>
      <c r="AL153" s="60"/>
      <c r="AM153" s="60"/>
      <c r="AN153" s="60"/>
      <c r="AO153" s="60"/>
      <c r="AS153" s="60"/>
      <c r="AT153" s="60"/>
      <c r="AU153" s="60"/>
      <c r="AV153" s="60"/>
    </row>
    <row r="154" spans="7:48" x14ac:dyDescent="0.3">
      <c r="G154" s="22"/>
      <c r="H154" s="22"/>
      <c r="I154" s="22"/>
      <c r="J154" s="60"/>
      <c r="K154" s="60"/>
      <c r="L154" s="60"/>
      <c r="M154" s="60"/>
      <c r="Q154" s="60"/>
      <c r="R154" s="60"/>
      <c r="S154" s="60"/>
      <c r="T154" s="60"/>
      <c r="X154" s="60"/>
      <c r="Y154" s="60"/>
      <c r="Z154" s="60"/>
      <c r="AA154" s="60"/>
      <c r="AE154" s="60"/>
      <c r="AF154" s="60"/>
      <c r="AG154" s="60"/>
      <c r="AH154" s="60"/>
      <c r="AL154" s="60"/>
      <c r="AM154" s="60"/>
      <c r="AN154" s="60"/>
      <c r="AO154" s="60"/>
      <c r="AS154" s="60"/>
      <c r="AT154" s="60"/>
      <c r="AU154" s="60"/>
      <c r="AV154" s="60"/>
    </row>
    <row r="155" spans="7:48" x14ac:dyDescent="0.3">
      <c r="G155" s="22"/>
      <c r="H155" s="22"/>
      <c r="I155" s="22"/>
      <c r="J155" s="60"/>
      <c r="K155" s="60"/>
      <c r="L155" s="60"/>
      <c r="M155" s="60"/>
      <c r="Q155" s="60"/>
      <c r="R155" s="60"/>
      <c r="S155" s="60"/>
      <c r="T155" s="60"/>
      <c r="X155" s="60"/>
      <c r="Y155" s="60"/>
      <c r="Z155" s="60"/>
      <c r="AA155" s="60"/>
      <c r="AE155" s="60"/>
      <c r="AF155" s="60"/>
      <c r="AG155" s="60"/>
      <c r="AH155" s="60"/>
      <c r="AL155" s="60"/>
      <c r="AM155" s="60"/>
      <c r="AN155" s="60"/>
      <c r="AO155" s="60"/>
      <c r="AS155" s="60"/>
      <c r="AT155" s="60"/>
      <c r="AU155" s="60"/>
      <c r="AV155" s="60"/>
    </row>
    <row r="156" spans="7:48" x14ac:dyDescent="0.3">
      <c r="G156" s="22"/>
      <c r="H156" s="22"/>
      <c r="I156" s="22"/>
      <c r="J156" s="60"/>
      <c r="K156" s="60"/>
      <c r="L156" s="60"/>
      <c r="M156" s="60"/>
      <c r="Q156" s="60"/>
      <c r="R156" s="60"/>
      <c r="S156" s="60"/>
      <c r="T156" s="60"/>
      <c r="X156" s="60"/>
      <c r="Y156" s="60"/>
      <c r="Z156" s="60"/>
      <c r="AA156" s="60"/>
      <c r="AE156" s="60"/>
      <c r="AF156" s="60"/>
      <c r="AG156" s="60"/>
      <c r="AH156" s="60"/>
      <c r="AL156" s="60"/>
      <c r="AM156" s="60"/>
      <c r="AN156" s="60"/>
      <c r="AO156" s="60"/>
      <c r="AS156" s="60"/>
      <c r="AT156" s="60"/>
      <c r="AU156" s="60"/>
      <c r="AV156" s="60"/>
    </row>
    <row r="157" spans="7:48" x14ac:dyDescent="0.3">
      <c r="G157" s="22"/>
      <c r="H157" s="22"/>
      <c r="I157" s="22"/>
      <c r="J157" s="60"/>
      <c r="K157" s="60"/>
      <c r="L157" s="60"/>
      <c r="M157" s="60"/>
      <c r="Q157" s="60"/>
      <c r="R157" s="60"/>
      <c r="S157" s="60"/>
      <c r="T157" s="60"/>
      <c r="X157" s="60"/>
      <c r="Y157" s="60"/>
      <c r="Z157" s="60"/>
      <c r="AA157" s="60"/>
      <c r="AE157" s="60"/>
      <c r="AF157" s="60"/>
      <c r="AG157" s="60"/>
      <c r="AH157" s="60"/>
      <c r="AL157" s="60"/>
      <c r="AM157" s="60"/>
      <c r="AN157" s="60"/>
      <c r="AO157" s="60"/>
      <c r="AS157" s="60"/>
      <c r="AT157" s="60"/>
      <c r="AU157" s="60"/>
      <c r="AV157" s="60"/>
    </row>
    <row r="158" spans="7:48" x14ac:dyDescent="0.3">
      <c r="G158" s="22"/>
      <c r="H158" s="22"/>
      <c r="I158" s="22"/>
      <c r="J158" s="60"/>
      <c r="K158" s="60"/>
      <c r="L158" s="60"/>
      <c r="M158" s="60"/>
      <c r="Q158" s="60"/>
      <c r="R158" s="60"/>
      <c r="S158" s="60"/>
      <c r="T158" s="60"/>
      <c r="X158" s="60"/>
      <c r="Y158" s="60"/>
      <c r="Z158" s="60"/>
      <c r="AA158" s="60"/>
      <c r="AE158" s="60"/>
      <c r="AF158" s="60"/>
      <c r="AG158" s="60"/>
      <c r="AH158" s="60"/>
      <c r="AL158" s="60"/>
      <c r="AM158" s="60"/>
      <c r="AN158" s="60"/>
      <c r="AO158" s="60"/>
      <c r="AS158" s="60"/>
      <c r="AT158" s="60"/>
      <c r="AU158" s="60"/>
      <c r="AV158" s="60"/>
    </row>
    <row r="159" spans="7:48" x14ac:dyDescent="0.3">
      <c r="G159" s="22"/>
      <c r="H159" s="22"/>
      <c r="I159" s="22"/>
      <c r="J159" s="60"/>
      <c r="K159" s="60"/>
      <c r="L159" s="60"/>
      <c r="M159" s="60"/>
      <c r="Q159" s="60"/>
      <c r="R159" s="60"/>
      <c r="S159" s="60"/>
      <c r="T159" s="60"/>
      <c r="X159" s="60"/>
      <c r="Y159" s="60"/>
      <c r="Z159" s="60"/>
      <c r="AA159" s="60"/>
      <c r="AE159" s="60"/>
      <c r="AF159" s="60"/>
      <c r="AG159" s="60"/>
      <c r="AH159" s="60"/>
      <c r="AL159" s="60"/>
      <c r="AM159" s="60"/>
      <c r="AN159" s="60"/>
      <c r="AO159" s="60"/>
      <c r="AS159" s="60"/>
      <c r="AT159" s="60"/>
      <c r="AU159" s="60"/>
      <c r="AV159" s="60"/>
    </row>
    <row r="160" spans="7:48" x14ac:dyDescent="0.3">
      <c r="G160" s="22"/>
      <c r="H160" s="22"/>
      <c r="I160" s="22"/>
      <c r="J160" s="60"/>
      <c r="K160" s="60"/>
      <c r="L160" s="60"/>
      <c r="M160" s="60"/>
      <c r="Q160" s="60"/>
      <c r="R160" s="60"/>
      <c r="S160" s="60"/>
      <c r="T160" s="60"/>
      <c r="X160" s="60"/>
      <c r="Y160" s="60"/>
      <c r="Z160" s="60"/>
      <c r="AA160" s="60"/>
      <c r="AE160" s="60"/>
      <c r="AF160" s="60"/>
      <c r="AG160" s="60"/>
      <c r="AH160" s="60"/>
      <c r="AL160" s="60"/>
      <c r="AM160" s="60"/>
      <c r="AN160" s="60"/>
      <c r="AO160" s="60"/>
      <c r="AS160" s="60"/>
      <c r="AT160" s="60"/>
      <c r="AU160" s="60"/>
      <c r="AV160" s="60"/>
    </row>
    <row r="161" spans="7:48" x14ac:dyDescent="0.3">
      <c r="G161" s="22"/>
      <c r="H161" s="22"/>
      <c r="I161" s="22"/>
      <c r="J161" s="60"/>
      <c r="K161" s="60"/>
      <c r="L161" s="60"/>
      <c r="M161" s="60"/>
      <c r="Q161" s="60"/>
      <c r="R161" s="60"/>
      <c r="S161" s="60"/>
      <c r="T161" s="60"/>
      <c r="X161" s="60"/>
      <c r="Y161" s="60"/>
      <c r="Z161" s="60"/>
      <c r="AA161" s="60"/>
      <c r="AE161" s="60"/>
      <c r="AF161" s="60"/>
      <c r="AG161" s="60"/>
      <c r="AH161" s="60"/>
      <c r="AL161" s="60"/>
      <c r="AM161" s="60"/>
      <c r="AN161" s="60"/>
      <c r="AO161" s="60"/>
      <c r="AS161" s="60"/>
      <c r="AT161" s="60"/>
      <c r="AU161" s="60"/>
      <c r="AV161" s="60"/>
    </row>
    <row r="162" spans="7:48" x14ac:dyDescent="0.3">
      <c r="G162" s="22"/>
      <c r="H162" s="22"/>
      <c r="I162" s="22"/>
      <c r="J162" s="60"/>
      <c r="K162" s="60"/>
      <c r="L162" s="60"/>
      <c r="M162" s="60"/>
      <c r="Q162" s="60"/>
      <c r="R162" s="60"/>
      <c r="S162" s="60"/>
      <c r="T162" s="60"/>
      <c r="X162" s="60"/>
      <c r="Y162" s="60"/>
      <c r="Z162" s="60"/>
      <c r="AA162" s="60"/>
      <c r="AE162" s="60"/>
      <c r="AF162" s="60"/>
      <c r="AG162" s="60"/>
      <c r="AH162" s="60"/>
      <c r="AL162" s="60"/>
      <c r="AM162" s="60"/>
      <c r="AN162" s="60"/>
      <c r="AO162" s="60"/>
      <c r="AS162" s="60"/>
      <c r="AT162" s="60"/>
      <c r="AU162" s="60"/>
      <c r="AV162" s="60"/>
    </row>
    <row r="163" spans="7:48" x14ac:dyDescent="0.3">
      <c r="G163" s="22"/>
      <c r="H163" s="22"/>
      <c r="I163" s="22"/>
      <c r="J163" s="60"/>
      <c r="K163" s="60"/>
      <c r="L163" s="60"/>
      <c r="M163" s="60"/>
      <c r="Q163" s="60"/>
      <c r="R163" s="60"/>
      <c r="S163" s="60"/>
      <c r="T163" s="60"/>
      <c r="X163" s="60"/>
      <c r="Y163" s="60"/>
      <c r="Z163" s="60"/>
      <c r="AA163" s="60"/>
      <c r="AE163" s="60"/>
      <c r="AF163" s="60"/>
      <c r="AG163" s="60"/>
      <c r="AH163" s="60"/>
      <c r="AL163" s="60"/>
      <c r="AM163" s="60"/>
      <c r="AN163" s="60"/>
      <c r="AO163" s="60"/>
      <c r="AS163" s="60"/>
      <c r="AT163" s="60"/>
      <c r="AU163" s="60"/>
      <c r="AV163" s="60"/>
    </row>
    <row r="164" spans="7:48" x14ac:dyDescent="0.3">
      <c r="G164" s="22"/>
      <c r="H164" s="22"/>
      <c r="I164" s="22"/>
      <c r="J164" s="60"/>
      <c r="K164" s="60"/>
      <c r="L164" s="60"/>
      <c r="M164" s="60"/>
      <c r="Q164" s="60"/>
      <c r="R164" s="60"/>
      <c r="S164" s="60"/>
      <c r="T164" s="60"/>
      <c r="X164" s="60"/>
      <c r="Y164" s="60"/>
      <c r="Z164" s="60"/>
      <c r="AA164" s="60"/>
      <c r="AE164" s="60"/>
      <c r="AF164" s="60"/>
      <c r="AG164" s="60"/>
      <c r="AH164" s="60"/>
      <c r="AL164" s="60"/>
      <c r="AM164" s="60"/>
      <c r="AN164" s="60"/>
      <c r="AO164" s="60"/>
      <c r="AS164" s="60"/>
      <c r="AT164" s="60"/>
      <c r="AU164" s="60"/>
      <c r="AV164" s="60"/>
    </row>
    <row r="165" spans="7:48" x14ac:dyDescent="0.3">
      <c r="G165" s="22"/>
      <c r="H165" s="22"/>
      <c r="I165" s="22"/>
      <c r="J165" s="60"/>
      <c r="K165" s="60"/>
      <c r="L165" s="60"/>
      <c r="M165" s="60"/>
      <c r="Q165" s="60"/>
      <c r="R165" s="60"/>
      <c r="S165" s="60"/>
      <c r="T165" s="60"/>
      <c r="X165" s="60"/>
      <c r="Y165" s="60"/>
      <c r="Z165" s="60"/>
      <c r="AA165" s="60"/>
      <c r="AE165" s="60"/>
      <c r="AF165" s="60"/>
      <c r="AG165" s="60"/>
      <c r="AH165" s="60"/>
      <c r="AL165" s="60"/>
      <c r="AM165" s="60"/>
      <c r="AN165" s="60"/>
      <c r="AO165" s="60"/>
      <c r="AS165" s="60"/>
      <c r="AT165" s="60"/>
      <c r="AU165" s="60"/>
      <c r="AV165" s="60"/>
    </row>
    <row r="166" spans="7:48" x14ac:dyDescent="0.3">
      <c r="G166" s="22"/>
      <c r="H166" s="22"/>
      <c r="I166" s="22"/>
      <c r="J166" s="60"/>
      <c r="K166" s="60"/>
      <c r="L166" s="60"/>
      <c r="M166" s="60"/>
      <c r="Q166" s="60"/>
      <c r="R166" s="60"/>
      <c r="S166" s="60"/>
      <c r="T166" s="60"/>
      <c r="X166" s="60"/>
      <c r="Y166" s="60"/>
      <c r="Z166" s="60"/>
      <c r="AA166" s="60"/>
      <c r="AE166" s="60"/>
      <c r="AF166" s="60"/>
      <c r="AG166" s="60"/>
      <c r="AH166" s="60"/>
      <c r="AL166" s="60"/>
      <c r="AM166" s="60"/>
      <c r="AN166" s="60"/>
      <c r="AO166" s="60"/>
      <c r="AS166" s="60"/>
      <c r="AT166" s="60"/>
      <c r="AU166" s="60"/>
      <c r="AV166" s="60"/>
    </row>
    <row r="167" spans="7:48" x14ac:dyDescent="0.3">
      <c r="G167" s="22"/>
      <c r="H167" s="22"/>
      <c r="I167" s="22"/>
      <c r="J167" s="60"/>
      <c r="K167" s="60"/>
      <c r="L167" s="60"/>
      <c r="M167" s="60"/>
      <c r="Q167" s="60"/>
      <c r="R167" s="60"/>
      <c r="S167" s="60"/>
      <c r="T167" s="60"/>
      <c r="X167" s="60"/>
      <c r="Y167" s="60"/>
      <c r="Z167" s="60"/>
      <c r="AA167" s="60"/>
      <c r="AE167" s="60"/>
      <c r="AF167" s="60"/>
      <c r="AG167" s="60"/>
      <c r="AH167" s="60"/>
      <c r="AL167" s="60"/>
      <c r="AM167" s="60"/>
      <c r="AN167" s="60"/>
      <c r="AO167" s="60"/>
      <c r="AS167" s="60"/>
      <c r="AT167" s="60"/>
      <c r="AU167" s="60"/>
      <c r="AV167" s="60"/>
    </row>
    <row r="168" spans="7:48" x14ac:dyDescent="0.3">
      <c r="G168" s="22"/>
      <c r="H168" s="22"/>
      <c r="I168" s="22"/>
      <c r="J168" s="60"/>
      <c r="K168" s="60"/>
      <c r="L168" s="60"/>
      <c r="M168" s="60"/>
      <c r="Q168" s="60"/>
      <c r="R168" s="60"/>
      <c r="S168" s="60"/>
      <c r="T168" s="60"/>
      <c r="X168" s="60"/>
      <c r="Y168" s="60"/>
      <c r="Z168" s="60"/>
      <c r="AA168" s="60"/>
      <c r="AE168" s="60"/>
      <c r="AF168" s="60"/>
      <c r="AG168" s="60"/>
      <c r="AH168" s="60"/>
      <c r="AL168" s="60"/>
      <c r="AM168" s="60"/>
      <c r="AN168" s="60"/>
      <c r="AO168" s="60"/>
      <c r="AS168" s="60"/>
      <c r="AT168" s="60"/>
      <c r="AU168" s="60"/>
      <c r="AV168" s="60"/>
    </row>
    <row r="169" spans="7:48" x14ac:dyDescent="0.3">
      <c r="G169" s="22"/>
      <c r="H169" s="22"/>
      <c r="I169" s="22"/>
      <c r="J169" s="60"/>
      <c r="K169" s="60"/>
      <c r="L169" s="60"/>
      <c r="M169" s="60"/>
      <c r="Q169" s="60"/>
      <c r="R169" s="60"/>
      <c r="S169" s="60"/>
      <c r="T169" s="60"/>
      <c r="X169" s="60"/>
      <c r="Y169" s="60"/>
      <c r="Z169" s="60"/>
      <c r="AA169" s="60"/>
      <c r="AE169" s="60"/>
      <c r="AF169" s="60"/>
      <c r="AG169" s="60"/>
      <c r="AH169" s="60"/>
      <c r="AL169" s="60"/>
      <c r="AM169" s="60"/>
      <c r="AN169" s="60"/>
      <c r="AO169" s="60"/>
      <c r="AS169" s="60"/>
      <c r="AT169" s="60"/>
      <c r="AU169" s="60"/>
      <c r="AV169" s="60"/>
    </row>
    <row r="170" spans="7:48" x14ac:dyDescent="0.3">
      <c r="G170" s="22"/>
      <c r="H170" s="22"/>
      <c r="I170" s="22"/>
      <c r="J170" s="60"/>
      <c r="K170" s="60"/>
      <c r="L170" s="60"/>
      <c r="M170" s="60"/>
      <c r="Q170" s="60"/>
      <c r="R170" s="60"/>
      <c r="S170" s="60"/>
      <c r="T170" s="60"/>
      <c r="X170" s="60"/>
      <c r="Y170" s="60"/>
      <c r="Z170" s="60"/>
      <c r="AA170" s="60"/>
      <c r="AE170" s="60"/>
      <c r="AF170" s="60"/>
      <c r="AG170" s="60"/>
      <c r="AH170" s="60"/>
      <c r="AL170" s="60"/>
      <c r="AM170" s="60"/>
      <c r="AN170" s="60"/>
      <c r="AO170" s="60"/>
      <c r="AS170" s="60"/>
      <c r="AT170" s="60"/>
      <c r="AU170" s="60"/>
      <c r="AV170" s="60"/>
    </row>
    <row r="171" spans="7:48" x14ac:dyDescent="0.3">
      <c r="G171" s="22"/>
      <c r="H171" s="22"/>
      <c r="I171" s="22"/>
      <c r="J171" s="60"/>
      <c r="K171" s="60"/>
      <c r="L171" s="60"/>
      <c r="M171" s="60"/>
      <c r="Q171" s="60"/>
      <c r="R171" s="60"/>
      <c r="S171" s="60"/>
      <c r="T171" s="60"/>
      <c r="X171" s="60"/>
      <c r="Y171" s="60"/>
      <c r="Z171" s="60"/>
      <c r="AA171" s="60"/>
      <c r="AE171" s="60"/>
      <c r="AF171" s="60"/>
      <c r="AG171" s="60"/>
      <c r="AH171" s="60"/>
      <c r="AL171" s="60"/>
      <c r="AM171" s="60"/>
      <c r="AN171" s="60"/>
      <c r="AO171" s="60"/>
      <c r="AS171" s="60"/>
      <c r="AT171" s="60"/>
      <c r="AU171" s="60"/>
      <c r="AV171" s="60"/>
    </row>
    <row r="172" spans="7:48" x14ac:dyDescent="0.3">
      <c r="G172" s="22"/>
      <c r="H172" s="22"/>
      <c r="I172" s="22"/>
      <c r="J172" s="60"/>
      <c r="K172" s="60"/>
      <c r="L172" s="60"/>
      <c r="M172" s="60"/>
      <c r="Q172" s="60"/>
      <c r="R172" s="60"/>
      <c r="S172" s="60"/>
      <c r="T172" s="60"/>
      <c r="X172" s="60"/>
      <c r="Y172" s="60"/>
      <c r="Z172" s="60"/>
      <c r="AA172" s="60"/>
      <c r="AE172" s="60"/>
      <c r="AF172" s="60"/>
      <c r="AG172" s="60"/>
      <c r="AH172" s="60"/>
      <c r="AL172" s="60"/>
      <c r="AM172" s="60"/>
      <c r="AN172" s="60"/>
      <c r="AO172" s="60"/>
      <c r="AS172" s="60"/>
      <c r="AT172" s="60"/>
      <c r="AU172" s="60"/>
      <c r="AV172" s="60"/>
    </row>
    <row r="173" spans="7:48" x14ac:dyDescent="0.3">
      <c r="G173" s="22"/>
      <c r="H173" s="22"/>
      <c r="I173" s="22"/>
      <c r="J173" s="60"/>
      <c r="K173" s="60"/>
      <c r="L173" s="60"/>
      <c r="M173" s="60"/>
      <c r="Q173" s="60"/>
      <c r="R173" s="60"/>
      <c r="S173" s="60"/>
      <c r="T173" s="60"/>
      <c r="X173" s="60"/>
      <c r="Y173" s="60"/>
      <c r="Z173" s="60"/>
      <c r="AA173" s="60"/>
      <c r="AE173" s="60"/>
      <c r="AF173" s="60"/>
      <c r="AG173" s="60"/>
      <c r="AH173" s="60"/>
      <c r="AL173" s="60"/>
      <c r="AM173" s="60"/>
      <c r="AN173" s="60"/>
      <c r="AO173" s="60"/>
      <c r="AS173" s="60"/>
      <c r="AT173" s="60"/>
      <c r="AU173" s="60"/>
      <c r="AV173" s="60"/>
    </row>
    <row r="174" spans="7:48" x14ac:dyDescent="0.3">
      <c r="G174" s="22"/>
      <c r="H174" s="22"/>
      <c r="I174" s="22"/>
      <c r="J174" s="60"/>
      <c r="K174" s="60"/>
      <c r="L174" s="60"/>
      <c r="M174" s="60"/>
      <c r="Q174" s="60"/>
      <c r="R174" s="60"/>
      <c r="S174" s="60"/>
      <c r="T174" s="60"/>
      <c r="X174" s="60"/>
      <c r="Y174" s="60"/>
      <c r="Z174" s="60"/>
      <c r="AA174" s="60"/>
      <c r="AE174" s="60"/>
      <c r="AF174" s="60"/>
      <c r="AG174" s="60"/>
      <c r="AH174" s="60"/>
      <c r="AL174" s="60"/>
      <c r="AM174" s="60"/>
      <c r="AN174" s="60"/>
      <c r="AO174" s="60"/>
      <c r="AS174" s="60"/>
      <c r="AT174" s="60"/>
      <c r="AU174" s="60"/>
      <c r="AV174" s="60"/>
    </row>
  </sheetData>
  <mergeCells count="12">
    <mergeCell ref="B65:D65"/>
    <mergeCell ref="A3:H3"/>
    <mergeCell ref="B10:J10"/>
    <mergeCell ref="B11:J11"/>
    <mergeCell ref="D14:J14"/>
    <mergeCell ref="G21:I21"/>
    <mergeCell ref="O21:P21"/>
    <mergeCell ref="D22:D23"/>
    <mergeCell ref="O22:O23"/>
    <mergeCell ref="P22:P23"/>
    <mergeCell ref="B60:D60"/>
    <mergeCell ref="K21:M21"/>
  </mergeCells>
  <conditionalFormatting sqref="G70:J72">
    <cfRule type="cellIs" dxfId="47" priority="1" operator="lessThan">
      <formula>0</formula>
    </cfRule>
    <cfRule type="cellIs" dxfId="46" priority="2" operator="greaterThan">
      <formula>0</formula>
    </cfRule>
  </conditionalFormatting>
  <conditionalFormatting sqref="J73:M174">
    <cfRule type="cellIs" dxfId="45" priority="25" operator="lessThan">
      <formula>0</formula>
    </cfRule>
    <cfRule type="cellIs" dxfId="44" priority="26" operator="greaterThan">
      <formula>0</formula>
    </cfRule>
  </conditionalFormatting>
  <conditionalFormatting sqref="Q70:Q72">
    <cfRule type="cellIs" dxfId="43" priority="19" operator="lessThan">
      <formula>0</formula>
    </cfRule>
    <cfRule type="cellIs" dxfId="42" priority="20" operator="greaterThan">
      <formula>0</formula>
    </cfRule>
  </conditionalFormatting>
  <conditionalFormatting sqref="Q73:T174">
    <cfRule type="cellIs" dxfId="41" priority="21" operator="lessThan">
      <formula>0</formula>
    </cfRule>
    <cfRule type="cellIs" dxfId="40" priority="22" operator="greaterThan">
      <formula>0</formula>
    </cfRule>
  </conditionalFormatting>
  <conditionalFormatting sqref="X70:X72">
    <cfRule type="cellIs" dxfId="39" priority="15" operator="lessThan">
      <formula>0</formula>
    </cfRule>
    <cfRule type="cellIs" dxfId="38" priority="16" operator="greaterThan">
      <formula>0</formula>
    </cfRule>
  </conditionalFormatting>
  <conditionalFormatting sqref="X73:AA174">
    <cfRule type="cellIs" dxfId="37" priority="17" operator="lessThan">
      <formula>0</formula>
    </cfRule>
    <cfRule type="cellIs" dxfId="36" priority="18" operator="greaterThan">
      <formula>0</formula>
    </cfRule>
  </conditionalFormatting>
  <conditionalFormatting sqref="AE70:AE72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AE73:AH174">
    <cfRule type="cellIs" dxfId="33" priority="13" operator="lessThan">
      <formula>0</formula>
    </cfRule>
    <cfRule type="cellIs" dxfId="32" priority="14" operator="greaterThan">
      <formula>0</formula>
    </cfRule>
  </conditionalFormatting>
  <conditionalFormatting sqref="AL70:AL72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AL73:AO174">
    <cfRule type="cellIs" dxfId="29" priority="9" operator="lessThan">
      <formula>0</formula>
    </cfRule>
    <cfRule type="cellIs" dxfId="28" priority="10" operator="greaterThan">
      <formula>0</formula>
    </cfRule>
  </conditionalFormatting>
  <conditionalFormatting sqref="AS70:AS7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AS73:AV174">
    <cfRule type="cellIs" dxfId="25" priority="5" operator="lessThan">
      <formula>0</formula>
    </cfRule>
    <cfRule type="cellIs" dxfId="24" priority="6" operator="greaterThan">
      <formula>0</formula>
    </cfRule>
  </conditionalFormatting>
  <dataValidations count="6">
    <dataValidation type="list" allowBlank="1" showInputMessage="1" showErrorMessage="1" sqref="D27" xr:uid="{F53AFF63-E20D-40C4-A097-73A934EE7251}">
      <formula1>"per 30 days, per kWh, per kW, per kVA"</formula1>
    </dataValidation>
    <dataValidation type="list" allowBlank="1" showInputMessage="1" showErrorMessage="1" sqref="D24" xr:uid="{73277549-99CF-427A-BEC8-154AB85FEA6B}">
      <formula1>"per device per 30 days, per kWh, per kW, per kVA"</formula1>
    </dataValidation>
    <dataValidation type="list" allowBlank="1" showInputMessage="1" showErrorMessage="1" sqref="D17" xr:uid="{939416F5-C6CE-4641-9B75-B2FAE45C0A94}">
      <formula1>"TOU, non-TOU"</formula1>
    </dataValidation>
    <dataValidation type="list" allowBlank="1" showInputMessage="1" showErrorMessage="1" prompt="Select Charge Unit - per 30 days, per kWh, per kW, per kVA." sqref="D42:D43 D45:D55 D25:D26 D37:D40 D28:D35" xr:uid="{B752DC25-7650-4E03-A1CC-084C0DA72004}">
      <formula1>"per 30 days, per kWh, per kW, per kVA"</formula1>
    </dataValidation>
    <dataValidation type="list" allowBlank="1" showInputMessage="1" showErrorMessage="1" sqref="E42:E43 E37:E40 E24:E35 E66 E61 E45:E56" xr:uid="{328944CC-C9AF-4482-AB6D-95625B284D92}">
      <formula1>#REF!</formula1>
    </dataValidation>
    <dataValidation type="list" allowBlank="1" showInputMessage="1" showErrorMessage="1" prompt="Select Charge Unit - monthly, per kWh, per kW" sqref="D66 D61 D56" xr:uid="{0290393B-DD9A-4B68-8702-56B2C3C27D12}">
      <formula1>"Monthly, per kWh, per kW"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47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106680</xdr:colOff>
                    <xdr:row>17</xdr:row>
                    <xdr:rowOff>76200</xdr:rowOff>
                  </from>
                  <to>
                    <xdr:col>16</xdr:col>
                    <xdr:colOff>403860</xdr:colOff>
                    <xdr:row>19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563880</xdr:colOff>
                    <xdr:row>18</xdr:row>
                    <xdr:rowOff>22860</xdr:rowOff>
                  </from>
                  <to>
                    <xdr:col>10</xdr:col>
                    <xdr:colOff>464820</xdr:colOff>
                    <xdr:row>19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6175F-BEE8-46EE-A923-F43DBFD1B918}">
  <sheetPr>
    <pageSetUpPr fitToPage="1"/>
  </sheetPr>
  <dimension ref="A1:BE131"/>
  <sheetViews>
    <sheetView zoomScale="90" zoomScaleNormal="90" workbookViewId="0">
      <pane xSplit="4" topLeftCell="E1" activePane="topRight" state="frozen"/>
      <selection pane="topRight"/>
    </sheetView>
  </sheetViews>
  <sheetFormatPr defaultColWidth="9.33203125" defaultRowHeight="14.4" x14ac:dyDescent="0.3"/>
  <cols>
    <col min="1" max="1" width="1.6640625" style="202" customWidth="1"/>
    <col min="2" max="2" width="121.6640625" style="202" bestFit="1" customWidth="1"/>
    <col min="3" max="3" width="1.5546875" style="202" customWidth="1"/>
    <col min="4" max="4" width="23.33203125" style="210" bestFit="1" customWidth="1"/>
    <col min="5" max="6" width="1.33203125" style="202" customWidth="1"/>
    <col min="7" max="9" width="12" style="202" customWidth="1"/>
    <col min="10" max="10" width="1.109375" style="202" customWidth="1"/>
    <col min="11" max="13" width="12" style="202" customWidth="1"/>
    <col min="14" max="14" width="0.88671875" style="202" customWidth="1"/>
    <col min="15" max="16" width="12" style="202" customWidth="1"/>
    <col min="17" max="17" width="8.88671875" style="202" customWidth="1"/>
    <col min="18" max="20" width="12" style="202" customWidth="1"/>
    <col min="21" max="21" width="1.109375" style="202" customWidth="1"/>
    <col min="22" max="23" width="12" style="202" customWidth="1"/>
    <col min="24" max="24" width="1.109375" style="202" customWidth="1"/>
    <col min="25" max="27" width="12" style="202" customWidth="1"/>
    <col min="28" max="28" width="1.109375" style="202" customWidth="1"/>
    <col min="29" max="30" width="12" style="202" customWidth="1"/>
    <col min="31" max="31" width="1.33203125" style="202" customWidth="1"/>
    <col min="32" max="34" width="12" style="202" customWidth="1"/>
    <col min="35" max="35" width="0.88671875" style="202" customWidth="1"/>
    <col min="36" max="37" width="12" style="202" customWidth="1"/>
    <col min="38" max="38" width="0.6640625" style="202" customWidth="1"/>
    <col min="39" max="41" width="12" style="202" customWidth="1"/>
    <col min="42" max="42" width="0.88671875" style="202" customWidth="1"/>
    <col min="43" max="51" width="12" style="202" customWidth="1"/>
    <col min="52" max="16384" width="9.33203125" style="202"/>
  </cols>
  <sheetData>
    <row r="1" spans="1:51" s="7" customFormat="1" ht="20.399999999999999" x14ac:dyDescent="0.3">
      <c r="A1" s="1"/>
      <c r="B1" s="2"/>
      <c r="C1" s="2"/>
      <c r="D1" s="403"/>
      <c r="E1" s="2"/>
      <c r="F1" s="2"/>
      <c r="G1" s="2"/>
      <c r="H1" s="2"/>
      <c r="I1" s="1"/>
      <c r="J1" s="1"/>
      <c r="N1" s="7">
        <v>1</v>
      </c>
      <c r="O1" s="7">
        <v>1</v>
      </c>
      <c r="Q1" s="1"/>
      <c r="U1" s="7">
        <v>1</v>
      </c>
      <c r="V1" s="7">
        <v>1</v>
      </c>
      <c r="X1" s="1"/>
      <c r="AB1" s="7">
        <v>1</v>
      </c>
      <c r="AC1" s="7">
        <v>1</v>
      </c>
      <c r="AE1" s="1"/>
      <c r="AI1" s="7">
        <v>1</v>
      </c>
      <c r="AJ1" s="7">
        <v>1</v>
      </c>
      <c r="AL1" s="1"/>
      <c r="AP1" s="7">
        <v>1</v>
      </c>
      <c r="AQ1" s="7">
        <v>1</v>
      </c>
      <c r="AS1" s="1"/>
      <c r="AW1" s="7">
        <v>1</v>
      </c>
      <c r="AX1" s="7">
        <v>1</v>
      </c>
    </row>
    <row r="2" spans="1:51" ht="17.399999999999999" x14ac:dyDescent="0.3">
      <c r="A2" s="203"/>
      <c r="B2" s="203"/>
      <c r="C2" s="203"/>
      <c r="D2" s="204"/>
      <c r="E2" s="203"/>
      <c r="F2" s="203"/>
      <c r="G2" s="203"/>
      <c r="H2" s="203"/>
      <c r="I2" s="199"/>
      <c r="J2" s="199"/>
      <c r="Q2" s="199"/>
      <c r="X2" s="199"/>
      <c r="AE2" s="199"/>
      <c r="AL2" s="199"/>
      <c r="AS2" s="199"/>
    </row>
    <row r="3" spans="1:51" ht="17.399999999999999" x14ac:dyDescent="0.3">
      <c r="A3" s="435"/>
      <c r="B3" s="435"/>
      <c r="C3" s="435"/>
      <c r="D3" s="435"/>
      <c r="E3" s="435"/>
      <c r="F3" s="435"/>
      <c r="G3" s="435"/>
      <c r="H3" s="435"/>
      <c r="I3" s="199"/>
      <c r="J3" s="199"/>
      <c r="Q3" s="199"/>
      <c r="X3" s="199"/>
      <c r="AE3" s="199"/>
      <c r="AL3" s="199"/>
      <c r="AS3" s="199"/>
    </row>
    <row r="4" spans="1:51" ht="17.399999999999999" x14ac:dyDescent="0.3">
      <c r="A4" s="203"/>
      <c r="B4" s="203"/>
      <c r="C4" s="203"/>
      <c r="D4" s="204"/>
      <c r="E4" s="203"/>
      <c r="F4" s="205"/>
      <c r="G4" s="205"/>
      <c r="H4" s="205"/>
      <c r="I4" s="199"/>
      <c r="J4" s="199"/>
      <c r="Q4" s="199"/>
      <c r="X4" s="199"/>
      <c r="AE4" s="199"/>
      <c r="AL4" s="199"/>
      <c r="AS4" s="199"/>
    </row>
    <row r="5" spans="1:51" ht="15.6" x14ac:dyDescent="0.3">
      <c r="A5" s="199"/>
      <c r="B5" s="199"/>
      <c r="C5" s="206"/>
      <c r="D5" s="207"/>
      <c r="E5" s="206"/>
      <c r="F5" s="199"/>
      <c r="G5" s="199"/>
      <c r="H5" s="199"/>
      <c r="I5" s="199"/>
      <c r="J5" s="199"/>
      <c r="L5" s="13"/>
      <c r="M5" s="13"/>
      <c r="N5" s="13"/>
      <c r="O5" s="13"/>
      <c r="P5" s="13"/>
      <c r="Q5" s="199"/>
      <c r="S5" s="13"/>
      <c r="T5" s="13"/>
      <c r="U5" s="13"/>
      <c r="V5" s="13"/>
      <c r="W5" s="13"/>
      <c r="X5" s="199"/>
      <c r="Z5" s="13"/>
      <c r="AA5" s="13"/>
      <c r="AB5" s="13"/>
      <c r="AC5" s="13"/>
      <c r="AD5" s="13"/>
      <c r="AE5" s="199"/>
      <c r="AG5" s="13"/>
      <c r="AH5" s="13"/>
      <c r="AI5" s="13"/>
      <c r="AJ5" s="13"/>
      <c r="AK5" s="13"/>
      <c r="AL5" s="199"/>
      <c r="AN5" s="13"/>
      <c r="AO5" s="13"/>
      <c r="AP5" s="13"/>
      <c r="AQ5" s="13"/>
      <c r="AR5" s="13"/>
      <c r="AS5" s="199"/>
      <c r="AU5" s="13"/>
      <c r="AV5" s="13"/>
      <c r="AW5" s="13"/>
      <c r="AX5" s="13"/>
      <c r="AY5" s="13"/>
    </row>
    <row r="6" spans="1:51" x14ac:dyDescent="0.3">
      <c r="A6" s="199"/>
      <c r="B6" s="199"/>
      <c r="C6" s="199"/>
      <c r="D6" s="208"/>
      <c r="E6" s="199"/>
      <c r="F6" s="199"/>
      <c r="G6" s="199"/>
      <c r="H6" s="199"/>
      <c r="I6" s="199"/>
      <c r="J6" s="199"/>
      <c r="L6" s="13"/>
      <c r="M6" s="13"/>
      <c r="N6" s="13"/>
      <c r="O6" s="13"/>
      <c r="P6" s="13"/>
      <c r="Q6" s="199"/>
      <c r="S6" s="13"/>
      <c r="T6" s="13"/>
      <c r="U6" s="13"/>
      <c r="V6" s="13"/>
      <c r="W6" s="13"/>
      <c r="X6" s="199"/>
      <c r="Z6" s="13"/>
      <c r="AA6" s="13"/>
      <c r="AB6" s="13"/>
      <c r="AC6" s="13"/>
      <c r="AD6" s="13"/>
      <c r="AE6" s="199"/>
      <c r="AG6" s="13"/>
      <c r="AH6" s="13"/>
      <c r="AI6" s="13"/>
      <c r="AJ6" s="13"/>
      <c r="AK6" s="13"/>
      <c r="AL6" s="199"/>
      <c r="AN6" s="13"/>
      <c r="AO6" s="13"/>
      <c r="AP6" s="13"/>
      <c r="AQ6" s="13"/>
      <c r="AR6" s="13"/>
      <c r="AS6" s="199"/>
      <c r="AU6" s="13"/>
      <c r="AV6" s="13"/>
      <c r="AW6" s="13"/>
      <c r="AX6" s="13"/>
      <c r="AY6" s="13"/>
    </row>
    <row r="7" spans="1:51" x14ac:dyDescent="0.3">
      <c r="A7" s="199"/>
      <c r="B7" s="199"/>
      <c r="C7" s="199"/>
      <c r="D7" s="208"/>
      <c r="E7" s="199"/>
      <c r="F7" s="199"/>
      <c r="G7" s="199"/>
      <c r="H7" s="199"/>
      <c r="I7" s="199"/>
      <c r="J7" s="199"/>
      <c r="L7" s="13"/>
      <c r="M7" s="13"/>
      <c r="N7" s="13"/>
      <c r="O7" s="13"/>
      <c r="P7" s="13"/>
      <c r="Q7" s="199"/>
      <c r="S7" s="13"/>
      <c r="T7" s="13"/>
      <c r="U7" s="13"/>
      <c r="V7" s="13"/>
      <c r="W7" s="13"/>
      <c r="X7" s="199"/>
      <c r="Z7" s="13"/>
      <c r="AA7" s="13"/>
      <c r="AB7" s="13"/>
      <c r="AC7" s="13"/>
      <c r="AD7" s="13"/>
      <c r="AE7" s="199"/>
      <c r="AG7" s="13"/>
      <c r="AH7" s="13"/>
      <c r="AI7" s="13"/>
      <c r="AJ7" s="13"/>
      <c r="AK7" s="13"/>
      <c r="AL7" s="199"/>
      <c r="AN7" s="13"/>
      <c r="AO7" s="13"/>
      <c r="AP7" s="13"/>
      <c r="AQ7" s="13"/>
      <c r="AR7" s="13"/>
      <c r="AS7" s="199"/>
      <c r="AU7" s="13"/>
      <c r="AV7" s="13"/>
      <c r="AW7" s="13"/>
      <c r="AX7" s="13"/>
      <c r="AY7" s="13"/>
    </row>
    <row r="8" spans="1:51" x14ac:dyDescent="0.3">
      <c r="A8" s="209"/>
      <c r="B8" s="199"/>
      <c r="C8" s="199"/>
      <c r="D8" s="208"/>
      <c r="E8" s="199"/>
      <c r="F8" s="199"/>
      <c r="G8" s="199"/>
      <c r="H8" s="199"/>
      <c r="I8" s="199"/>
      <c r="J8" s="199"/>
      <c r="L8" s="13"/>
      <c r="M8" s="13"/>
      <c r="N8" s="13"/>
      <c r="O8" s="13"/>
      <c r="P8" s="13"/>
      <c r="Q8" s="199"/>
      <c r="S8" s="13"/>
      <c r="T8" s="13"/>
      <c r="U8" s="13"/>
      <c r="V8" s="13"/>
      <c r="W8" s="13"/>
      <c r="X8" s="199"/>
      <c r="Z8" s="13"/>
      <c r="AA8" s="13"/>
      <c r="AB8" s="13"/>
      <c r="AC8" s="13"/>
      <c r="AD8" s="13"/>
      <c r="AE8" s="199"/>
      <c r="AG8" s="13"/>
      <c r="AH8" s="13"/>
      <c r="AI8" s="13"/>
      <c r="AJ8" s="13"/>
      <c r="AK8" s="13"/>
      <c r="AL8" s="199"/>
      <c r="AN8" s="13"/>
      <c r="AO8" s="13"/>
      <c r="AP8" s="13"/>
      <c r="AQ8" s="13"/>
      <c r="AR8" s="13"/>
      <c r="AS8" s="199"/>
      <c r="AU8" s="13"/>
      <c r="AV8" s="13"/>
      <c r="AW8" s="13"/>
      <c r="AX8" s="13"/>
      <c r="AY8" s="13"/>
    </row>
    <row r="9" spans="1:51" x14ac:dyDescent="0.3">
      <c r="L9" s="13"/>
      <c r="M9" s="13"/>
      <c r="N9" s="13"/>
      <c r="O9" s="13"/>
      <c r="P9" s="13"/>
      <c r="S9" s="13"/>
      <c r="T9" s="13"/>
      <c r="U9" s="13"/>
      <c r="V9" s="13"/>
      <c r="W9" s="13"/>
      <c r="Z9" s="13"/>
      <c r="AA9" s="13"/>
      <c r="AB9" s="13"/>
      <c r="AC9" s="13"/>
      <c r="AD9" s="13"/>
      <c r="AG9" s="13"/>
      <c r="AH9" s="13"/>
      <c r="AI9" s="13"/>
      <c r="AJ9" s="13"/>
      <c r="AK9" s="13"/>
      <c r="AN9" s="13"/>
      <c r="AO9" s="13"/>
      <c r="AP9" s="13"/>
      <c r="AQ9" s="13"/>
      <c r="AR9" s="13"/>
      <c r="AU9" s="13"/>
      <c r="AV9" s="13"/>
      <c r="AW9" s="13"/>
      <c r="AX9" s="13"/>
      <c r="AY9" s="13"/>
    </row>
    <row r="10" spans="1:51" ht="17.399999999999999" x14ac:dyDescent="0.3">
      <c r="B10" s="434" t="s">
        <v>0</v>
      </c>
      <c r="C10" s="434"/>
      <c r="D10" s="434"/>
      <c r="E10" s="434"/>
      <c r="F10" s="434"/>
      <c r="G10" s="434"/>
      <c r="H10" s="434"/>
      <c r="I10" s="434"/>
      <c r="J10" s="434"/>
      <c r="L10" s="13"/>
      <c r="M10" s="13"/>
      <c r="N10" s="13"/>
      <c r="O10" s="13"/>
      <c r="P10" s="13"/>
      <c r="Q10" s="13"/>
      <c r="S10" s="13"/>
      <c r="T10" s="13"/>
      <c r="U10" s="13"/>
      <c r="V10" s="13"/>
      <c r="W10" s="13"/>
      <c r="X10" s="13"/>
      <c r="Z10" s="13"/>
      <c r="AA10" s="13"/>
      <c r="AB10" s="13"/>
      <c r="AC10" s="13"/>
      <c r="AD10" s="13"/>
      <c r="AE10" s="13"/>
      <c r="AG10" s="13"/>
      <c r="AH10" s="13"/>
      <c r="AI10" s="13"/>
      <c r="AJ10" s="13"/>
      <c r="AK10" s="13"/>
      <c r="AL10" s="13"/>
      <c r="AN10" s="13"/>
      <c r="AO10" s="13"/>
      <c r="AP10" s="13"/>
      <c r="AQ10" s="13"/>
      <c r="AR10" s="13"/>
      <c r="AS10" s="13"/>
      <c r="AU10" s="13"/>
      <c r="AV10" s="13"/>
      <c r="AW10" s="13"/>
      <c r="AX10" s="13"/>
      <c r="AY10" s="13"/>
    </row>
    <row r="11" spans="1:51" ht="17.399999999999999" x14ac:dyDescent="0.3">
      <c r="B11" s="434" t="s">
        <v>1</v>
      </c>
      <c r="C11" s="434"/>
      <c r="D11" s="434"/>
      <c r="E11" s="434"/>
      <c r="F11" s="434"/>
      <c r="G11" s="434"/>
      <c r="H11" s="434"/>
      <c r="I11" s="434"/>
      <c r="J11" s="434"/>
      <c r="L11" s="13"/>
      <c r="M11" s="13"/>
      <c r="N11" s="13"/>
      <c r="O11" s="13"/>
      <c r="P11" s="13"/>
      <c r="Q11" s="13"/>
      <c r="S11" s="13"/>
      <c r="T11" s="13"/>
      <c r="U11" s="13"/>
      <c r="V11" s="13"/>
      <c r="W11" s="13"/>
      <c r="X11" s="13"/>
      <c r="Z11" s="13"/>
      <c r="AA11" s="13"/>
      <c r="AB11" s="13"/>
      <c r="AC11" s="13"/>
      <c r="AD11" s="13"/>
      <c r="AE11" s="13"/>
      <c r="AG11" s="13"/>
      <c r="AH11" s="13"/>
      <c r="AI11" s="13"/>
      <c r="AJ11" s="13"/>
      <c r="AK11" s="13"/>
      <c r="AL11" s="13"/>
      <c r="AN11" s="13"/>
      <c r="AO11" s="13"/>
      <c r="AP11" s="13"/>
      <c r="AQ11" s="13"/>
      <c r="AR11" s="13"/>
      <c r="AS11" s="13"/>
      <c r="AU11" s="13"/>
      <c r="AV11" s="13"/>
      <c r="AW11" s="13"/>
      <c r="AX11" s="13"/>
      <c r="AY11" s="13"/>
    </row>
    <row r="12" spans="1:51" x14ac:dyDescent="0.3">
      <c r="L12" s="13"/>
      <c r="M12" s="13"/>
      <c r="N12" s="13"/>
      <c r="O12" s="13"/>
      <c r="P12" s="13"/>
      <c r="S12" s="13"/>
      <c r="T12" s="13"/>
      <c r="U12" s="13"/>
      <c r="V12" s="13"/>
      <c r="W12" s="13"/>
      <c r="Z12" s="13"/>
      <c r="AA12" s="13"/>
      <c r="AB12" s="13"/>
      <c r="AC12" s="13"/>
      <c r="AD12" s="13"/>
      <c r="AG12" s="13"/>
      <c r="AH12" s="13"/>
      <c r="AI12" s="13"/>
      <c r="AJ12" s="13"/>
      <c r="AK12" s="13"/>
      <c r="AN12" s="13"/>
      <c r="AO12" s="13"/>
      <c r="AP12" s="13"/>
      <c r="AQ12" s="13"/>
      <c r="AR12" s="13"/>
      <c r="AU12" s="13"/>
      <c r="AV12" s="13"/>
      <c r="AW12" s="13"/>
      <c r="AX12" s="13"/>
      <c r="AY12" s="13"/>
    </row>
    <row r="13" spans="1:51" x14ac:dyDescent="0.3">
      <c r="L13" s="13"/>
      <c r="M13" s="13"/>
      <c r="N13" s="13"/>
      <c r="O13" s="13"/>
      <c r="P13" s="13"/>
      <c r="S13" s="13"/>
      <c r="T13" s="13"/>
      <c r="U13" s="13"/>
      <c r="V13" s="13"/>
      <c r="W13" s="13"/>
      <c r="Z13" s="13"/>
      <c r="AA13" s="13"/>
      <c r="AB13" s="13"/>
      <c r="AC13" s="13"/>
      <c r="AD13" s="13"/>
      <c r="AG13" s="13"/>
      <c r="AH13" s="13"/>
      <c r="AI13" s="13"/>
      <c r="AJ13" s="13"/>
      <c r="AK13" s="13"/>
      <c r="AN13" s="13"/>
      <c r="AO13" s="13"/>
      <c r="AP13" s="13"/>
      <c r="AQ13" s="13"/>
      <c r="AR13" s="13"/>
      <c r="AU13" s="13"/>
      <c r="AV13" s="13"/>
      <c r="AW13" s="13"/>
      <c r="AX13" s="13"/>
      <c r="AY13" s="13"/>
    </row>
    <row r="14" spans="1:51" ht="15.6" x14ac:dyDescent="0.3">
      <c r="B14" s="211" t="s">
        <v>2</v>
      </c>
      <c r="D14" s="436" t="s">
        <v>88</v>
      </c>
      <c r="E14" s="436"/>
      <c r="F14" s="436"/>
      <c r="G14" s="436"/>
      <c r="H14" s="436"/>
      <c r="I14" s="436"/>
      <c r="J14" s="436"/>
      <c r="M14" s="404"/>
      <c r="T14" s="404"/>
      <c r="AA14" s="404"/>
      <c r="AH14" s="404"/>
      <c r="AO14" s="404"/>
      <c r="AV14" s="404"/>
    </row>
    <row r="15" spans="1:51" ht="15.6" x14ac:dyDescent="0.3">
      <c r="B15" s="212"/>
      <c r="D15" s="213"/>
      <c r="E15" s="213"/>
      <c r="F15" s="213"/>
      <c r="G15" s="213"/>
      <c r="H15" s="213"/>
      <c r="I15" s="213"/>
      <c r="J15" s="213"/>
      <c r="M15" s="213"/>
      <c r="Q15" s="213"/>
      <c r="T15" s="213"/>
      <c r="X15" s="213"/>
      <c r="AA15" s="213"/>
      <c r="AE15" s="213"/>
      <c r="AH15" s="213"/>
      <c r="AL15" s="213"/>
      <c r="AO15" s="213"/>
      <c r="AS15" s="213"/>
      <c r="AV15" s="213"/>
    </row>
    <row r="16" spans="1:51" ht="15.6" x14ac:dyDescent="0.3">
      <c r="B16" s="211" t="s">
        <v>4</v>
      </c>
      <c r="D16" s="214" t="s">
        <v>49</v>
      </c>
      <c r="E16" s="213"/>
      <c r="F16" s="213"/>
      <c r="G16" s="405" t="s">
        <v>89</v>
      </c>
      <c r="H16" s="213"/>
      <c r="I16" s="215"/>
      <c r="J16" s="213"/>
      <c r="K16" s="216"/>
      <c r="M16" s="215"/>
      <c r="O16" s="25"/>
      <c r="P16" s="406"/>
      <c r="Q16" s="213"/>
      <c r="R16" s="216"/>
      <c r="T16" s="215"/>
      <c r="V16" s="25"/>
      <c r="W16" s="406"/>
      <c r="X16" s="213"/>
      <c r="Y16" s="216"/>
      <c r="AA16" s="215"/>
      <c r="AC16" s="25"/>
      <c r="AD16" s="406"/>
      <c r="AE16" s="213"/>
      <c r="AF16" s="216"/>
      <c r="AH16" s="215"/>
      <c r="AJ16" s="25"/>
      <c r="AK16" s="406"/>
      <c r="AL16" s="213"/>
      <c r="AM16" s="216"/>
      <c r="AO16" s="215"/>
      <c r="AQ16" s="25"/>
      <c r="AR16" s="406"/>
      <c r="AS16" s="213"/>
      <c r="AT16" s="216"/>
      <c r="AV16" s="215"/>
      <c r="AX16" s="25"/>
      <c r="AY16" s="217"/>
    </row>
    <row r="17" spans="2:48" ht="15.6" x14ac:dyDescent="0.3">
      <c r="B17" s="212"/>
      <c r="D17" s="213"/>
      <c r="E17" s="213"/>
      <c r="F17" s="213"/>
      <c r="G17" s="363">
        <v>1</v>
      </c>
      <c r="H17" s="361" t="s">
        <v>90</v>
      </c>
      <c r="I17" s="213"/>
      <c r="J17" s="213"/>
      <c r="K17" s="222"/>
      <c r="Q17" s="213"/>
      <c r="X17" s="213"/>
      <c r="AE17" s="213"/>
      <c r="AL17" s="213"/>
      <c r="AS17" s="213"/>
    </row>
    <row r="18" spans="2:48" x14ac:dyDescent="0.3">
      <c r="B18" s="218"/>
      <c r="D18" s="219" t="s">
        <v>6</v>
      </c>
      <c r="E18" s="220"/>
      <c r="G18" s="363">
        <v>280</v>
      </c>
      <c r="H18" s="220" t="s">
        <v>7</v>
      </c>
      <c r="K18" s="407"/>
    </row>
    <row r="19" spans="2:48" x14ac:dyDescent="0.3">
      <c r="B19" s="398"/>
      <c r="M19" s="222"/>
      <c r="T19" s="222"/>
      <c r="AA19" s="222"/>
      <c r="AH19" s="222"/>
      <c r="AO19" s="222"/>
      <c r="AV19" s="222"/>
    </row>
    <row r="20" spans="2:48" s="22" customFormat="1" x14ac:dyDescent="0.3">
      <c r="B20" s="40"/>
      <c r="D20" s="45"/>
      <c r="E20" s="42"/>
      <c r="G20" s="425" t="s">
        <v>59</v>
      </c>
      <c r="H20" s="426"/>
      <c r="I20" s="427"/>
      <c r="K20" s="425" t="s">
        <v>9</v>
      </c>
      <c r="L20" s="426"/>
      <c r="M20" s="427"/>
      <c r="O20" s="425" t="s">
        <v>10</v>
      </c>
      <c r="P20" s="427"/>
    </row>
    <row r="21" spans="2:48" x14ac:dyDescent="0.3">
      <c r="B21" s="343"/>
      <c r="D21" s="438" t="s">
        <v>11</v>
      </c>
      <c r="E21" s="344"/>
      <c r="G21" s="345" t="s">
        <v>12</v>
      </c>
      <c r="H21" s="346" t="s">
        <v>13</v>
      </c>
      <c r="I21" s="347" t="s">
        <v>14</v>
      </c>
      <c r="K21" s="345" t="s">
        <v>12</v>
      </c>
      <c r="L21" s="346" t="s">
        <v>13</v>
      </c>
      <c r="M21" s="347" t="s">
        <v>14</v>
      </c>
      <c r="O21" s="439" t="s">
        <v>15</v>
      </c>
      <c r="P21" s="440" t="s">
        <v>16</v>
      </c>
    </row>
    <row r="22" spans="2:48" x14ac:dyDescent="0.3">
      <c r="B22" s="343"/>
      <c r="D22" s="429"/>
      <c r="E22" s="344"/>
      <c r="G22" s="348" t="s">
        <v>17</v>
      </c>
      <c r="H22" s="349"/>
      <c r="I22" s="349" t="s">
        <v>17</v>
      </c>
      <c r="K22" s="348" t="s">
        <v>17</v>
      </c>
      <c r="L22" s="349"/>
      <c r="M22" s="349" t="s">
        <v>17</v>
      </c>
      <c r="O22" s="431"/>
      <c r="P22" s="433"/>
    </row>
    <row r="23" spans="2:48" x14ac:dyDescent="0.3">
      <c r="B23" s="249" t="s">
        <v>18</v>
      </c>
      <c r="C23" s="229"/>
      <c r="D23" s="230" t="s">
        <v>19</v>
      </c>
      <c r="E23" s="229"/>
      <c r="F23" s="29"/>
      <c r="G23" s="100">
        <v>7.73</v>
      </c>
      <c r="H23" s="408">
        <v>1</v>
      </c>
      <c r="I23" s="248">
        <f t="shared" ref="I23:I35" si="0">H23*G23</f>
        <v>7.73</v>
      </c>
      <c r="J23" s="29"/>
      <c r="K23" s="100">
        <v>8.0299999999999994</v>
      </c>
      <c r="L23" s="408">
        <v>1</v>
      </c>
      <c r="M23" s="248">
        <f t="shared" ref="M23:M35" si="1">L23*K23</f>
        <v>8.0299999999999994</v>
      </c>
      <c r="N23" s="29"/>
      <c r="O23" s="234">
        <f t="shared" ref="O23:O60" si="2">M23-I23</f>
        <v>0.29999999999999893</v>
      </c>
      <c r="P23" s="235">
        <f t="shared" ref="P23:P60" si="3">IF(OR(I23=0,M23=0),"",(O23/I23))</f>
        <v>3.8809831824061954E-2</v>
      </c>
    </row>
    <row r="24" spans="2:48" x14ac:dyDescent="0.3">
      <c r="B24" s="249" t="s">
        <v>91</v>
      </c>
      <c r="C24" s="229"/>
      <c r="D24" s="230" t="s">
        <v>92</v>
      </c>
      <c r="E24" s="229"/>
      <c r="F24" s="29"/>
      <c r="G24" s="100">
        <v>0.8</v>
      </c>
      <c r="H24" s="408">
        <v>1</v>
      </c>
      <c r="I24" s="248">
        <f t="shared" si="0"/>
        <v>0.8</v>
      </c>
      <c r="J24" s="29"/>
      <c r="K24" s="100">
        <v>0.83</v>
      </c>
      <c r="L24" s="408">
        <v>1</v>
      </c>
      <c r="M24" s="248">
        <f t="shared" si="1"/>
        <v>0.83</v>
      </c>
      <c r="N24" s="29"/>
      <c r="O24" s="234">
        <f t="shared" si="2"/>
        <v>2.9999999999999916E-2</v>
      </c>
      <c r="P24" s="235">
        <f t="shared" si="3"/>
        <v>3.7499999999999895E-2</v>
      </c>
    </row>
    <row r="25" spans="2:48" x14ac:dyDescent="0.3">
      <c r="B25" s="61" t="s">
        <v>93</v>
      </c>
      <c r="C25" s="229"/>
      <c r="D25" s="230" t="s">
        <v>22</v>
      </c>
      <c r="E25" s="229"/>
      <c r="F25" s="29"/>
      <c r="G25" s="312">
        <v>6.9999999999999994E-5</v>
      </c>
      <c r="H25" s="313">
        <f t="shared" ref="H25:H34" si="4">$G$18</f>
        <v>280</v>
      </c>
      <c r="I25" s="233">
        <f t="shared" si="0"/>
        <v>1.9599999999999999E-2</v>
      </c>
      <c r="J25" s="29"/>
      <c r="K25" s="312">
        <v>6.9999999999999994E-5</v>
      </c>
      <c r="L25" s="313">
        <f t="shared" ref="L25:L34" si="5">$G$18</f>
        <v>280</v>
      </c>
      <c r="M25" s="233">
        <f t="shared" si="1"/>
        <v>1.9599999999999999E-2</v>
      </c>
      <c r="N25" s="29"/>
      <c r="O25" s="234">
        <f t="shared" si="2"/>
        <v>0</v>
      </c>
      <c r="P25" s="235">
        <f t="shared" si="3"/>
        <v>0</v>
      </c>
    </row>
    <row r="26" spans="2:48" x14ac:dyDescent="0.3">
      <c r="B26" s="61" t="s">
        <v>94</v>
      </c>
      <c r="C26" s="229"/>
      <c r="D26" s="230" t="s">
        <v>22</v>
      </c>
      <c r="E26" s="229"/>
      <c r="F26" s="29"/>
      <c r="G26" s="312">
        <v>-2.0000000000000001E-4</v>
      </c>
      <c r="H26" s="313">
        <f t="shared" si="4"/>
        <v>280</v>
      </c>
      <c r="I26" s="233">
        <f t="shared" si="0"/>
        <v>-5.6000000000000001E-2</v>
      </c>
      <c r="J26" s="29"/>
      <c r="K26" s="312">
        <v>0</v>
      </c>
      <c r="L26" s="313">
        <f t="shared" si="5"/>
        <v>280</v>
      </c>
      <c r="M26" s="233">
        <f t="shared" si="1"/>
        <v>0</v>
      </c>
      <c r="N26" s="29"/>
      <c r="O26" s="234">
        <f t="shared" si="2"/>
        <v>5.6000000000000001E-2</v>
      </c>
      <c r="P26" s="235" t="str">
        <f t="shared" si="3"/>
        <v/>
      </c>
    </row>
    <row r="27" spans="2:48" x14ac:dyDescent="0.3">
      <c r="B27" s="249" t="s">
        <v>102</v>
      </c>
      <c r="C27" s="229"/>
      <c r="D27" s="230" t="s">
        <v>22</v>
      </c>
      <c r="E27" s="229"/>
      <c r="F27" s="29"/>
      <c r="G27" s="312">
        <v>-4.6999999999999999E-4</v>
      </c>
      <c r="H27" s="313">
        <f t="shared" si="4"/>
        <v>280</v>
      </c>
      <c r="I27" s="233">
        <f t="shared" si="0"/>
        <v>-0.13159999999999999</v>
      </c>
      <c r="J27" s="29"/>
      <c r="K27" s="312">
        <v>-4.6999999999999999E-4</v>
      </c>
      <c r="L27" s="313">
        <f t="shared" si="5"/>
        <v>280</v>
      </c>
      <c r="M27" s="233">
        <f t="shared" si="1"/>
        <v>-0.13159999999999999</v>
      </c>
      <c r="N27" s="29"/>
      <c r="O27" s="234">
        <f t="shared" si="2"/>
        <v>0</v>
      </c>
      <c r="P27" s="235">
        <f t="shared" si="3"/>
        <v>0</v>
      </c>
    </row>
    <row r="28" spans="2:48" x14ac:dyDescent="0.3">
      <c r="B28" s="61" t="s">
        <v>95</v>
      </c>
      <c r="C28" s="229"/>
      <c r="D28" s="230" t="s">
        <v>22</v>
      </c>
      <c r="E28" s="229"/>
      <c r="F28" s="29"/>
      <c r="G28" s="312">
        <v>-1.3799999999999999E-3</v>
      </c>
      <c r="H28" s="313">
        <f t="shared" si="4"/>
        <v>280</v>
      </c>
      <c r="I28" s="233">
        <f t="shared" si="0"/>
        <v>-0.38639999999999997</v>
      </c>
      <c r="J28" s="29"/>
      <c r="K28" s="312">
        <v>0</v>
      </c>
      <c r="L28" s="313">
        <f t="shared" si="5"/>
        <v>280</v>
      </c>
      <c r="M28" s="233">
        <f t="shared" si="1"/>
        <v>0</v>
      </c>
      <c r="N28" s="29"/>
      <c r="O28" s="234">
        <f t="shared" si="2"/>
        <v>0.38639999999999997</v>
      </c>
      <c r="P28" s="235" t="str">
        <f t="shared" si="3"/>
        <v/>
      </c>
    </row>
    <row r="29" spans="2:48" x14ac:dyDescent="0.3">
      <c r="B29" s="61" t="s">
        <v>96</v>
      </c>
      <c r="C29" s="229"/>
      <c r="D29" s="230" t="s">
        <v>22</v>
      </c>
      <c r="E29" s="229"/>
      <c r="F29" s="29"/>
      <c r="G29" s="312">
        <v>-3.7799999999999999E-3</v>
      </c>
      <c r="H29" s="313">
        <f t="shared" si="4"/>
        <v>280</v>
      </c>
      <c r="I29" s="233">
        <f t="shared" si="0"/>
        <v>-1.0584</v>
      </c>
      <c r="J29" s="29"/>
      <c r="K29" s="312">
        <v>0</v>
      </c>
      <c r="L29" s="313">
        <f t="shared" si="5"/>
        <v>280</v>
      </c>
      <c r="M29" s="233">
        <f t="shared" si="1"/>
        <v>0</v>
      </c>
      <c r="N29" s="29"/>
      <c r="O29" s="234">
        <f t="shared" si="2"/>
        <v>1.0584</v>
      </c>
      <c r="P29" s="235" t="str">
        <f t="shared" si="3"/>
        <v/>
      </c>
    </row>
    <row r="30" spans="2:48" x14ac:dyDescent="0.3">
      <c r="B30" s="61" t="s">
        <v>97</v>
      </c>
      <c r="C30" s="229"/>
      <c r="D30" s="230" t="s">
        <v>22</v>
      </c>
      <c r="E30" s="229"/>
      <c r="F30" s="29"/>
      <c r="G30" s="312">
        <v>-6.0000000000000002E-5</v>
      </c>
      <c r="H30" s="313">
        <f t="shared" si="4"/>
        <v>280</v>
      </c>
      <c r="I30" s="233">
        <f t="shared" si="0"/>
        <v>-1.6799999999999999E-2</v>
      </c>
      <c r="J30" s="29"/>
      <c r="K30" s="312">
        <v>-6.0000000000000002E-5</v>
      </c>
      <c r="L30" s="313">
        <f t="shared" si="5"/>
        <v>280</v>
      </c>
      <c r="M30" s="233">
        <f t="shared" si="1"/>
        <v>-1.6799999999999999E-2</v>
      </c>
      <c r="N30" s="29"/>
      <c r="O30" s="234">
        <f t="shared" si="2"/>
        <v>0</v>
      </c>
      <c r="P30" s="235">
        <f t="shared" si="3"/>
        <v>0</v>
      </c>
    </row>
    <row r="31" spans="2:48" x14ac:dyDescent="0.3">
      <c r="B31" s="64" t="s">
        <v>98</v>
      </c>
      <c r="C31" s="229"/>
      <c r="D31" s="230" t="s">
        <v>22</v>
      </c>
      <c r="E31" s="229"/>
      <c r="F31" s="29"/>
      <c r="G31" s="312">
        <v>-2.98E-3</v>
      </c>
      <c r="H31" s="313">
        <f t="shared" si="4"/>
        <v>280</v>
      </c>
      <c r="I31" s="233">
        <f>H31*G31</f>
        <v>-0.83440000000000003</v>
      </c>
      <c r="J31" s="29"/>
      <c r="K31" s="312">
        <v>-2.98E-3</v>
      </c>
      <c r="L31" s="313">
        <f t="shared" si="5"/>
        <v>280</v>
      </c>
      <c r="M31" s="233">
        <f>L31*K31</f>
        <v>-0.83440000000000003</v>
      </c>
      <c r="N31" s="29"/>
      <c r="O31" s="234">
        <f t="shared" si="2"/>
        <v>0</v>
      </c>
      <c r="P31" s="235">
        <f t="shared" si="3"/>
        <v>0</v>
      </c>
    </row>
    <row r="32" spans="2:48" x14ac:dyDescent="0.3">
      <c r="B32" s="64" t="s">
        <v>99</v>
      </c>
      <c r="C32" s="229"/>
      <c r="D32" s="230" t="s">
        <v>22</v>
      </c>
      <c r="E32" s="229"/>
      <c r="F32" s="29"/>
      <c r="G32" s="312">
        <v>-7.2000000000000005E-4</v>
      </c>
      <c r="H32" s="313">
        <f t="shared" si="4"/>
        <v>280</v>
      </c>
      <c r="I32" s="233">
        <f>H32*G32</f>
        <v>-0.2016</v>
      </c>
      <c r="J32" s="29"/>
      <c r="K32" s="312">
        <v>-7.2000000000000005E-4</v>
      </c>
      <c r="L32" s="313">
        <f t="shared" si="5"/>
        <v>280</v>
      </c>
      <c r="M32" s="233">
        <f>L32*K32</f>
        <v>-0.2016</v>
      </c>
      <c r="N32" s="29"/>
      <c r="O32" s="234">
        <f t="shared" si="2"/>
        <v>0</v>
      </c>
      <c r="P32" s="235">
        <f t="shared" si="3"/>
        <v>0</v>
      </c>
    </row>
    <row r="33" spans="2:17" x14ac:dyDescent="0.3">
      <c r="B33" s="65" t="s">
        <v>100</v>
      </c>
      <c r="C33" s="229"/>
      <c r="D33" s="230" t="s">
        <v>22</v>
      </c>
      <c r="E33" s="229"/>
      <c r="F33" s="29"/>
      <c r="G33" s="364">
        <v>0</v>
      </c>
      <c r="H33" s="313">
        <f t="shared" si="4"/>
        <v>280</v>
      </c>
      <c r="I33" s="233">
        <f t="shared" si="0"/>
        <v>0</v>
      </c>
      <c r="J33" s="29"/>
      <c r="K33" s="312">
        <v>-2.0899999999999998E-3</v>
      </c>
      <c r="L33" s="313">
        <f t="shared" si="5"/>
        <v>280</v>
      </c>
      <c r="M33" s="233">
        <f t="shared" si="1"/>
        <v>-0.58519999999999994</v>
      </c>
      <c r="N33" s="29"/>
      <c r="O33" s="234">
        <f t="shared" si="2"/>
        <v>-0.58519999999999994</v>
      </c>
      <c r="P33" s="235" t="str">
        <f t="shared" si="3"/>
        <v/>
      </c>
    </row>
    <row r="34" spans="2:17" s="22" customFormat="1" x14ac:dyDescent="0.3">
      <c r="B34" s="66" t="s">
        <v>101</v>
      </c>
      <c r="C34" s="52"/>
      <c r="D34" s="230" t="s">
        <v>22</v>
      </c>
      <c r="E34" s="52"/>
      <c r="F34" s="23"/>
      <c r="G34" s="92">
        <v>4.2999999999999999E-4</v>
      </c>
      <c r="H34" s="313">
        <f t="shared" si="4"/>
        <v>280</v>
      </c>
      <c r="I34" s="62">
        <f t="shared" si="0"/>
        <v>0.12039999999999999</v>
      </c>
      <c r="J34" s="57"/>
      <c r="K34" s="92">
        <v>0</v>
      </c>
      <c r="L34" s="313">
        <f t="shared" si="5"/>
        <v>280</v>
      </c>
      <c r="M34" s="62">
        <f t="shared" si="1"/>
        <v>0</v>
      </c>
      <c r="N34" s="57"/>
      <c r="O34" s="58">
        <f t="shared" si="2"/>
        <v>-0.12039999999999999</v>
      </c>
      <c r="P34" s="59" t="str">
        <f t="shared" si="3"/>
        <v/>
      </c>
      <c r="Q34" s="57"/>
    </row>
    <row r="35" spans="2:17" x14ac:dyDescent="0.3">
      <c r="B35" s="249" t="s">
        <v>61</v>
      </c>
      <c r="C35" s="229"/>
      <c r="D35" s="230" t="s">
        <v>22</v>
      </c>
      <c r="E35" s="229"/>
      <c r="F35" s="29"/>
      <c r="G35" s="246">
        <v>9.7360000000000002E-2</v>
      </c>
      <c r="H35" s="313">
        <f>+$G$18</f>
        <v>280</v>
      </c>
      <c r="I35" s="248">
        <f t="shared" si="0"/>
        <v>27.2608</v>
      </c>
      <c r="J35" s="29"/>
      <c r="K35" s="246">
        <v>0.1012</v>
      </c>
      <c r="L35" s="313">
        <f>+$G$18</f>
        <v>280</v>
      </c>
      <c r="M35" s="248">
        <f t="shared" si="1"/>
        <v>28.335999999999999</v>
      </c>
      <c r="N35" s="29"/>
      <c r="O35" s="234">
        <f t="shared" si="2"/>
        <v>1.0751999999999988</v>
      </c>
      <c r="P35" s="235">
        <f t="shared" si="3"/>
        <v>3.9441248972884098E-2</v>
      </c>
    </row>
    <row r="36" spans="2:17" x14ac:dyDescent="0.3">
      <c r="B36" s="159" t="s">
        <v>20</v>
      </c>
      <c r="C36" s="238"/>
      <c r="D36" s="239"/>
      <c r="E36" s="238"/>
      <c r="F36" s="240"/>
      <c r="G36" s="241"/>
      <c r="H36" s="242"/>
      <c r="I36" s="243">
        <f>SUM(I23:I35)</f>
        <v>33.245600000000003</v>
      </c>
      <c r="J36" s="240"/>
      <c r="K36" s="241"/>
      <c r="L36" s="242"/>
      <c r="M36" s="243">
        <f>SUM(M23:M35)</f>
        <v>35.445999999999998</v>
      </c>
      <c r="N36" s="240"/>
      <c r="O36" s="244">
        <f t="shared" si="2"/>
        <v>2.2003999999999948</v>
      </c>
      <c r="P36" s="245">
        <f t="shared" si="3"/>
        <v>6.6186202083884621E-2</v>
      </c>
    </row>
    <row r="37" spans="2:17" ht="15" customHeight="1" x14ac:dyDescent="0.3">
      <c r="B37" s="64" t="s">
        <v>21</v>
      </c>
      <c r="C37" s="229"/>
      <c r="D37" s="230" t="s">
        <v>22</v>
      </c>
      <c r="E37" s="229"/>
      <c r="F37" s="29"/>
      <c r="G37" s="400">
        <f>G52</f>
        <v>9.2999999999999999E-2</v>
      </c>
      <c r="H37" s="401">
        <f>$G$18*(1+G63)-$G$18</f>
        <v>8.2600000000000477</v>
      </c>
      <c r="I37" s="233">
        <f>H37*G37</f>
        <v>0.76818000000000441</v>
      </c>
      <c r="J37" s="29"/>
      <c r="K37" s="400">
        <f>K52</f>
        <v>9.2999999999999999E-2</v>
      </c>
      <c r="L37" s="401">
        <f>$G$18*(1+K63)-$G$18</f>
        <v>8.2600000000000477</v>
      </c>
      <c r="M37" s="233">
        <f>L37*K37</f>
        <v>0.76818000000000441</v>
      </c>
      <c r="N37" s="29"/>
      <c r="O37" s="234">
        <f t="shared" si="2"/>
        <v>0</v>
      </c>
      <c r="P37" s="235">
        <f t="shared" si="3"/>
        <v>0</v>
      </c>
    </row>
    <row r="38" spans="2:17" s="22" customFormat="1" ht="15" customHeight="1" x14ac:dyDescent="0.3">
      <c r="B38" s="78" t="str">
        <f>+RESIDENTIAL!$B$35</f>
        <v>Rate Rider for Disposition of Deferral/Variance Accounts - effective until December 31, 2026</v>
      </c>
      <c r="C38" s="52"/>
      <c r="D38" s="53" t="s">
        <v>22</v>
      </c>
      <c r="E38" s="52"/>
      <c r="F38" s="23"/>
      <c r="G38" s="81">
        <v>2.5500000000000002E-3</v>
      </c>
      <c r="H38" s="82">
        <f>+$G$18</f>
        <v>280</v>
      </c>
      <c r="I38" s="62">
        <f>H38*G38</f>
        <v>0.71400000000000008</v>
      </c>
      <c r="J38" s="57"/>
      <c r="K38" s="81">
        <v>8.8999999999999995E-4</v>
      </c>
      <c r="L38" s="82">
        <f>+$G$18</f>
        <v>280</v>
      </c>
      <c r="M38" s="62">
        <f>L38*K38</f>
        <v>0.24919999999999998</v>
      </c>
      <c r="N38" s="57"/>
      <c r="O38" s="58">
        <f t="shared" si="2"/>
        <v>-0.4648000000000001</v>
      </c>
      <c r="P38" s="59">
        <f t="shared" si="3"/>
        <v>-0.65098039215686276</v>
      </c>
      <c r="Q38" s="57"/>
    </row>
    <row r="39" spans="2:17" s="22" customFormat="1" ht="15" customHeight="1" x14ac:dyDescent="0.3">
      <c r="B39" s="78" t="str">
        <f>+RESIDENTIAL!$B$36</f>
        <v>Rate Rider for Disposition of Capacity Based Recovery Account - Applicable only for Class B Customers - effective until December 31, 2026</v>
      </c>
      <c r="C39" s="52"/>
      <c r="D39" s="53" t="s">
        <v>22</v>
      </c>
      <c r="E39" s="52"/>
      <c r="F39" s="23"/>
      <c r="G39" s="81">
        <v>1.8000000000000001E-4</v>
      </c>
      <c r="H39" s="82">
        <f>+$G$18</f>
        <v>280</v>
      </c>
      <c r="I39" s="62">
        <f>H39*G39</f>
        <v>5.04E-2</v>
      </c>
      <c r="J39" s="57"/>
      <c r="K39" s="81">
        <v>4.8000000000000001E-4</v>
      </c>
      <c r="L39" s="82">
        <f>+$G$18</f>
        <v>280</v>
      </c>
      <c r="M39" s="62">
        <f>L39*K39</f>
        <v>0.13439999999999999</v>
      </c>
      <c r="N39" s="57"/>
      <c r="O39" s="58">
        <f t="shared" si="2"/>
        <v>8.3999999999999991E-2</v>
      </c>
      <c r="P39" s="59">
        <f t="shared" si="3"/>
        <v>1.6666666666666665</v>
      </c>
      <c r="Q39" s="57"/>
    </row>
    <row r="40" spans="2:17" s="22" customFormat="1" ht="15" customHeight="1" x14ac:dyDescent="0.3">
      <c r="B40" s="78" t="str">
        <f>+RESIDENTIAL!$B$37</f>
        <v>Rate Rider for Disposition of Global Adjustment Account - Applicable only for Non-RPP Customers - effective until December 31, 2026</v>
      </c>
      <c r="C40" s="52"/>
      <c r="D40" s="53" t="s">
        <v>22</v>
      </c>
      <c r="E40" s="52"/>
      <c r="F40" s="23"/>
      <c r="G40" s="81">
        <v>1.24E-3</v>
      </c>
      <c r="H40" s="82"/>
      <c r="I40" s="62"/>
      <c r="J40" s="57"/>
      <c r="K40" s="81">
        <v>5.0800000000000003E-3</v>
      </c>
      <c r="L40" s="82"/>
      <c r="M40" s="62"/>
      <c r="N40" s="57"/>
      <c r="O40" s="58">
        <f t="shared" si="2"/>
        <v>0</v>
      </c>
      <c r="P40" s="59" t="str">
        <f t="shared" si="3"/>
        <v/>
      </c>
      <c r="Q40" s="57"/>
    </row>
    <row r="41" spans="2:17" x14ac:dyDescent="0.3">
      <c r="B41" s="251" t="s">
        <v>27</v>
      </c>
      <c r="C41" s="252"/>
      <c r="D41" s="253"/>
      <c r="E41" s="252"/>
      <c r="F41" s="240"/>
      <c r="G41" s="254"/>
      <c r="H41" s="255"/>
      <c r="I41" s="256">
        <f>SUM(I37:I40)+I36</f>
        <v>34.778180000000006</v>
      </c>
      <c r="J41" s="240"/>
      <c r="K41" s="254"/>
      <c r="L41" s="255"/>
      <c r="M41" s="256">
        <f>SUM(M37:M40)+M36</f>
        <v>36.59778</v>
      </c>
      <c r="N41" s="240"/>
      <c r="O41" s="244">
        <f t="shared" si="2"/>
        <v>1.8195999999999941</v>
      </c>
      <c r="P41" s="245">
        <f t="shared" si="3"/>
        <v>5.2320161664583767E-2</v>
      </c>
    </row>
    <row r="42" spans="2:17" x14ac:dyDescent="0.3">
      <c r="B42" s="257" t="s">
        <v>28</v>
      </c>
      <c r="C42" s="29"/>
      <c r="D42" s="230" t="s">
        <v>22</v>
      </c>
      <c r="E42" s="29"/>
      <c r="F42" s="29"/>
      <c r="G42" s="246">
        <v>8.4700000000000001E-3</v>
      </c>
      <c r="H42" s="258">
        <f>$G$18*(1+G63)</f>
        <v>288.26000000000005</v>
      </c>
      <c r="I42" s="248">
        <f>H42*G42</f>
        <v>2.4415622000000003</v>
      </c>
      <c r="J42" s="29"/>
      <c r="K42" s="246">
        <v>8.1700000000000002E-3</v>
      </c>
      <c r="L42" s="258">
        <f>$G$18*(1+K63)</f>
        <v>288.26000000000005</v>
      </c>
      <c r="M42" s="248">
        <f>L42*K42</f>
        <v>2.3550842000000003</v>
      </c>
      <c r="N42" s="29"/>
      <c r="O42" s="234">
        <f t="shared" si="2"/>
        <v>-8.6478000000000055E-2</v>
      </c>
      <c r="P42" s="235">
        <f t="shared" si="3"/>
        <v>-3.5419126328217254E-2</v>
      </c>
    </row>
    <row r="43" spans="2:17" x14ac:dyDescent="0.3">
      <c r="B43" s="259" t="s">
        <v>29</v>
      </c>
      <c r="C43" s="29"/>
      <c r="D43" s="230" t="s">
        <v>22</v>
      </c>
      <c r="E43" s="29"/>
      <c r="F43" s="29"/>
      <c r="G43" s="246">
        <v>6.0600000000000003E-3</v>
      </c>
      <c r="H43" s="313">
        <f>+H42</f>
        <v>288.26000000000005</v>
      </c>
      <c r="I43" s="248">
        <f>H43*G43</f>
        <v>1.7468556000000004</v>
      </c>
      <c r="J43" s="29"/>
      <c r="K43" s="246">
        <v>5.5799999999999999E-3</v>
      </c>
      <c r="L43" s="313">
        <f>+L42</f>
        <v>288.26000000000005</v>
      </c>
      <c r="M43" s="248">
        <f>L43*K43</f>
        <v>1.6084908000000002</v>
      </c>
      <c r="N43" s="29"/>
      <c r="O43" s="234">
        <f t="shared" si="2"/>
        <v>-0.13836480000000018</v>
      </c>
      <c r="P43" s="235">
        <f t="shared" si="3"/>
        <v>-7.9207920792079292E-2</v>
      </c>
    </row>
    <row r="44" spans="2:17" x14ac:dyDescent="0.3">
      <c r="B44" s="251" t="s">
        <v>30</v>
      </c>
      <c r="C44" s="238"/>
      <c r="D44" s="260"/>
      <c r="E44" s="238"/>
      <c r="F44" s="261"/>
      <c r="G44" s="262"/>
      <c r="H44" s="254"/>
      <c r="I44" s="256">
        <f>SUM(I41:I43)</f>
        <v>38.966597800000009</v>
      </c>
      <c r="J44" s="261"/>
      <c r="K44" s="262"/>
      <c r="L44" s="254"/>
      <c r="M44" s="256">
        <f>SUM(M41:M43)</f>
        <v>40.561354999999999</v>
      </c>
      <c r="N44" s="261"/>
      <c r="O44" s="244">
        <f t="shared" si="2"/>
        <v>1.5947571999999894</v>
      </c>
      <c r="P44" s="245">
        <f t="shared" si="3"/>
        <v>4.0926262235806206E-2</v>
      </c>
    </row>
    <row r="45" spans="2:17" x14ac:dyDescent="0.3">
      <c r="B45" s="259" t="s">
        <v>62</v>
      </c>
      <c r="C45" s="29"/>
      <c r="D45" s="230" t="s">
        <v>22</v>
      </c>
      <c r="E45" s="29"/>
      <c r="F45" s="29"/>
      <c r="G45" s="99">
        <v>4.1000000000000003E-3</v>
      </c>
      <c r="H45" s="313">
        <f>+H42</f>
        <v>288.26000000000005</v>
      </c>
      <c r="I45" s="248">
        <f t="shared" ref="I45:I55" si="6">H45*G45</f>
        <v>1.1818660000000003</v>
      </c>
      <c r="J45" s="29"/>
      <c r="K45" s="99">
        <v>4.1000000000000003E-3</v>
      </c>
      <c r="L45" s="313">
        <f>+L42</f>
        <v>288.26000000000005</v>
      </c>
      <c r="M45" s="248">
        <f t="shared" ref="M45:M55" si="7">L45*K45</f>
        <v>1.1818660000000003</v>
      </c>
      <c r="N45" s="29"/>
      <c r="O45" s="234">
        <f t="shared" si="2"/>
        <v>0</v>
      </c>
      <c r="P45" s="235">
        <f t="shared" si="3"/>
        <v>0</v>
      </c>
    </row>
    <row r="46" spans="2:17" x14ac:dyDescent="0.3">
      <c r="B46" s="259" t="s">
        <v>63</v>
      </c>
      <c r="C46" s="29"/>
      <c r="D46" s="230" t="s">
        <v>22</v>
      </c>
      <c r="E46" s="29"/>
      <c r="F46" s="29"/>
      <c r="G46" s="99">
        <v>1.5E-3</v>
      </c>
      <c r="H46" s="313">
        <f>+H42</f>
        <v>288.26000000000005</v>
      </c>
      <c r="I46" s="248">
        <f t="shared" si="6"/>
        <v>0.43239000000000011</v>
      </c>
      <c r="J46" s="29"/>
      <c r="K46" s="99">
        <v>1.5E-3</v>
      </c>
      <c r="L46" s="313">
        <f>+L42</f>
        <v>288.26000000000005</v>
      </c>
      <c r="M46" s="248">
        <f t="shared" si="7"/>
        <v>0.43239000000000011</v>
      </c>
      <c r="N46" s="29"/>
      <c r="O46" s="234">
        <f t="shared" si="2"/>
        <v>0</v>
      </c>
      <c r="P46" s="235">
        <f t="shared" si="3"/>
        <v>0</v>
      </c>
    </row>
    <row r="47" spans="2:17" x14ac:dyDescent="0.3">
      <c r="B47" s="259" t="s">
        <v>33</v>
      </c>
      <c r="C47" s="29"/>
      <c r="D47" s="230" t="s">
        <v>22</v>
      </c>
      <c r="E47" s="29"/>
      <c r="F47" s="29"/>
      <c r="G47" s="99">
        <v>4.0000000000000002E-4</v>
      </c>
      <c r="H47" s="313">
        <f>+H42</f>
        <v>288.26000000000005</v>
      </c>
      <c r="I47" s="248">
        <f t="shared" si="6"/>
        <v>0.11530400000000003</v>
      </c>
      <c r="J47" s="29"/>
      <c r="K47" s="99">
        <v>4.0000000000000002E-4</v>
      </c>
      <c r="L47" s="313">
        <f>+L42</f>
        <v>288.26000000000005</v>
      </c>
      <c r="M47" s="248">
        <f t="shared" si="7"/>
        <v>0.11530400000000003</v>
      </c>
      <c r="N47" s="29"/>
      <c r="O47" s="234">
        <f t="shared" si="2"/>
        <v>0</v>
      </c>
      <c r="P47" s="235">
        <f t="shared" si="3"/>
        <v>0</v>
      </c>
    </row>
    <row r="48" spans="2:17" x14ac:dyDescent="0.3">
      <c r="B48" s="229" t="s">
        <v>64</v>
      </c>
      <c r="C48" s="229"/>
      <c r="D48" s="230" t="s">
        <v>19</v>
      </c>
      <c r="E48" s="229"/>
      <c r="F48" s="29"/>
      <c r="G48" s="100">
        <v>0.25</v>
      </c>
      <c r="H48" s="247">
        <v>1</v>
      </c>
      <c r="I48" s="248">
        <f t="shared" si="6"/>
        <v>0.25</v>
      </c>
      <c r="J48" s="29"/>
      <c r="K48" s="100">
        <v>0.25</v>
      </c>
      <c r="L48" s="247">
        <v>1</v>
      </c>
      <c r="M48" s="248">
        <f t="shared" si="7"/>
        <v>0.25</v>
      </c>
      <c r="N48" s="29"/>
      <c r="O48" s="234">
        <f t="shared" si="2"/>
        <v>0</v>
      </c>
      <c r="P48" s="235">
        <f t="shared" si="3"/>
        <v>0</v>
      </c>
    </row>
    <row r="49" spans="1:57" s="22" customFormat="1" x14ac:dyDescent="0.3">
      <c r="B49" s="52" t="s">
        <v>35</v>
      </c>
      <c r="C49" s="52"/>
      <c r="D49" s="53" t="s">
        <v>22</v>
      </c>
      <c r="E49" s="52"/>
      <c r="F49" s="23"/>
      <c r="G49" s="99">
        <v>7.5999999999999998E-2</v>
      </c>
      <c r="H49" s="82">
        <f>$D$65*$G$18</f>
        <v>179.20000000000002</v>
      </c>
      <c r="I49" s="62">
        <f t="shared" si="6"/>
        <v>13.619200000000001</v>
      </c>
      <c r="J49" s="57"/>
      <c r="K49" s="99">
        <v>7.5999999999999998E-2</v>
      </c>
      <c r="L49" s="82">
        <f>$D$65*$G$18</f>
        <v>179.20000000000002</v>
      </c>
      <c r="M49" s="62">
        <f t="shared" si="7"/>
        <v>13.619200000000001</v>
      </c>
      <c r="N49" s="57"/>
      <c r="O49" s="58">
        <f t="shared" si="2"/>
        <v>0</v>
      </c>
      <c r="P49" s="59">
        <f t="shared" si="3"/>
        <v>0</v>
      </c>
      <c r="Q49" s="57"/>
    </row>
    <row r="50" spans="1:57" s="22" customFormat="1" x14ac:dyDescent="0.3">
      <c r="B50" s="52" t="s">
        <v>36</v>
      </c>
      <c r="C50" s="52"/>
      <c r="D50" s="53" t="s">
        <v>22</v>
      </c>
      <c r="E50" s="52"/>
      <c r="F50" s="23"/>
      <c r="G50" s="99">
        <v>0.122</v>
      </c>
      <c r="H50" s="82">
        <f>$D$66*$G$18</f>
        <v>50.4</v>
      </c>
      <c r="I50" s="62">
        <f t="shared" si="6"/>
        <v>6.1487999999999996</v>
      </c>
      <c r="J50" s="57"/>
      <c r="K50" s="99">
        <v>0.122</v>
      </c>
      <c r="L50" s="82">
        <f>$D$66*$G$18</f>
        <v>50.4</v>
      </c>
      <c r="M50" s="62">
        <f t="shared" si="7"/>
        <v>6.1487999999999996</v>
      </c>
      <c r="N50" s="57"/>
      <c r="O50" s="58">
        <f t="shared" si="2"/>
        <v>0</v>
      </c>
      <c r="P50" s="59">
        <f t="shared" si="3"/>
        <v>0</v>
      </c>
      <c r="Q50" s="57"/>
    </row>
    <row r="51" spans="1:57" s="22" customFormat="1" x14ac:dyDescent="0.3">
      <c r="B51" s="52" t="s">
        <v>37</v>
      </c>
      <c r="C51" s="52"/>
      <c r="D51" s="53" t="s">
        <v>22</v>
      </c>
      <c r="E51" s="52"/>
      <c r="F51" s="23"/>
      <c r="G51" s="99">
        <v>0.158</v>
      </c>
      <c r="H51" s="82">
        <f>$D$67*$G$18</f>
        <v>50.4</v>
      </c>
      <c r="I51" s="62">
        <f t="shared" si="6"/>
        <v>7.9631999999999996</v>
      </c>
      <c r="J51" s="57"/>
      <c r="K51" s="99">
        <v>0.158</v>
      </c>
      <c r="L51" s="82">
        <f>$D$67*$G$18</f>
        <v>50.4</v>
      </c>
      <c r="M51" s="62">
        <f t="shared" si="7"/>
        <v>7.9631999999999996</v>
      </c>
      <c r="N51" s="57"/>
      <c r="O51" s="58">
        <f t="shared" si="2"/>
        <v>0</v>
      </c>
      <c r="P51" s="59">
        <f t="shared" si="3"/>
        <v>0</v>
      </c>
      <c r="Q51" s="57"/>
    </row>
    <row r="52" spans="1:57" s="22" customFormat="1" x14ac:dyDescent="0.3">
      <c r="B52" s="52" t="s">
        <v>38</v>
      </c>
      <c r="C52" s="52"/>
      <c r="D52" s="53" t="s">
        <v>22</v>
      </c>
      <c r="E52" s="52"/>
      <c r="F52" s="23"/>
      <c r="G52" s="99">
        <v>9.2999999999999999E-2</v>
      </c>
      <c r="H52" s="82">
        <f>IF(AND($N$1=1, $G$18&gt;=750), 750, IF(AND($N$1=1, AND($G$18&lt;750, $G$18&gt;=0)), $G$18, IF(AND($N$1=2, $G$18&gt;=750), 750, IF(AND($N$1=2, AND($G$18&lt;750, $G$18&gt;=0)), $G$18))))</f>
        <v>280</v>
      </c>
      <c r="I52" s="62">
        <f t="shared" si="6"/>
        <v>26.04</v>
      </c>
      <c r="J52" s="57"/>
      <c r="K52" s="99">
        <v>9.2999999999999999E-2</v>
      </c>
      <c r="L52" s="82">
        <f>IF(AND($N$1=1, $G$18&gt;=750), 750, IF(AND($N$1=1, AND($G$18&lt;750, $G$18&gt;=0)), $G$18, IF(AND($N$1=2, $G$18&gt;=750), 750, IF(AND($N$1=2, AND($G$18&lt;750, $G$18&gt;=0)), $G$18))))</f>
        <v>280</v>
      </c>
      <c r="M52" s="62">
        <f t="shared" si="7"/>
        <v>26.04</v>
      </c>
      <c r="N52" s="57"/>
      <c r="O52" s="58">
        <f t="shared" si="2"/>
        <v>0</v>
      </c>
      <c r="P52" s="59">
        <f t="shared" si="3"/>
        <v>0</v>
      </c>
      <c r="Q52" s="57"/>
    </row>
    <row r="53" spans="1:57" s="22" customFormat="1" x14ac:dyDescent="0.3">
      <c r="B53" s="52" t="s">
        <v>39</v>
      </c>
      <c r="C53" s="52"/>
      <c r="D53" s="53" t="s">
        <v>22</v>
      </c>
      <c r="E53" s="52"/>
      <c r="F53" s="23"/>
      <c r="G53" s="99">
        <v>0.11</v>
      </c>
      <c r="H53" s="82">
        <f>IF(AND($N$1=1, $G$18&gt;=750), $G$18-750, IF(AND($N$1=1, AND($G$18&lt;750, $G$18&gt;=0)), 0, IF(AND($N$1=2, $G$18&gt;=750), $G$18-750, IF(AND($N$1=2, AND($G$18&lt;750, $G$18&gt;=0)), 0))))</f>
        <v>0</v>
      </c>
      <c r="I53" s="62">
        <f t="shared" si="6"/>
        <v>0</v>
      </c>
      <c r="J53" s="57"/>
      <c r="K53" s="99">
        <v>0.11</v>
      </c>
      <c r="L53" s="82">
        <f>IF(AND($N$1=1, $G$18&gt;=750), $G$18-750, IF(AND($N$1=1, AND($G$18&lt;750, $G$18&gt;=0)), 0, IF(AND($N$1=2, $G$18&gt;=750), $G$18-750, IF(AND($N$1=2, AND($G$18&lt;750, $G$18&gt;=0)), 0))))</f>
        <v>0</v>
      </c>
      <c r="M53" s="62">
        <f t="shared" si="7"/>
        <v>0</v>
      </c>
      <c r="N53" s="57"/>
      <c r="O53" s="58">
        <f t="shared" si="2"/>
        <v>0</v>
      </c>
      <c r="P53" s="59" t="str">
        <f t="shared" si="3"/>
        <v/>
      </c>
      <c r="Q53" s="57"/>
    </row>
    <row r="54" spans="1:57" s="22" customFormat="1" x14ac:dyDescent="0.3">
      <c r="B54" s="52" t="s">
        <v>40</v>
      </c>
      <c r="C54" s="52"/>
      <c r="D54" s="53" t="s">
        <v>22</v>
      </c>
      <c r="E54" s="52"/>
      <c r="F54" s="23"/>
      <c r="G54" s="99">
        <v>0.15959999999999999</v>
      </c>
      <c r="H54" s="82">
        <v>0</v>
      </c>
      <c r="I54" s="62">
        <f t="shared" si="6"/>
        <v>0</v>
      </c>
      <c r="J54" s="57"/>
      <c r="K54" s="99">
        <v>0.15959999999999999</v>
      </c>
      <c r="L54" s="82">
        <v>0</v>
      </c>
      <c r="M54" s="62">
        <f t="shared" si="7"/>
        <v>0</v>
      </c>
      <c r="N54" s="57"/>
      <c r="O54" s="58">
        <f t="shared" si="2"/>
        <v>0</v>
      </c>
      <c r="P54" s="59" t="str">
        <f t="shared" si="3"/>
        <v/>
      </c>
      <c r="Q54" s="57"/>
    </row>
    <row r="55" spans="1:57" s="22" customFormat="1" ht="15" thickBot="1" x14ac:dyDescent="0.35">
      <c r="B55" s="52" t="s">
        <v>41</v>
      </c>
      <c r="C55" s="52"/>
      <c r="D55" s="53" t="s">
        <v>22</v>
      </c>
      <c r="E55" s="52"/>
      <c r="F55" s="23"/>
      <c r="G55" s="99">
        <f>G54</f>
        <v>0.15959999999999999</v>
      </c>
      <c r="H55" s="82">
        <v>0</v>
      </c>
      <c r="I55" s="62">
        <f t="shared" si="6"/>
        <v>0</v>
      </c>
      <c r="J55" s="57"/>
      <c r="K55" s="99">
        <f>K54</f>
        <v>0.15959999999999999</v>
      </c>
      <c r="L55" s="82">
        <v>0</v>
      </c>
      <c r="M55" s="62">
        <f t="shared" si="7"/>
        <v>0</v>
      </c>
      <c r="N55" s="57"/>
      <c r="O55" s="58">
        <f t="shared" si="2"/>
        <v>0</v>
      </c>
      <c r="P55" s="59" t="str">
        <f t="shared" si="3"/>
        <v/>
      </c>
      <c r="Q55" s="57"/>
    </row>
    <row r="56" spans="1:57" ht="15" thickBot="1" x14ac:dyDescent="0.35">
      <c r="B56" s="266"/>
      <c r="C56" s="267"/>
      <c r="D56" s="268"/>
      <c r="E56" s="267"/>
      <c r="F56" s="269"/>
      <c r="G56" s="270"/>
      <c r="H56" s="271"/>
      <c r="I56" s="272"/>
      <c r="J56" s="269"/>
      <c r="K56" s="270"/>
      <c r="L56" s="271"/>
      <c r="M56" s="272"/>
      <c r="N56" s="269"/>
      <c r="O56" s="273">
        <f t="shared" si="2"/>
        <v>0</v>
      </c>
      <c r="P56" s="274" t="str">
        <f t="shared" si="3"/>
        <v/>
      </c>
    </row>
    <row r="57" spans="1:57" x14ac:dyDescent="0.3">
      <c r="B57" s="323" t="s">
        <v>65</v>
      </c>
      <c r="C57" s="229"/>
      <c r="D57" s="276"/>
      <c r="E57" s="229"/>
      <c r="F57" s="277"/>
      <c r="G57" s="278"/>
      <c r="H57" s="278"/>
      <c r="I57" s="279">
        <f>SUM(I44:I48,I52)</f>
        <v>66.986157800000001</v>
      </c>
      <c r="J57" s="280"/>
      <c r="K57" s="278"/>
      <c r="L57" s="278"/>
      <c r="M57" s="279">
        <f>SUM(M44:M48,M52)</f>
        <v>68.580915000000005</v>
      </c>
      <c r="N57" s="280"/>
      <c r="O57" s="281">
        <f t="shared" si="2"/>
        <v>1.5947572000000036</v>
      </c>
      <c r="P57" s="282">
        <f t="shared" si="3"/>
        <v>2.3807264849574693E-2</v>
      </c>
    </row>
    <row r="58" spans="1:57" x14ac:dyDescent="0.3">
      <c r="B58" s="275" t="s">
        <v>43</v>
      </c>
      <c r="C58" s="229"/>
      <c r="D58" s="276"/>
      <c r="E58" s="229"/>
      <c r="F58" s="277"/>
      <c r="G58" s="122">
        <v>-0.13100000000000001</v>
      </c>
      <c r="H58" s="284"/>
      <c r="I58" s="234">
        <f>I57*G58</f>
        <v>-8.7751866718000002</v>
      </c>
      <c r="J58" s="280"/>
      <c r="K58" s="122">
        <v>-0.13100000000000001</v>
      </c>
      <c r="L58" s="284"/>
      <c r="M58" s="234">
        <f>M57*K58</f>
        <v>-8.984099865000001</v>
      </c>
      <c r="N58" s="280"/>
      <c r="O58" s="234">
        <f t="shared" si="2"/>
        <v>-0.20891319320000079</v>
      </c>
      <c r="P58" s="235">
        <f t="shared" si="3"/>
        <v>2.3807264849574728E-2</v>
      </c>
    </row>
    <row r="59" spans="1:57" x14ac:dyDescent="0.3">
      <c r="B59" s="324" t="s">
        <v>44</v>
      </c>
      <c r="C59" s="229"/>
      <c r="D59" s="276"/>
      <c r="E59" s="229"/>
      <c r="F59" s="236"/>
      <c r="G59" s="286">
        <v>0.13</v>
      </c>
      <c r="H59" s="236"/>
      <c r="I59" s="234">
        <f>I57*G59</f>
        <v>8.7082005139999996</v>
      </c>
      <c r="J59" s="29"/>
      <c r="K59" s="286">
        <v>0.13</v>
      </c>
      <c r="L59" s="236"/>
      <c r="M59" s="234">
        <f>M57*K59</f>
        <v>8.9155189500000009</v>
      </c>
      <c r="N59" s="29"/>
      <c r="O59" s="234">
        <f t="shared" si="2"/>
        <v>0.20731843600000133</v>
      </c>
      <c r="P59" s="235">
        <f t="shared" si="3"/>
        <v>2.3807264849574791E-2</v>
      </c>
    </row>
    <row r="60" spans="1:57" ht="15" thickBot="1" x14ac:dyDescent="0.35">
      <c r="B60" s="437" t="s">
        <v>76</v>
      </c>
      <c r="C60" s="437"/>
      <c r="D60" s="437"/>
      <c r="E60" s="287"/>
      <c r="F60" s="288"/>
      <c r="G60" s="288"/>
      <c r="H60" s="288"/>
      <c r="I60" s="289">
        <f>SUM(I57:I59)</f>
        <v>66.919171642199998</v>
      </c>
      <c r="J60" s="290"/>
      <c r="K60" s="288"/>
      <c r="L60" s="288"/>
      <c r="M60" s="289">
        <f>SUM(M57:M59)</f>
        <v>68.512334085000006</v>
      </c>
      <c r="N60" s="290"/>
      <c r="O60" s="314">
        <f t="shared" si="2"/>
        <v>1.5931624428000077</v>
      </c>
      <c r="P60" s="315">
        <f t="shared" si="3"/>
        <v>2.3807264849574756E-2</v>
      </c>
    </row>
    <row r="61" spans="1:57" ht="15" thickBot="1" x14ac:dyDescent="0.35">
      <c r="A61" s="293"/>
      <c r="B61" s="316"/>
      <c r="C61" s="317"/>
      <c r="D61" s="318"/>
      <c r="E61" s="317"/>
      <c r="F61" s="319"/>
      <c r="G61" s="270"/>
      <c r="H61" s="320"/>
      <c r="I61" s="321"/>
      <c r="J61" s="319"/>
      <c r="K61" s="270"/>
      <c r="L61" s="320"/>
      <c r="M61" s="321"/>
      <c r="N61" s="319"/>
      <c r="O61" s="322"/>
      <c r="P61" s="274"/>
    </row>
    <row r="62" spans="1:57" x14ac:dyDescent="0.3">
      <c r="I62" s="222"/>
      <c r="M62" s="222"/>
      <c r="P62" s="385"/>
    </row>
    <row r="63" spans="1:57" x14ac:dyDescent="0.3">
      <c r="B63" s="220" t="s">
        <v>47</v>
      </c>
      <c r="G63" s="146">
        <v>2.9499999999999998E-2</v>
      </c>
      <c r="K63" s="146">
        <v>2.9499999999999998E-2</v>
      </c>
      <c r="P63" s="385"/>
    </row>
    <row r="64" spans="1:57" s="22" customFormat="1" x14ac:dyDescent="0.3">
      <c r="D64" s="27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2:51" s="22" customFormat="1" x14ac:dyDescent="0.3">
      <c r="D65" s="194">
        <v>0.64</v>
      </c>
      <c r="E65" s="195" t="s">
        <v>35</v>
      </c>
      <c r="F65" s="196"/>
      <c r="G65" s="197"/>
      <c r="H65" s="37"/>
      <c r="I65" s="37"/>
      <c r="J65" s="37"/>
      <c r="K65" s="23"/>
      <c r="L65" s="23"/>
      <c r="M65" s="23"/>
      <c r="N65" s="23"/>
      <c r="O65" s="23"/>
      <c r="P65" s="23"/>
      <c r="Q65" s="37"/>
      <c r="R65" s="23"/>
      <c r="S65" s="23"/>
      <c r="T65" s="23"/>
      <c r="U65" s="23"/>
      <c r="V65" s="23"/>
      <c r="W65" s="23"/>
      <c r="X65" s="37"/>
      <c r="Y65" s="23"/>
      <c r="Z65" s="23"/>
      <c r="AA65" s="23"/>
      <c r="AB65" s="23"/>
      <c r="AC65" s="23"/>
      <c r="AD65" s="23"/>
      <c r="AE65" s="37"/>
      <c r="AF65" s="23"/>
      <c r="AG65" s="23"/>
      <c r="AH65" s="23"/>
      <c r="AI65" s="23"/>
      <c r="AJ65" s="23"/>
      <c r="AK65" s="23"/>
      <c r="AL65" s="37"/>
      <c r="AM65" s="23"/>
      <c r="AN65" s="23"/>
      <c r="AO65" s="23"/>
      <c r="AP65" s="23"/>
      <c r="AQ65" s="23"/>
      <c r="AR65" s="23"/>
      <c r="AS65" s="37"/>
      <c r="AT65" s="23"/>
      <c r="AU65" s="23"/>
      <c r="AV65" s="23"/>
      <c r="AW65" s="23"/>
      <c r="AX65" s="23"/>
      <c r="AY65" s="23"/>
    </row>
    <row r="66" spans="2:51" s="22" customFormat="1" x14ac:dyDescent="0.3">
      <c r="D66" s="194">
        <v>0.18</v>
      </c>
      <c r="E66" s="195" t="s">
        <v>36</v>
      </c>
      <c r="F66" s="196"/>
      <c r="G66" s="197"/>
      <c r="H66" s="37"/>
      <c r="I66" s="37"/>
      <c r="J66" s="37"/>
      <c r="K66" s="23"/>
      <c r="L66" s="23"/>
      <c r="M66" s="23"/>
      <c r="N66" s="23"/>
      <c r="O66" s="23"/>
      <c r="P66" s="23"/>
      <c r="Q66" s="37"/>
      <c r="R66" s="23"/>
      <c r="S66" s="23"/>
      <c r="T66" s="23"/>
      <c r="U66" s="23"/>
      <c r="V66" s="23"/>
      <c r="W66" s="23"/>
      <c r="X66" s="37"/>
      <c r="Y66" s="23"/>
      <c r="Z66" s="23"/>
      <c r="AA66" s="23"/>
      <c r="AB66" s="23"/>
      <c r="AC66" s="23"/>
      <c r="AD66" s="23"/>
      <c r="AE66" s="37"/>
      <c r="AF66" s="23"/>
      <c r="AG66" s="23"/>
      <c r="AH66" s="23"/>
      <c r="AI66" s="23"/>
      <c r="AJ66" s="23"/>
      <c r="AK66" s="23"/>
      <c r="AL66" s="37"/>
      <c r="AM66" s="23"/>
      <c r="AN66" s="23"/>
      <c r="AO66" s="23"/>
      <c r="AP66" s="23"/>
      <c r="AQ66" s="23"/>
      <c r="AR66" s="23"/>
      <c r="AS66" s="37"/>
      <c r="AT66" s="23"/>
      <c r="AU66" s="23"/>
      <c r="AV66" s="23"/>
      <c r="AW66" s="23"/>
      <c r="AX66" s="23"/>
      <c r="AY66" s="23"/>
    </row>
    <row r="67" spans="2:51" s="22" customFormat="1" x14ac:dyDescent="0.3">
      <c r="D67" s="194">
        <v>0.18</v>
      </c>
      <c r="E67" s="195" t="s">
        <v>37</v>
      </c>
      <c r="F67" s="196"/>
      <c r="G67" s="197"/>
      <c r="H67" s="37"/>
      <c r="I67" s="37"/>
      <c r="J67" s="37"/>
      <c r="K67" s="23"/>
      <c r="L67" s="23"/>
      <c r="M67" s="23"/>
      <c r="N67" s="23"/>
      <c r="O67" s="23"/>
      <c r="P67" s="23"/>
      <c r="Q67" s="37"/>
      <c r="R67" s="23"/>
      <c r="S67" s="23"/>
      <c r="T67" s="23"/>
      <c r="U67" s="23"/>
      <c r="V67" s="23"/>
      <c r="W67" s="23"/>
      <c r="X67" s="37"/>
      <c r="Y67" s="23"/>
      <c r="Z67" s="23"/>
      <c r="AA67" s="23"/>
      <c r="AB67" s="23"/>
      <c r="AC67" s="23"/>
      <c r="AD67" s="23"/>
      <c r="AE67" s="37"/>
      <c r="AF67" s="23"/>
      <c r="AG67" s="23"/>
      <c r="AH67" s="23"/>
      <c r="AI67" s="23"/>
      <c r="AJ67" s="23"/>
      <c r="AK67" s="23"/>
      <c r="AL67" s="37"/>
      <c r="AM67" s="23"/>
      <c r="AN67" s="23"/>
      <c r="AO67" s="23"/>
      <c r="AP67" s="23"/>
      <c r="AQ67" s="23"/>
      <c r="AR67" s="23"/>
      <c r="AS67" s="37"/>
      <c r="AT67" s="23"/>
      <c r="AU67" s="23"/>
      <c r="AV67" s="23"/>
      <c r="AW67" s="23"/>
      <c r="AX67" s="23"/>
      <c r="AY67" s="23"/>
    </row>
    <row r="68" spans="2:51" x14ac:dyDescent="0.3">
      <c r="D68" s="409"/>
      <c r="E68" s="22"/>
      <c r="F68" s="22"/>
      <c r="G68" s="22"/>
      <c r="H68" s="22"/>
      <c r="I68" s="22"/>
    </row>
    <row r="69" spans="2:51" x14ac:dyDescent="0.3">
      <c r="D69" s="409"/>
      <c r="E69" s="22"/>
      <c r="F69" s="22"/>
      <c r="G69" s="60"/>
      <c r="H69" s="60"/>
      <c r="I69" s="60"/>
      <c r="J69" s="60"/>
      <c r="Q69" s="60"/>
      <c r="X69" s="60"/>
      <c r="AE69" s="60"/>
      <c r="AL69" s="60"/>
      <c r="AS69" s="60"/>
    </row>
    <row r="70" spans="2:51" x14ac:dyDescent="0.3">
      <c r="D70" s="409"/>
      <c r="E70" s="22"/>
      <c r="F70" s="22"/>
      <c r="G70" s="60"/>
      <c r="H70" s="60"/>
      <c r="I70" s="60"/>
      <c r="J70" s="60"/>
      <c r="Q70" s="60"/>
      <c r="X70" s="60"/>
      <c r="AE70" s="60"/>
      <c r="AL70" s="60"/>
      <c r="AS70" s="60"/>
    </row>
    <row r="71" spans="2:51" x14ac:dyDescent="0.3">
      <c r="D71" s="409"/>
      <c r="E71" s="22"/>
      <c r="F71" s="22"/>
      <c r="G71" s="60"/>
      <c r="H71" s="60"/>
      <c r="I71" s="60"/>
      <c r="J71" s="60"/>
      <c r="Q71" s="60"/>
      <c r="X71" s="60"/>
      <c r="AE71" s="60"/>
      <c r="AL71" s="60"/>
      <c r="AS71" s="60"/>
    </row>
    <row r="72" spans="2:51" x14ac:dyDescent="0.3">
      <c r="D72" s="409"/>
      <c r="E72" s="22"/>
      <c r="F72" s="22"/>
      <c r="G72" s="60"/>
      <c r="H72" s="60"/>
      <c r="I72" s="60"/>
      <c r="J72" s="60"/>
      <c r="Q72" s="60"/>
      <c r="X72" s="60"/>
      <c r="AE72" s="60"/>
      <c r="AL72" s="60"/>
      <c r="AS72" s="60"/>
    </row>
    <row r="73" spans="2:51" x14ac:dyDescent="0.3">
      <c r="D73" s="409"/>
      <c r="E73" s="22"/>
      <c r="F73" s="22"/>
      <c r="G73" s="60"/>
      <c r="H73" s="60"/>
      <c r="I73" s="60"/>
      <c r="J73" s="60"/>
      <c r="Q73" s="60"/>
      <c r="X73" s="60"/>
      <c r="AE73" s="60"/>
      <c r="AL73" s="60"/>
      <c r="AS73" s="60"/>
    </row>
    <row r="74" spans="2:51" x14ac:dyDescent="0.3">
      <c r="D74" s="409"/>
      <c r="E74" s="22"/>
      <c r="F74" s="22"/>
      <c r="G74" s="60"/>
      <c r="H74" s="60"/>
      <c r="I74" s="60"/>
      <c r="J74" s="60"/>
      <c r="Q74" s="60"/>
      <c r="X74" s="60"/>
      <c r="AE74" s="60"/>
      <c r="AL74" s="60"/>
      <c r="AS74" s="60"/>
    </row>
    <row r="75" spans="2:51" x14ac:dyDescent="0.3">
      <c r="D75" s="409"/>
      <c r="E75" s="22"/>
      <c r="F75" s="22"/>
      <c r="G75" s="60"/>
      <c r="H75" s="60"/>
      <c r="I75" s="60"/>
      <c r="J75" s="60"/>
      <c r="Q75" s="60"/>
      <c r="X75" s="60"/>
      <c r="AE75" s="60"/>
      <c r="AL75" s="60"/>
      <c r="AS75" s="60"/>
    </row>
    <row r="76" spans="2:51" x14ac:dyDescent="0.3">
      <c r="D76" s="409"/>
      <c r="E76" s="22"/>
      <c r="F76" s="22"/>
      <c r="G76" s="60"/>
      <c r="H76" s="60"/>
      <c r="I76" s="60"/>
      <c r="J76" s="60"/>
      <c r="Q76" s="60"/>
      <c r="X76" s="60"/>
      <c r="AE76" s="60"/>
      <c r="AL76" s="60"/>
      <c r="AS76" s="60"/>
    </row>
    <row r="77" spans="2:51" x14ac:dyDescent="0.3">
      <c r="D77" s="409"/>
      <c r="E77" s="22"/>
      <c r="F77" s="22"/>
      <c r="G77" s="60"/>
      <c r="H77" s="60"/>
      <c r="I77" s="60"/>
      <c r="J77" s="60"/>
      <c r="Q77" s="60"/>
      <c r="X77" s="60"/>
      <c r="AE77" s="60"/>
      <c r="AL77" s="60"/>
      <c r="AS77" s="60"/>
    </row>
    <row r="78" spans="2:51" x14ac:dyDescent="0.3">
      <c r="D78" s="409"/>
      <c r="E78" s="22"/>
      <c r="F78" s="22"/>
      <c r="G78" s="60"/>
      <c r="H78" s="60"/>
      <c r="I78" s="60"/>
    </row>
    <row r="79" spans="2:51" x14ac:dyDescent="0.3">
      <c r="D79" s="409"/>
      <c r="E79" s="22"/>
      <c r="F79" s="22"/>
      <c r="G79" s="60"/>
      <c r="H79" s="60"/>
      <c r="I79" s="60"/>
    </row>
    <row r="80" spans="2:51" x14ac:dyDescent="0.3">
      <c r="B80" s="343"/>
      <c r="D80" s="409"/>
      <c r="E80" s="22"/>
      <c r="F80" s="22"/>
      <c r="G80" s="60"/>
      <c r="H80" s="60"/>
      <c r="I80" s="60"/>
    </row>
    <row r="81" spans="2:9" x14ac:dyDescent="0.3">
      <c r="B81" s="343"/>
      <c r="D81" s="409"/>
      <c r="E81" s="22"/>
      <c r="F81" s="22"/>
      <c r="G81" s="60"/>
      <c r="H81" s="60"/>
      <c r="I81" s="60"/>
    </row>
    <row r="82" spans="2:9" x14ac:dyDescent="0.3">
      <c r="B82" s="343"/>
      <c r="D82" s="409"/>
      <c r="E82" s="22"/>
      <c r="F82" s="22"/>
      <c r="G82" s="60"/>
      <c r="H82" s="60"/>
      <c r="I82" s="60"/>
    </row>
    <row r="83" spans="2:9" x14ac:dyDescent="0.3">
      <c r="B83" s="343"/>
      <c r="D83" s="409"/>
      <c r="E83" s="22"/>
      <c r="F83" s="22"/>
      <c r="G83" s="60"/>
      <c r="H83" s="60"/>
      <c r="I83" s="60"/>
    </row>
    <row r="84" spans="2:9" x14ac:dyDescent="0.3">
      <c r="B84" s="343"/>
      <c r="D84" s="409"/>
      <c r="E84" s="22"/>
      <c r="F84" s="22"/>
      <c r="G84" s="60"/>
      <c r="H84" s="60"/>
      <c r="I84" s="60"/>
    </row>
    <row r="85" spans="2:9" x14ac:dyDescent="0.3">
      <c r="B85" s="343"/>
      <c r="D85" s="409"/>
      <c r="E85" s="22"/>
      <c r="F85" s="22"/>
      <c r="G85" s="60"/>
      <c r="H85" s="60"/>
      <c r="I85" s="60"/>
    </row>
    <row r="86" spans="2:9" x14ac:dyDescent="0.3">
      <c r="B86" s="343"/>
      <c r="D86" s="409"/>
      <c r="E86" s="22"/>
      <c r="F86" s="22"/>
      <c r="G86" s="60"/>
      <c r="H86" s="60"/>
      <c r="I86" s="60"/>
    </row>
    <row r="87" spans="2:9" x14ac:dyDescent="0.3">
      <c r="B87" s="343"/>
      <c r="D87" s="409"/>
      <c r="E87" s="22"/>
      <c r="F87" s="22"/>
      <c r="G87" s="60"/>
      <c r="H87" s="60"/>
      <c r="I87" s="60"/>
    </row>
    <row r="88" spans="2:9" x14ac:dyDescent="0.3">
      <c r="B88" s="343"/>
      <c r="D88" s="409"/>
      <c r="E88" s="22"/>
      <c r="F88" s="22"/>
      <c r="G88" s="60"/>
      <c r="H88" s="60"/>
      <c r="I88" s="60"/>
    </row>
    <row r="89" spans="2:9" x14ac:dyDescent="0.3">
      <c r="B89" s="343"/>
      <c r="D89" s="409"/>
      <c r="E89" s="22"/>
      <c r="F89" s="22"/>
      <c r="G89" s="60"/>
      <c r="H89" s="60"/>
      <c r="I89" s="60"/>
    </row>
    <row r="90" spans="2:9" x14ac:dyDescent="0.3">
      <c r="B90" s="343"/>
      <c r="D90" s="409"/>
      <c r="E90" s="22"/>
      <c r="F90" s="22"/>
      <c r="G90" s="60"/>
      <c r="H90" s="60"/>
      <c r="I90" s="60"/>
    </row>
    <row r="91" spans="2:9" x14ac:dyDescent="0.3">
      <c r="B91" s="343"/>
      <c r="D91" s="409"/>
      <c r="E91" s="22"/>
      <c r="F91" s="22"/>
      <c r="G91" s="60"/>
      <c r="H91" s="60"/>
      <c r="I91" s="60"/>
    </row>
    <row r="92" spans="2:9" x14ac:dyDescent="0.3">
      <c r="B92" s="343"/>
      <c r="D92" s="409"/>
      <c r="E92" s="22"/>
      <c r="F92" s="22"/>
      <c r="G92" s="60"/>
      <c r="H92" s="60"/>
      <c r="I92" s="60"/>
    </row>
    <row r="93" spans="2:9" x14ac:dyDescent="0.3">
      <c r="B93" s="343"/>
      <c r="D93" s="409"/>
      <c r="E93" s="22"/>
      <c r="F93" s="22"/>
      <c r="G93" s="60"/>
      <c r="H93" s="60"/>
      <c r="I93" s="60"/>
    </row>
    <row r="94" spans="2:9" x14ac:dyDescent="0.3">
      <c r="B94" s="343"/>
      <c r="D94" s="409"/>
      <c r="E94" s="22"/>
      <c r="F94" s="22"/>
      <c r="G94" s="60"/>
      <c r="H94" s="60"/>
      <c r="I94" s="60"/>
    </row>
    <row r="95" spans="2:9" x14ac:dyDescent="0.3">
      <c r="B95" s="343"/>
      <c r="D95" s="409"/>
      <c r="E95" s="22"/>
      <c r="F95" s="22"/>
      <c r="G95" s="60"/>
      <c r="H95" s="60"/>
      <c r="I95" s="60"/>
    </row>
    <row r="96" spans="2:9" x14ac:dyDescent="0.3">
      <c r="B96" s="343"/>
      <c r="D96" s="409"/>
      <c r="E96" s="22"/>
      <c r="F96" s="22"/>
      <c r="G96" s="60"/>
      <c r="H96" s="60"/>
      <c r="I96" s="60"/>
    </row>
    <row r="97" spans="2:9" x14ac:dyDescent="0.3">
      <c r="B97" s="343"/>
      <c r="D97" s="409"/>
      <c r="E97" s="22"/>
      <c r="F97" s="22"/>
      <c r="G97" s="60"/>
      <c r="H97" s="60"/>
      <c r="I97" s="60"/>
    </row>
    <row r="98" spans="2:9" x14ac:dyDescent="0.3">
      <c r="B98" s="343"/>
      <c r="D98" s="409"/>
      <c r="E98" s="22"/>
      <c r="F98" s="22"/>
      <c r="G98" s="60"/>
      <c r="H98" s="60"/>
      <c r="I98" s="60"/>
    </row>
    <row r="99" spans="2:9" x14ac:dyDescent="0.3">
      <c r="D99" s="409"/>
      <c r="E99" s="22"/>
      <c r="F99" s="22"/>
      <c r="G99" s="60"/>
      <c r="H99" s="60"/>
      <c r="I99" s="60"/>
    </row>
    <row r="100" spans="2:9" x14ac:dyDescent="0.3">
      <c r="D100" s="409"/>
      <c r="E100" s="22"/>
      <c r="F100" s="22"/>
      <c r="G100" s="60"/>
      <c r="H100" s="60"/>
      <c r="I100" s="60"/>
    </row>
    <row r="101" spans="2:9" x14ac:dyDescent="0.3">
      <c r="D101" s="409"/>
      <c r="E101" s="22"/>
      <c r="F101" s="22"/>
      <c r="G101" s="60"/>
      <c r="H101" s="60"/>
      <c r="I101" s="60"/>
    </row>
    <row r="102" spans="2:9" x14ac:dyDescent="0.3">
      <c r="D102" s="409"/>
      <c r="E102" s="22"/>
      <c r="F102" s="22"/>
      <c r="G102" s="60"/>
      <c r="H102" s="60"/>
      <c r="I102" s="60"/>
    </row>
    <row r="103" spans="2:9" x14ac:dyDescent="0.3">
      <c r="D103" s="409"/>
      <c r="E103" s="22"/>
      <c r="F103" s="22"/>
      <c r="G103" s="60"/>
      <c r="H103" s="60"/>
      <c r="I103" s="60"/>
    </row>
    <row r="104" spans="2:9" x14ac:dyDescent="0.3">
      <c r="D104" s="409"/>
      <c r="E104" s="22"/>
      <c r="F104" s="22"/>
      <c r="G104" s="60"/>
      <c r="H104" s="60"/>
      <c r="I104" s="60"/>
    </row>
    <row r="105" spans="2:9" x14ac:dyDescent="0.3">
      <c r="D105" s="409"/>
      <c r="E105" s="22"/>
      <c r="F105" s="22"/>
      <c r="G105" s="60"/>
      <c r="H105" s="60"/>
      <c r="I105" s="60"/>
    </row>
    <row r="106" spans="2:9" x14ac:dyDescent="0.3">
      <c r="D106" s="409"/>
      <c r="E106" s="22"/>
      <c r="F106" s="22"/>
      <c r="G106" s="60"/>
      <c r="H106" s="60"/>
      <c r="I106" s="60"/>
    </row>
    <row r="107" spans="2:9" x14ac:dyDescent="0.3">
      <c r="D107" s="409"/>
      <c r="E107" s="22"/>
      <c r="F107" s="22"/>
      <c r="G107" s="60"/>
      <c r="H107" s="60"/>
      <c r="I107" s="60"/>
    </row>
    <row r="108" spans="2:9" x14ac:dyDescent="0.3">
      <c r="D108" s="409"/>
      <c r="E108" s="22"/>
      <c r="F108" s="22"/>
      <c r="G108" s="60"/>
      <c r="H108" s="60"/>
      <c r="I108" s="60"/>
    </row>
    <row r="109" spans="2:9" x14ac:dyDescent="0.3">
      <c r="D109" s="409"/>
      <c r="E109" s="22"/>
      <c r="F109" s="22"/>
      <c r="G109" s="60"/>
      <c r="H109" s="60"/>
      <c r="I109" s="60"/>
    </row>
    <row r="110" spans="2:9" x14ac:dyDescent="0.3">
      <c r="D110" s="409"/>
      <c r="E110" s="22"/>
      <c r="F110" s="22"/>
      <c r="G110" s="60"/>
      <c r="H110" s="60"/>
      <c r="I110" s="60"/>
    </row>
    <row r="111" spans="2:9" x14ac:dyDescent="0.3">
      <c r="D111" s="409"/>
      <c r="E111" s="22"/>
      <c r="F111" s="22"/>
      <c r="G111" s="60"/>
      <c r="H111" s="60"/>
      <c r="I111" s="60"/>
    </row>
    <row r="112" spans="2:9" x14ac:dyDescent="0.3">
      <c r="D112" s="409"/>
      <c r="E112" s="22"/>
      <c r="F112" s="22"/>
      <c r="G112" s="60"/>
      <c r="H112" s="60"/>
      <c r="I112" s="60"/>
    </row>
    <row r="113" spans="4:9" x14ac:dyDescent="0.3">
      <c r="D113" s="409"/>
      <c r="E113" s="22"/>
      <c r="F113" s="22"/>
      <c r="G113" s="60"/>
      <c r="H113" s="60"/>
      <c r="I113" s="60"/>
    </row>
    <row r="114" spans="4:9" x14ac:dyDescent="0.3">
      <c r="D114" s="409"/>
      <c r="E114" s="22"/>
      <c r="F114" s="22"/>
      <c r="G114" s="60"/>
      <c r="H114" s="60"/>
      <c r="I114" s="60"/>
    </row>
    <row r="115" spans="4:9" x14ac:dyDescent="0.3">
      <c r="D115" s="409"/>
      <c r="E115" s="22"/>
      <c r="F115" s="22"/>
      <c r="G115" s="60"/>
      <c r="H115" s="60"/>
      <c r="I115" s="60"/>
    </row>
    <row r="116" spans="4:9" x14ac:dyDescent="0.3">
      <c r="D116" s="409"/>
      <c r="E116" s="22"/>
      <c r="F116" s="22"/>
      <c r="G116" s="60"/>
      <c r="H116" s="60"/>
      <c r="I116" s="60"/>
    </row>
    <row r="117" spans="4:9" x14ac:dyDescent="0.3">
      <c r="D117" s="409"/>
      <c r="E117" s="22"/>
      <c r="F117" s="22"/>
      <c r="G117" s="60"/>
      <c r="H117" s="60"/>
      <c r="I117" s="60"/>
    </row>
    <row r="118" spans="4:9" x14ac:dyDescent="0.3">
      <c r="D118" s="409"/>
      <c r="E118" s="22"/>
      <c r="F118" s="22"/>
      <c r="G118" s="60"/>
      <c r="H118" s="60"/>
      <c r="I118" s="60"/>
    </row>
    <row r="119" spans="4:9" x14ac:dyDescent="0.3">
      <c r="D119" s="409"/>
      <c r="E119" s="22"/>
      <c r="F119" s="22"/>
      <c r="G119" s="60"/>
      <c r="H119" s="60"/>
      <c r="I119" s="60"/>
    </row>
    <row r="120" spans="4:9" x14ac:dyDescent="0.3">
      <c r="D120" s="409"/>
      <c r="E120" s="22"/>
      <c r="F120" s="22"/>
      <c r="G120" s="60"/>
      <c r="H120" s="60"/>
      <c r="I120" s="60"/>
    </row>
    <row r="121" spans="4:9" x14ac:dyDescent="0.3">
      <c r="D121" s="409"/>
      <c r="E121" s="22"/>
      <c r="F121" s="22"/>
      <c r="G121" s="60"/>
      <c r="H121" s="60"/>
      <c r="I121" s="60"/>
    </row>
    <row r="122" spans="4:9" x14ac:dyDescent="0.3">
      <c r="D122" s="409"/>
      <c r="E122" s="22"/>
      <c r="F122" s="22"/>
      <c r="G122" s="60"/>
      <c r="H122" s="60"/>
      <c r="I122" s="60"/>
    </row>
    <row r="123" spans="4:9" x14ac:dyDescent="0.3">
      <c r="D123" s="409"/>
      <c r="E123" s="22"/>
      <c r="F123" s="22"/>
      <c r="G123" s="60"/>
      <c r="H123" s="60"/>
      <c r="I123" s="60"/>
    </row>
    <row r="124" spans="4:9" x14ac:dyDescent="0.3">
      <c r="D124" s="409"/>
      <c r="E124" s="22"/>
      <c r="F124" s="22"/>
      <c r="G124" s="60"/>
      <c r="H124" s="60"/>
      <c r="I124" s="60"/>
    </row>
    <row r="125" spans="4:9" x14ac:dyDescent="0.3">
      <c r="D125" s="409"/>
      <c r="E125" s="22"/>
      <c r="F125" s="22"/>
      <c r="G125" s="60"/>
      <c r="H125" s="60"/>
      <c r="I125" s="60"/>
    </row>
    <row r="126" spans="4:9" x14ac:dyDescent="0.3">
      <c r="D126" s="409"/>
      <c r="E126" s="22"/>
      <c r="F126" s="22"/>
      <c r="G126" s="60"/>
      <c r="H126" s="60"/>
      <c r="I126" s="60"/>
    </row>
    <row r="127" spans="4:9" x14ac:dyDescent="0.3">
      <c r="D127" s="409"/>
      <c r="E127" s="22"/>
      <c r="F127" s="22"/>
      <c r="G127" s="60"/>
      <c r="H127" s="60"/>
      <c r="I127" s="60"/>
    </row>
    <row r="128" spans="4:9" x14ac:dyDescent="0.3">
      <c r="D128" s="409"/>
      <c r="E128" s="22"/>
      <c r="F128" s="22"/>
      <c r="G128" s="60"/>
      <c r="H128" s="60"/>
      <c r="I128" s="60"/>
    </row>
    <row r="129" spans="4:9" x14ac:dyDescent="0.3">
      <c r="D129" s="409"/>
      <c r="E129" s="22"/>
      <c r="F129" s="22"/>
      <c r="G129" s="60"/>
      <c r="H129" s="60"/>
      <c r="I129" s="60"/>
    </row>
    <row r="130" spans="4:9" x14ac:dyDescent="0.3">
      <c r="D130" s="409"/>
      <c r="E130" s="22"/>
      <c r="F130" s="22"/>
      <c r="G130" s="60"/>
      <c r="H130" s="60"/>
      <c r="I130" s="60"/>
    </row>
    <row r="131" spans="4:9" x14ac:dyDescent="0.3">
      <c r="D131" s="409"/>
      <c r="E131" s="22"/>
      <c r="F131" s="22"/>
      <c r="G131" s="60"/>
      <c r="H131" s="60"/>
      <c r="I131" s="60"/>
    </row>
  </sheetData>
  <mergeCells count="11">
    <mergeCell ref="A3:H3"/>
    <mergeCell ref="B10:J10"/>
    <mergeCell ref="B11:J11"/>
    <mergeCell ref="D14:J14"/>
    <mergeCell ref="G20:I20"/>
    <mergeCell ref="O20:P20"/>
    <mergeCell ref="D21:D22"/>
    <mergeCell ref="O21:O22"/>
    <mergeCell ref="P21:P22"/>
    <mergeCell ref="B60:D60"/>
    <mergeCell ref="K20:M20"/>
  </mergeCells>
  <conditionalFormatting sqref="G65:J67">
    <cfRule type="cellIs" dxfId="23" priority="1" operator="lessThan">
      <formula>0</formula>
    </cfRule>
    <cfRule type="cellIs" dxfId="22" priority="2" operator="greaterThan">
      <formula>0</formula>
    </cfRule>
  </conditionalFormatting>
  <conditionalFormatting sqref="G69:J69 J70:J77 G70:I131">
    <cfRule type="cellIs" dxfId="21" priority="25" operator="lessThan">
      <formula>0</formula>
    </cfRule>
    <cfRule type="cellIs" dxfId="20" priority="26" operator="greaterThan">
      <formula>0</formula>
    </cfRule>
  </conditionalFormatting>
  <conditionalFormatting sqref="Q65:Q6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Q69:Q77"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X65:X67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X69:X77">
    <cfRule type="cellIs" dxfId="13" priority="17" operator="lessThan">
      <formula>0</formula>
    </cfRule>
    <cfRule type="cellIs" dxfId="12" priority="18" operator="greaterThan">
      <formula>0</formula>
    </cfRule>
  </conditionalFormatting>
  <conditionalFormatting sqref="AE65:AE6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AE69:AE77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AL65:AL6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AL69:AL77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AS65:AS6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AS69:AS77">
    <cfRule type="cellIs" dxfId="1" priority="5" operator="lessThan">
      <formula>0</formula>
    </cfRule>
    <cfRule type="cellIs" dxfId="0" priority="6" operator="greaterThan">
      <formula>0</formula>
    </cfRule>
  </conditionalFormatting>
  <dataValidations count="6">
    <dataValidation type="list" allowBlank="1" showInputMessage="1" showErrorMessage="1" sqref="D24" xr:uid="{C60DD040-52E8-4A0B-B7F0-6F5D187C18BB}">
      <formula1>"per 30 days, per connection per 30 days, per kWh, per kW, per kVA"</formula1>
    </dataValidation>
    <dataValidation type="list" allowBlank="1" showInputMessage="1" showErrorMessage="1" sqref="D16" xr:uid="{1D14BA43-0590-4EB4-A15C-B9D5A6EF6B85}">
      <formula1>"TOU, non-TOU"</formula1>
    </dataValidation>
    <dataValidation type="list" allowBlank="1" showInputMessage="1" showErrorMessage="1" sqref="D23 D26" xr:uid="{832DC9F9-152B-4BBA-834A-084CA5D56CCD}">
      <formula1>"per 30 days, per kWh, per kW, per kVA"</formula1>
    </dataValidation>
    <dataValidation type="list" allowBlank="1" showInputMessage="1" showErrorMessage="1" prompt="Select Charge Unit - monthly, per kWh, per kW" sqref="D61 D56" xr:uid="{1FF86F77-1F81-4579-9C99-0043AB05E496}">
      <formula1>"Monthly, per kWh, per kW"</formula1>
    </dataValidation>
    <dataValidation type="list" allowBlank="1" showInputMessage="1" showErrorMessage="1" sqref="E42:E43 E61 E45:E56 E37:E40 E23:E35" xr:uid="{51093E05-6DB1-444D-8196-95AC99D565EB}">
      <formula1>#REF!</formula1>
    </dataValidation>
    <dataValidation type="list" allowBlank="1" showInputMessage="1" showErrorMessage="1" prompt="Select Charge Unit - per 30 days, per kWh, per kW, per kVA." sqref="D42:D43 D45:D55 D25 D37:D40 D27:D35" xr:uid="{F3D33E8C-F61A-4FA6-9159-59BBD3892393}">
      <formula1>"per 30 days, per kWh, per kW, per kVA"</formula1>
    </dataValidation>
  </dataValidations>
  <printOptions horizontalCentered="1" gridLines="1"/>
  <pageMargins left="0.70866141732283472" right="0.70866141732283472" top="1.3385826771653544" bottom="0.74803149606299213" header="0.31496062992125984" footer="0"/>
  <pageSetup scale="47" fitToHeight="0" orientation="landscape" r:id="rId1"/>
  <headerFooter scaleWithDoc="0">
    <oddHeader>&amp;R&amp;7Toronto Hydro-Electric System Limited
EB-2025-0006
Tab 4
Schedule 1
ORIGINAL
Page &amp;P of &amp;N</oddHeader>
    <oddFooter>&amp;C&amp;A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106680</xdr:colOff>
                    <xdr:row>16</xdr:row>
                    <xdr:rowOff>76200</xdr:rowOff>
                  </from>
                  <to>
                    <xdr:col>16</xdr:col>
                    <xdr:colOff>601980</xdr:colOff>
                    <xdr:row>18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30480</xdr:colOff>
                    <xdr:row>16</xdr:row>
                    <xdr:rowOff>114300</xdr:rowOff>
                  </from>
                  <to>
                    <xdr:col>10</xdr:col>
                    <xdr:colOff>609600</xdr:colOff>
                    <xdr:row>18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2BCAF-C05D-4DC7-8FC0-7941968AACB2}">
  <ds:schemaRefs>
    <ds:schemaRef ds:uri="12f68b52-648b-46a0-8463-d3282342a499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sharepoint/v3/fields"/>
    <ds:schemaRef ds:uri="http://schemas.microsoft.com/office/infopath/2007/PartnerControls"/>
    <ds:schemaRef ds:uri="d178a8d1-16ff-473a-8ed0-d41f4478457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156CE9C-160B-4AFE-8D85-80DB7DF86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1A7295-4858-4E12-AC87-CDC6B68DC0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cp:lastPrinted>2025-08-08T20:58:17Z</cp:lastPrinted>
  <dcterms:created xsi:type="dcterms:W3CDTF">2025-08-06T16:13:52Z</dcterms:created>
  <dcterms:modified xsi:type="dcterms:W3CDTF">2025-08-08T21:05:17Z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689ff65-c46b-482d-991c-de3cc8c3b259_Enabled">
    <vt:lpwstr>true</vt:lpwstr>
  </property>
  <property fmtid="{D5CDD505-2E9C-101B-9397-08002B2CF9AE}" pid="3" name="MSIP_Label_1689ff65-c46b-482d-991c-de3cc8c3b259_SetDate">
    <vt:lpwstr>2025-08-06T16:14:54Z</vt:lpwstr>
  </property>
  <property fmtid="{D5CDD505-2E9C-101B-9397-08002B2CF9AE}" pid="4" name="MSIP_Label_1689ff65-c46b-482d-991c-de3cc8c3b259_Method">
    <vt:lpwstr>Privileged</vt:lpwstr>
  </property>
  <property fmtid="{D5CDD505-2E9C-101B-9397-08002B2CF9AE}" pid="5" name="MSIP_Label_1689ff65-c46b-482d-991c-de3cc8c3b259_Name">
    <vt:lpwstr>Confidential - TH Internal Use Only</vt:lpwstr>
  </property>
  <property fmtid="{D5CDD505-2E9C-101B-9397-08002B2CF9AE}" pid="6" name="MSIP_Label_1689ff65-c46b-482d-991c-de3cc8c3b259_SiteId">
    <vt:lpwstr>cecf09d6-44f1-4c40-95a1-cbafb9319d75</vt:lpwstr>
  </property>
  <property fmtid="{D5CDD505-2E9C-101B-9397-08002B2CF9AE}" pid="7" name="MSIP_Label_1689ff65-c46b-482d-991c-de3cc8c3b259_ActionId">
    <vt:lpwstr>4902c469-b5e8-405b-bc57-c4710aeea838</vt:lpwstr>
  </property>
  <property fmtid="{D5CDD505-2E9C-101B-9397-08002B2CF9AE}" pid="8" name="MSIP_Label_1689ff65-c46b-482d-991c-de3cc8c3b259_ContentBits">
    <vt:lpwstr>0</vt:lpwstr>
  </property>
  <property fmtid="{D5CDD505-2E9C-101B-9397-08002B2CF9AE}" pid="9" name="ContentTypeId">
    <vt:lpwstr>0x0101002EDAACFF67256049A485179023DD9F32</vt:lpwstr>
  </property>
</Properties>
</file>