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G:\Applications Department\Department Applications\Rates\2025 Electricity Rates\IRM\IRM Applications\Price Cap IR\Hydro One Remotes\Application Filed\"/>
    </mc:Choice>
  </mc:AlternateContent>
  <xr:revisionPtr revIDLastSave="0" documentId="13_ncr:1_{18C6C87E-5B3E-45BD-949E-814EB80DDFCE}" xr6:coauthVersionLast="47" xr6:coauthVersionMax="47" xr10:uidLastSave="{00000000-0000-0000-0000-000000000000}"/>
  <bookViews>
    <workbookView xWindow="28680" yWindow="-120" windowWidth="29040" windowHeight="15840" firstSheet="1" activeTab="5" xr2:uid="{46A9C486-7DB9-44BD-BC96-8D8EE62F6D65}"/>
  </bookViews>
  <sheets>
    <sheet name="Information Sheet" sheetId="1" r:id="rId1"/>
    <sheet name="Rate Class Selection" sheetId="3" r:id="rId2"/>
    <sheet name="Current Tariff Schedule" sheetId="10" r:id="rId3"/>
    <sheet name="Proposed Rates" sheetId="6" r:id="rId4"/>
    <sheet name="Summary Sheet" sheetId="7" r:id="rId5"/>
    <sheet name="Proposed Tariff Schedule" sheetId="8" r:id="rId6"/>
    <sheet name="Bill Impacts" sheetId="9" r:id="rId7"/>
  </sheets>
  <definedNames>
    <definedName name="_xlnm._FilterDatabase" localSheetId="2" hidden="1">'Current Tariff Schedule'!$A$261:$F$269</definedName>
    <definedName name="CustomerAdministration">#REF!</definedName>
    <definedName name="NonPayment">#REF!</definedName>
    <definedName name="_xlnm.Print_Area" localSheetId="6">'Bill Impacts'!$B$2:$M$28,'Bill Impacts'!$B$30:$M$54,'Bill Impacts'!$B$56:$M$80,'Bill Impacts'!$B$82:$M$106,'Bill Impacts'!$B$108:$M$129,'Bill Impacts'!$B$131:$M$155,'Bill Impacts'!$B$157:$M$179,'Bill Impacts'!$B$181:$M$203,'Bill Impacts'!$B$205:$M$252</definedName>
    <definedName name="_xlnm.Print_Area" localSheetId="2">'Current Tariff Schedule'!$A$1:$H$269</definedName>
    <definedName name="_xlnm.Print_Area" localSheetId="0">'Information Sheet'!$A$1:$I$29</definedName>
    <definedName name="_xlnm.Print_Area" localSheetId="3">'Proposed Rates'!$A$1:$K$28</definedName>
    <definedName name="_xlnm.Print_Area" localSheetId="5">'Proposed Tariff Schedule'!$A$1:$H$268</definedName>
    <definedName name="_xlnm.Print_Area" localSheetId="1">'Rate Class Selection'!$A$1:$N$23</definedName>
    <definedName name="_xlnm.Print_Area" localSheetId="4">'Summary Sheet'!$A$1:$G$56</definedName>
    <definedName name="_xlnm.Print_Titles" localSheetId="4">'Summary Sheet'!$1:$7</definedName>
    <definedName name="Units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249" i="9" l="1"/>
  <c r="BX249" i="9"/>
  <c r="BP249" i="9"/>
  <c r="BL249" i="9"/>
  <c r="BD249" i="9"/>
  <c r="AZ249" i="9"/>
  <c r="AR249" i="9"/>
  <c r="AN249" i="9"/>
  <c r="AF249" i="9"/>
  <c r="AB249" i="9"/>
  <c r="T249" i="9"/>
  <c r="P249" i="9"/>
  <c r="H249" i="9"/>
  <c r="D249" i="9"/>
  <c r="CB225" i="9"/>
  <c r="BX225" i="9"/>
  <c r="BP225" i="9"/>
  <c r="BL225" i="9"/>
  <c r="BD225" i="9"/>
  <c r="AZ225" i="9"/>
  <c r="AR225" i="9"/>
  <c r="AN225" i="9"/>
  <c r="AF225" i="9"/>
  <c r="AB225" i="9"/>
  <c r="T225" i="9"/>
  <c r="P225" i="9"/>
  <c r="H225" i="9"/>
  <c r="D225" i="9"/>
  <c r="CB201" i="9"/>
  <c r="BX201" i="9"/>
  <c r="BP201" i="9"/>
  <c r="BL201" i="9"/>
  <c r="BD201" i="9"/>
  <c r="AZ201" i="9"/>
  <c r="AR201" i="9"/>
  <c r="AN201" i="9"/>
  <c r="AF201" i="9"/>
  <c r="AB201" i="9"/>
  <c r="T201" i="9"/>
  <c r="P201" i="9"/>
  <c r="H201" i="9"/>
  <c r="D201" i="9"/>
  <c r="CB177" i="9"/>
  <c r="BX177" i="9"/>
  <c r="BP177" i="9"/>
  <c r="BL177" i="9"/>
  <c r="BD177" i="9"/>
  <c r="AZ177" i="9"/>
  <c r="AR177" i="9"/>
  <c r="AN177" i="9"/>
  <c r="AF177" i="9"/>
  <c r="AB177" i="9"/>
  <c r="T177" i="9"/>
  <c r="P177" i="9"/>
  <c r="H177" i="9"/>
  <c r="D177" i="9"/>
  <c r="CB152" i="9"/>
  <c r="BX152" i="9"/>
  <c r="BP152" i="9"/>
  <c r="BL152" i="9"/>
  <c r="BD152" i="9"/>
  <c r="AZ152" i="9"/>
  <c r="AR152" i="9"/>
  <c r="AN152" i="9"/>
  <c r="AF152" i="9"/>
  <c r="AB152" i="9"/>
  <c r="T152" i="9"/>
  <c r="P152" i="9"/>
  <c r="H152" i="9"/>
  <c r="D152" i="9"/>
  <c r="CB127" i="9"/>
  <c r="BX127" i="9"/>
  <c r="BP127" i="9"/>
  <c r="BL127" i="9"/>
  <c r="BD127" i="9"/>
  <c r="AZ127" i="9"/>
  <c r="AR127" i="9"/>
  <c r="AN127" i="9"/>
  <c r="AF127" i="9"/>
  <c r="AB127" i="9"/>
  <c r="T127" i="9"/>
  <c r="P127" i="9"/>
  <c r="H127" i="9"/>
  <c r="D127" i="9"/>
  <c r="CB104" i="9"/>
  <c r="BX104" i="9"/>
  <c r="BP104" i="9"/>
  <c r="BL104" i="9"/>
  <c r="BD104" i="9"/>
  <c r="AZ104" i="9"/>
  <c r="AR104" i="9"/>
  <c r="AN104" i="9"/>
  <c r="AF104" i="9"/>
  <c r="AB104" i="9"/>
  <c r="T104" i="9"/>
  <c r="P104" i="9"/>
  <c r="H104" i="9"/>
  <c r="D104" i="9"/>
  <c r="CB78" i="9"/>
  <c r="BX78" i="9"/>
  <c r="BP78" i="9"/>
  <c r="BL78" i="9"/>
  <c r="BD78" i="9"/>
  <c r="AZ78" i="9"/>
  <c r="AR78" i="9"/>
  <c r="AN78" i="9"/>
  <c r="AF78" i="9"/>
  <c r="AB78" i="9"/>
  <c r="T78" i="9"/>
  <c r="P78" i="9"/>
  <c r="H78" i="9"/>
  <c r="D78" i="9"/>
  <c r="CB52" i="9"/>
  <c r="BP52" i="9"/>
  <c r="BD52" i="9"/>
  <c r="AR52" i="9"/>
  <c r="AF52" i="9"/>
  <c r="T52" i="9"/>
  <c r="H52" i="9"/>
  <c r="CB26" i="9"/>
  <c r="BP26" i="9"/>
  <c r="BD26" i="9"/>
  <c r="AR26" i="9"/>
  <c r="AF26" i="9"/>
  <c r="T26" i="9"/>
  <c r="AN26" i="9"/>
  <c r="BL34" i="9" l="1"/>
  <c r="AZ34" i="9"/>
  <c r="AN34" i="9"/>
  <c r="AB34" i="9"/>
  <c r="P34" i="9"/>
  <c r="D34" i="9"/>
  <c r="D52" i="9"/>
  <c r="BX52" i="9"/>
  <c r="BL52" i="9"/>
  <c r="AZ52" i="9"/>
  <c r="AN52" i="9"/>
  <c r="AB52" i="9"/>
  <c r="P52" i="9"/>
  <c r="BX26" i="9" l="1"/>
  <c r="BL26" i="9"/>
  <c r="AZ26" i="9"/>
  <c r="AB26" i="9"/>
  <c r="P26" i="9"/>
  <c r="A4" i="7" l="1"/>
  <c r="CC170" i="9"/>
  <c r="CC145" i="9"/>
  <c r="BY170" i="9"/>
  <c r="BY145" i="9"/>
  <c r="BQ145" i="9"/>
  <c r="BM145" i="9"/>
  <c r="BQ170" i="9"/>
  <c r="BM170" i="9"/>
  <c r="U145" i="9"/>
  <c r="Q145" i="9"/>
  <c r="I170" i="9"/>
  <c r="I145" i="9"/>
  <c r="E145" i="9"/>
  <c r="E170" i="9"/>
  <c r="Q170" i="9"/>
  <c r="H267" i="8" l="1"/>
  <c r="CC242" i="9" l="1"/>
  <c r="BY242" i="9"/>
  <c r="BZ241" i="9"/>
  <c r="BW230" i="9"/>
  <c r="CC218" i="9"/>
  <c r="BY218" i="9"/>
  <c r="BZ217" i="9"/>
  <c r="BW206" i="9"/>
  <c r="CC194" i="9"/>
  <c r="BY194" i="9"/>
  <c r="BZ193" i="9"/>
  <c r="BW182" i="9"/>
  <c r="CC169" i="9"/>
  <c r="BY169" i="9"/>
  <c r="BZ168" i="9"/>
  <c r="BW157" i="9"/>
  <c r="CC144" i="9"/>
  <c r="BY144" i="9"/>
  <c r="BZ143" i="9"/>
  <c r="BW132" i="9"/>
  <c r="CC120" i="9"/>
  <c r="BY120" i="9"/>
  <c r="BW109" i="9"/>
  <c r="CC97" i="9"/>
  <c r="BY97" i="9"/>
  <c r="CC95" i="9"/>
  <c r="CC96" i="9" s="1"/>
  <c r="BY95" i="9"/>
  <c r="BY96" i="9" s="1"/>
  <c r="BW83" i="9"/>
  <c r="CC71" i="9"/>
  <c r="BY71" i="9"/>
  <c r="CC69" i="9"/>
  <c r="CC70" i="9" s="1"/>
  <c r="BY69" i="9"/>
  <c r="BW57" i="9"/>
  <c r="BZ46" i="9"/>
  <c r="CC45" i="9"/>
  <c r="BY45" i="9"/>
  <c r="BX45" i="9"/>
  <c r="BX44" i="9"/>
  <c r="CC43" i="9"/>
  <c r="CC44" i="9" s="1"/>
  <c r="BY43" i="9"/>
  <c r="BY44" i="9" s="1"/>
  <c r="BX43" i="9"/>
  <c r="BX42" i="9"/>
  <c r="BZ42" i="9" s="1"/>
  <c r="BW31" i="9"/>
  <c r="CC19" i="9"/>
  <c r="BY19" i="9"/>
  <c r="CC17" i="9"/>
  <c r="CC18" i="9" s="1"/>
  <c r="BY17" i="9"/>
  <c r="BY18" i="9" s="1"/>
  <c r="BW5" i="9"/>
  <c r="BQ242" i="9"/>
  <c r="BM242" i="9"/>
  <c r="BN241" i="9"/>
  <c r="BK230" i="9"/>
  <c r="BQ218" i="9"/>
  <c r="BM218" i="9"/>
  <c r="BN217" i="9"/>
  <c r="BK206" i="9"/>
  <c r="BQ194" i="9"/>
  <c r="BM194" i="9"/>
  <c r="BN193" i="9"/>
  <c r="BK182" i="9"/>
  <c r="BQ169" i="9"/>
  <c r="BM169" i="9"/>
  <c r="BN168" i="9"/>
  <c r="BK157" i="9"/>
  <c r="BQ144" i="9"/>
  <c r="BM144" i="9"/>
  <c r="BN143" i="9"/>
  <c r="BK132" i="9"/>
  <c r="BQ120" i="9"/>
  <c r="BM120" i="9"/>
  <c r="BK109" i="9"/>
  <c r="BQ97" i="9"/>
  <c r="BM97" i="9"/>
  <c r="BQ95" i="9"/>
  <c r="BQ96" i="9" s="1"/>
  <c r="BM95" i="9"/>
  <c r="BM96" i="9" s="1"/>
  <c r="BK83" i="9"/>
  <c r="BQ71" i="9"/>
  <c r="BM71" i="9"/>
  <c r="BQ69" i="9"/>
  <c r="BQ70" i="9" s="1"/>
  <c r="BM69" i="9"/>
  <c r="BK57" i="9"/>
  <c r="BN46" i="9"/>
  <c r="BQ45" i="9"/>
  <c r="BM45" i="9"/>
  <c r="BL45" i="9"/>
  <c r="BL44" i="9"/>
  <c r="BQ43" i="9"/>
  <c r="BQ44" i="9" s="1"/>
  <c r="BM43" i="9"/>
  <c r="BM44" i="9" s="1"/>
  <c r="BL43" i="9"/>
  <c r="BL42" i="9"/>
  <c r="BN42" i="9" s="1"/>
  <c r="BK31" i="9"/>
  <c r="BQ19" i="9"/>
  <c r="BM19" i="9"/>
  <c r="BQ17" i="9"/>
  <c r="BQ18" i="9" s="1"/>
  <c r="BM17" i="9"/>
  <c r="BM18" i="9" s="1"/>
  <c r="BK5" i="9"/>
  <c r="BE242" i="9"/>
  <c r="BA242" i="9"/>
  <c r="BB241" i="9"/>
  <c r="AY230" i="9"/>
  <c r="BE218" i="9"/>
  <c r="BA218" i="9"/>
  <c r="BB217" i="9"/>
  <c r="AY206" i="9"/>
  <c r="BE194" i="9"/>
  <c r="BA194" i="9"/>
  <c r="BB193" i="9"/>
  <c r="AY182" i="9"/>
  <c r="BE170" i="9"/>
  <c r="BA170" i="9"/>
  <c r="BE169" i="9"/>
  <c r="BA169" i="9"/>
  <c r="BB168" i="9"/>
  <c r="AY157" i="9"/>
  <c r="BE145" i="9"/>
  <c r="BA145" i="9"/>
  <c r="BE144" i="9"/>
  <c r="BA144" i="9"/>
  <c r="BB143" i="9"/>
  <c r="AY132" i="9"/>
  <c r="BE120" i="9"/>
  <c r="BA120" i="9"/>
  <c r="AY109" i="9"/>
  <c r="BE97" i="9"/>
  <c r="BA97" i="9"/>
  <c r="BE95" i="9"/>
  <c r="BA95" i="9"/>
  <c r="BA96" i="9" s="1"/>
  <c r="AY83" i="9"/>
  <c r="BE71" i="9"/>
  <c r="BA71" i="9"/>
  <c r="BE69" i="9"/>
  <c r="BE70" i="9" s="1"/>
  <c r="BA69" i="9"/>
  <c r="BA70" i="9" s="1"/>
  <c r="AY57" i="9"/>
  <c r="BB46" i="9"/>
  <c r="BE45" i="9"/>
  <c r="BA45" i="9"/>
  <c r="AZ45" i="9"/>
  <c r="AZ44" i="9"/>
  <c r="BE43" i="9"/>
  <c r="BE44" i="9" s="1"/>
  <c r="BA43" i="9"/>
  <c r="BA44" i="9" s="1"/>
  <c r="AZ43" i="9"/>
  <c r="AZ42" i="9"/>
  <c r="BB42" i="9" s="1"/>
  <c r="AY31" i="9"/>
  <c r="BE19" i="9"/>
  <c r="BA19" i="9"/>
  <c r="BE17" i="9"/>
  <c r="BE18" i="9" s="1"/>
  <c r="BA17" i="9"/>
  <c r="BA18" i="9" s="1"/>
  <c r="AY5" i="9"/>
  <c r="AS242" i="9"/>
  <c r="AO242" i="9"/>
  <c r="AP241" i="9"/>
  <c r="AM230" i="9"/>
  <c r="AS218" i="9"/>
  <c r="AO218" i="9"/>
  <c r="AP217" i="9"/>
  <c r="AM206" i="9"/>
  <c r="AS194" i="9"/>
  <c r="AO194" i="9"/>
  <c r="AP193" i="9"/>
  <c r="AM182" i="9"/>
  <c r="AS170" i="9"/>
  <c r="AO170" i="9"/>
  <c r="AS169" i="9"/>
  <c r="AO169" i="9"/>
  <c r="AP168" i="9"/>
  <c r="AM157" i="9"/>
  <c r="AS145" i="9"/>
  <c r="AO145" i="9"/>
  <c r="AS144" i="9"/>
  <c r="AO144" i="9"/>
  <c r="AP143" i="9"/>
  <c r="AM132" i="9"/>
  <c r="AS120" i="9"/>
  <c r="AO120" i="9"/>
  <c r="AM109" i="9"/>
  <c r="AS97" i="9"/>
  <c r="AO97" i="9"/>
  <c r="AS95" i="9"/>
  <c r="AO95" i="9"/>
  <c r="AO96" i="9" s="1"/>
  <c r="AM83" i="9"/>
  <c r="AS71" i="9"/>
  <c r="AO71" i="9"/>
  <c r="AS69" i="9"/>
  <c r="AO69" i="9"/>
  <c r="AO70" i="9" s="1"/>
  <c r="AM57" i="9"/>
  <c r="AP46" i="9"/>
  <c r="AS45" i="9"/>
  <c r="AO45" i="9"/>
  <c r="AN45" i="9"/>
  <c r="AN44" i="9"/>
  <c r="AS43" i="9"/>
  <c r="AS44" i="9" s="1"/>
  <c r="AO43" i="9"/>
  <c r="AO44" i="9" s="1"/>
  <c r="AN43" i="9"/>
  <c r="AN42" i="9"/>
  <c r="AP42" i="9" s="1"/>
  <c r="AM31" i="9"/>
  <c r="AS19" i="9"/>
  <c r="AO19" i="9"/>
  <c r="AS17" i="9"/>
  <c r="AS18" i="9" s="1"/>
  <c r="AO17" i="9"/>
  <c r="AO18" i="9" s="1"/>
  <c r="AM5" i="9"/>
  <c r="AG242" i="9"/>
  <c r="AC242" i="9"/>
  <c r="AD241" i="9"/>
  <c r="AA230" i="9"/>
  <c r="AG218" i="9"/>
  <c r="AC218" i="9"/>
  <c r="AD217" i="9"/>
  <c r="AA206" i="9"/>
  <c r="AG194" i="9"/>
  <c r="AC194" i="9"/>
  <c r="AD193" i="9"/>
  <c r="AA182" i="9"/>
  <c r="AG170" i="9"/>
  <c r="AC170" i="9"/>
  <c r="AG169" i="9"/>
  <c r="AC169" i="9"/>
  <c r="AD168" i="9"/>
  <c r="AA157" i="9"/>
  <c r="AG145" i="9"/>
  <c r="AC145" i="9"/>
  <c r="AG144" i="9"/>
  <c r="AC144" i="9"/>
  <c r="AD143" i="9"/>
  <c r="AA132" i="9"/>
  <c r="AG120" i="9"/>
  <c r="AC120" i="9"/>
  <c r="AA109" i="9"/>
  <c r="AG97" i="9"/>
  <c r="AC97" i="9"/>
  <c r="AG95" i="9"/>
  <c r="AG96" i="9" s="1"/>
  <c r="AC95" i="9"/>
  <c r="AC96" i="9" s="1"/>
  <c r="AA83" i="9"/>
  <c r="AG71" i="9"/>
  <c r="AC71" i="9"/>
  <c r="AG69" i="9"/>
  <c r="AG70" i="9" s="1"/>
  <c r="AC69" i="9"/>
  <c r="AC70" i="9" s="1"/>
  <c r="AA57" i="9"/>
  <c r="AD46" i="9"/>
  <c r="AG45" i="9"/>
  <c r="AC45" i="9"/>
  <c r="AB45" i="9"/>
  <c r="AB44" i="9"/>
  <c r="AG43" i="9"/>
  <c r="AG44" i="9" s="1"/>
  <c r="AC43" i="9"/>
  <c r="AC44" i="9" s="1"/>
  <c r="AB43" i="9"/>
  <c r="AB42" i="9"/>
  <c r="AD42" i="9" s="1"/>
  <c r="AA31" i="9"/>
  <c r="AG19" i="9"/>
  <c r="AC19" i="9"/>
  <c r="AG17" i="9"/>
  <c r="AG18" i="9" s="1"/>
  <c r="AC17" i="9"/>
  <c r="AC18" i="9" s="1"/>
  <c r="AA5" i="9"/>
  <c r="U242" i="9"/>
  <c r="Q242" i="9"/>
  <c r="R241" i="9"/>
  <c r="O230" i="9"/>
  <c r="U218" i="9"/>
  <c r="Q218" i="9"/>
  <c r="R217" i="9"/>
  <c r="O206" i="9"/>
  <c r="U194" i="9"/>
  <c r="Q194" i="9"/>
  <c r="R193" i="9"/>
  <c r="O182" i="9"/>
  <c r="U170" i="9"/>
  <c r="U169" i="9"/>
  <c r="Q169" i="9"/>
  <c r="R168" i="9"/>
  <c r="O157" i="9"/>
  <c r="U144" i="9"/>
  <c r="Q144" i="9"/>
  <c r="R143" i="9"/>
  <c r="O132" i="9"/>
  <c r="U120" i="9"/>
  <c r="Q120" i="9"/>
  <c r="O109" i="9"/>
  <c r="U97" i="9"/>
  <c r="Q97" i="9"/>
  <c r="U95" i="9"/>
  <c r="Q95" i="9"/>
  <c r="Q96" i="9" s="1"/>
  <c r="O83" i="9"/>
  <c r="U71" i="9"/>
  <c r="Q71" i="9"/>
  <c r="U69" i="9"/>
  <c r="U70" i="9" s="1"/>
  <c r="Q69" i="9"/>
  <c r="O57" i="9"/>
  <c r="R46" i="9"/>
  <c r="U45" i="9"/>
  <c r="Q45" i="9"/>
  <c r="U43" i="9"/>
  <c r="U44" i="9" s="1"/>
  <c r="Q43" i="9"/>
  <c r="Q44" i="9" s="1"/>
  <c r="O31" i="9"/>
  <c r="U19" i="9"/>
  <c r="Q19" i="9"/>
  <c r="U17" i="9"/>
  <c r="U18" i="9" s="1"/>
  <c r="Q17" i="9"/>
  <c r="Q18" i="9" s="1"/>
  <c r="O5" i="9"/>
  <c r="C230" i="9"/>
  <c r="C206" i="9"/>
  <c r="C182" i="9"/>
  <c r="C157" i="9"/>
  <c r="C132" i="9"/>
  <c r="C109" i="9"/>
  <c r="C83" i="9"/>
  <c r="C57" i="9"/>
  <c r="C31" i="9"/>
  <c r="C5" i="9"/>
  <c r="E17" i="9"/>
  <c r="H266" i="8"/>
  <c r="H263" i="8"/>
  <c r="H262" i="8"/>
  <c r="D242" i="9"/>
  <c r="D218" i="9"/>
  <c r="D194" i="9"/>
  <c r="D170" i="9"/>
  <c r="D169" i="9"/>
  <c r="D145" i="9"/>
  <c r="D144" i="9"/>
  <c r="D120" i="9"/>
  <c r="D97" i="9"/>
  <c r="D96" i="9"/>
  <c r="D95" i="9"/>
  <c r="D94" i="9"/>
  <c r="D71" i="9"/>
  <c r="D70" i="9"/>
  <c r="D69" i="9"/>
  <c r="D68" i="9"/>
  <c r="D45" i="9"/>
  <c r="P45" i="9" s="1"/>
  <c r="D44" i="9"/>
  <c r="P44" i="9" s="1"/>
  <c r="D43" i="9"/>
  <c r="P43" i="9" s="1"/>
  <c r="C13" i="7"/>
  <c r="D42" i="9"/>
  <c r="P42" i="9" s="1"/>
  <c r="R42" i="9" s="1"/>
  <c r="D19" i="9"/>
  <c r="D18" i="9"/>
  <c r="D17" i="9"/>
  <c r="D16" i="9"/>
  <c r="BX242" i="9" l="1"/>
  <c r="AB242" i="9"/>
  <c r="BL242" i="9"/>
  <c r="AN242" i="9"/>
  <c r="P242" i="9"/>
  <c r="AZ242" i="9"/>
  <c r="BX218" i="9"/>
  <c r="AZ218" i="9"/>
  <c r="P218" i="9"/>
  <c r="R218" i="9" s="1"/>
  <c r="R225" i="9" s="1"/>
  <c r="BL218" i="9"/>
  <c r="BN218" i="9" s="1"/>
  <c r="BN225" i="9" s="1"/>
  <c r="AN218" i="9"/>
  <c r="AB218" i="9"/>
  <c r="P194" i="9"/>
  <c r="AZ194" i="9"/>
  <c r="AB194" i="9"/>
  <c r="BL194" i="9"/>
  <c r="BX194" i="9"/>
  <c r="BZ194" i="9" s="1"/>
  <c r="BZ201" i="9" s="1"/>
  <c r="AN194" i="9"/>
  <c r="BX169" i="9"/>
  <c r="P169" i="9"/>
  <c r="BL169" i="9"/>
  <c r="AN169" i="9"/>
  <c r="AP169" i="9" s="1"/>
  <c r="AZ169" i="9"/>
  <c r="AB169" i="9"/>
  <c r="AD169" i="9" s="1"/>
  <c r="BX170" i="9"/>
  <c r="BZ170" i="9" s="1"/>
  <c r="BL170" i="9"/>
  <c r="AZ170" i="9"/>
  <c r="BB170" i="9" s="1"/>
  <c r="P170" i="9"/>
  <c r="AN170" i="9"/>
  <c r="AB170" i="9"/>
  <c r="AD170" i="9" s="1"/>
  <c r="AD172" i="9" s="1"/>
  <c r="AD174" i="9" s="1"/>
  <c r="AD175" i="9" s="1"/>
  <c r="AD176" i="9" s="1"/>
  <c r="AN144" i="9"/>
  <c r="AP144" i="9" s="1"/>
  <c r="AB144" i="9"/>
  <c r="AZ144" i="9"/>
  <c r="P144" i="9"/>
  <c r="BX144" i="9"/>
  <c r="BL144" i="9"/>
  <c r="AB145" i="9"/>
  <c r="AD145" i="9" s="1"/>
  <c r="AN145" i="9"/>
  <c r="BX145" i="9"/>
  <c r="BZ145" i="9" s="1"/>
  <c r="AZ145" i="9"/>
  <c r="BL145" i="9"/>
  <c r="P145" i="9"/>
  <c r="R145" i="9" s="1"/>
  <c r="BX120" i="9"/>
  <c r="BZ120" i="9" s="1"/>
  <c r="BZ127" i="9" s="1"/>
  <c r="BL120" i="9"/>
  <c r="AZ120" i="9"/>
  <c r="AN120" i="9"/>
  <c r="AB120" i="9"/>
  <c r="P120" i="9"/>
  <c r="R120" i="9" s="1"/>
  <c r="R127" i="9" s="1"/>
  <c r="AZ94" i="9"/>
  <c r="BB94" i="9" s="1"/>
  <c r="P94" i="9"/>
  <c r="R94" i="9" s="1"/>
  <c r="AN94" i="9"/>
  <c r="AP94" i="9" s="1"/>
  <c r="BX94" i="9"/>
  <c r="BZ94" i="9" s="1"/>
  <c r="AB94" i="9"/>
  <c r="AD94" i="9" s="1"/>
  <c r="BL94" i="9"/>
  <c r="BN94" i="9" s="1"/>
  <c r="AZ95" i="9"/>
  <c r="BB95" i="9" s="1"/>
  <c r="P95" i="9"/>
  <c r="BL95" i="9"/>
  <c r="BN95" i="9" s="1"/>
  <c r="AN95" i="9"/>
  <c r="AP95" i="9" s="1"/>
  <c r="BX95" i="9"/>
  <c r="AB95" i="9"/>
  <c r="AD95" i="9" s="1"/>
  <c r="AN96" i="9"/>
  <c r="AP96" i="9" s="1"/>
  <c r="AZ96" i="9"/>
  <c r="BB96" i="9" s="1"/>
  <c r="P96" i="9"/>
  <c r="R96" i="9" s="1"/>
  <c r="BX96" i="9"/>
  <c r="BZ96" i="9" s="1"/>
  <c r="AB96" i="9"/>
  <c r="BL96" i="9"/>
  <c r="AN97" i="9"/>
  <c r="P97" i="9"/>
  <c r="BX97" i="9"/>
  <c r="AB97" i="9"/>
  <c r="AZ97" i="9"/>
  <c r="BL97" i="9"/>
  <c r="AN68" i="9"/>
  <c r="AP68" i="9" s="1"/>
  <c r="BX68" i="9"/>
  <c r="BZ68" i="9" s="1"/>
  <c r="AB68" i="9"/>
  <c r="AD68" i="9" s="1"/>
  <c r="P68" i="9"/>
  <c r="R68" i="9" s="1"/>
  <c r="BL68" i="9"/>
  <c r="BN68" i="9" s="1"/>
  <c r="AZ68" i="9"/>
  <c r="BB68" i="9" s="1"/>
  <c r="P69" i="9"/>
  <c r="AN69" i="9"/>
  <c r="BX69" i="9"/>
  <c r="AZ69" i="9"/>
  <c r="AB69" i="9"/>
  <c r="AD69" i="9" s="1"/>
  <c r="BL69" i="9"/>
  <c r="AN70" i="9"/>
  <c r="AP70" i="9" s="1"/>
  <c r="BX70" i="9"/>
  <c r="AB70" i="9"/>
  <c r="P70" i="9"/>
  <c r="BL70" i="9"/>
  <c r="AZ70" i="9"/>
  <c r="BX71" i="9"/>
  <c r="AB71" i="9"/>
  <c r="P71" i="9"/>
  <c r="R71" i="9" s="1"/>
  <c r="BL71" i="9"/>
  <c r="AZ71" i="9"/>
  <c r="AN71" i="9"/>
  <c r="AP71" i="9" s="1"/>
  <c r="AZ16" i="9"/>
  <c r="BB16" i="9" s="1"/>
  <c r="P16" i="9"/>
  <c r="R16" i="9" s="1"/>
  <c r="AB16" i="9"/>
  <c r="AD16" i="9" s="1"/>
  <c r="BL16" i="9"/>
  <c r="BN16" i="9" s="1"/>
  <c r="AN16" i="9"/>
  <c r="AP16" i="9" s="1"/>
  <c r="BX16" i="9"/>
  <c r="BZ16" i="9" s="1"/>
  <c r="AZ17" i="9"/>
  <c r="P17" i="9"/>
  <c r="BL17" i="9"/>
  <c r="BN17" i="9" s="1"/>
  <c r="AN17" i="9"/>
  <c r="BX17" i="9"/>
  <c r="BZ17" i="9" s="1"/>
  <c r="AB17" i="9"/>
  <c r="AD17" i="9" s="1"/>
  <c r="AD26" i="9" s="1"/>
  <c r="P18" i="9"/>
  <c r="R18" i="9" s="1"/>
  <c r="AZ18" i="9"/>
  <c r="BB18" i="9" s="1"/>
  <c r="AN18" i="9"/>
  <c r="AP18" i="9" s="1"/>
  <c r="BX18" i="9"/>
  <c r="BZ18" i="9" s="1"/>
  <c r="AB18" i="9"/>
  <c r="BL18" i="9"/>
  <c r="AZ19" i="9"/>
  <c r="P19" i="9"/>
  <c r="AN19" i="9"/>
  <c r="AP19" i="9" s="1"/>
  <c r="BL19" i="9"/>
  <c r="BX19" i="9"/>
  <c r="AB19" i="9"/>
  <c r="R220" i="9"/>
  <c r="R222" i="9" s="1"/>
  <c r="BZ122" i="9"/>
  <c r="BZ124" i="9" s="1"/>
  <c r="BZ125" i="9" s="1"/>
  <c r="BZ126" i="9" s="1"/>
  <c r="BZ128" i="9" s="1"/>
  <c r="R122" i="9"/>
  <c r="R124" i="9" s="1"/>
  <c r="BB43" i="9"/>
  <c r="R43" i="9"/>
  <c r="R45" i="9"/>
  <c r="BN44" i="9"/>
  <c r="BZ69" i="9"/>
  <c r="BB145" i="9"/>
  <c r="AD18" i="9"/>
  <c r="AD120" i="9"/>
  <c r="AD127" i="9" s="1"/>
  <c r="AD194" i="9"/>
  <c r="AD201" i="9" s="1"/>
  <c r="R19" i="9"/>
  <c r="BB70" i="9"/>
  <c r="BZ71" i="9"/>
  <c r="BZ45" i="9"/>
  <c r="BZ169" i="9"/>
  <c r="BZ177" i="9" s="1"/>
  <c r="AD19" i="9"/>
  <c r="AP145" i="9"/>
  <c r="AP147" i="9" s="1"/>
  <c r="AP149" i="9" s="1"/>
  <c r="AP150" i="9" s="1"/>
  <c r="AP151" i="9" s="1"/>
  <c r="BB144" i="9"/>
  <c r="BB152" i="9" s="1"/>
  <c r="R144" i="9"/>
  <c r="R152" i="9" s="1"/>
  <c r="AP170" i="9"/>
  <c r="AP172" i="9" s="1"/>
  <c r="AP174" i="9" s="1"/>
  <c r="AP175" i="9" s="1"/>
  <c r="AP176" i="9" s="1"/>
  <c r="BB169" i="9"/>
  <c r="BB177" i="9" s="1"/>
  <c r="BN45" i="9"/>
  <c r="BN194" i="9"/>
  <c r="BN201" i="9" s="1"/>
  <c r="AD96" i="9"/>
  <c r="BN144" i="9"/>
  <c r="BN152" i="9" s="1"/>
  <c r="BN145" i="9"/>
  <c r="R69" i="9"/>
  <c r="R242" i="9"/>
  <c r="R249" i="9" s="1"/>
  <c r="AD71" i="9"/>
  <c r="AD218" i="9"/>
  <c r="AD225" i="9" s="1"/>
  <c r="AP43" i="9"/>
  <c r="AP97" i="9"/>
  <c r="BB45" i="9"/>
  <c r="BB97" i="9"/>
  <c r="BZ19" i="9"/>
  <c r="BZ144" i="9"/>
  <c r="BZ152" i="9" s="1"/>
  <c r="BZ218" i="9"/>
  <c r="BZ225" i="9" s="1"/>
  <c r="BZ43" i="9"/>
  <c r="R44" i="9"/>
  <c r="R194" i="9"/>
  <c r="R201" i="9" s="1"/>
  <c r="AD45" i="9"/>
  <c r="AP242" i="9"/>
  <c r="AP249" i="9" s="1"/>
  <c r="BB19" i="9"/>
  <c r="BB242" i="9"/>
  <c r="BB249" i="9" s="1"/>
  <c r="BN18" i="9"/>
  <c r="BN26" i="9" s="1"/>
  <c r="BN19" i="9"/>
  <c r="BN69" i="9"/>
  <c r="BZ97" i="9"/>
  <c r="BZ242" i="9"/>
  <c r="BZ249" i="9" s="1"/>
  <c r="BN242" i="9"/>
  <c r="BN249" i="9" s="1"/>
  <c r="AD242" i="9"/>
  <c r="AD249" i="9" s="1"/>
  <c r="BN220" i="9"/>
  <c r="BN222" i="9" s="1"/>
  <c r="BN223" i="9" s="1"/>
  <c r="BN224" i="9" s="1"/>
  <c r="BN226" i="9" s="1"/>
  <c r="BB218" i="9"/>
  <c r="BB225" i="9" s="1"/>
  <c r="AP218" i="9"/>
  <c r="AP225" i="9" s="1"/>
  <c r="BZ196" i="9"/>
  <c r="BZ198" i="9" s="1"/>
  <c r="BB194" i="9"/>
  <c r="BB201" i="9" s="1"/>
  <c r="AP194" i="9"/>
  <c r="AP201" i="9" s="1"/>
  <c r="BN169" i="9"/>
  <c r="BN170" i="9"/>
  <c r="R169" i="9"/>
  <c r="R170" i="9"/>
  <c r="AD144" i="9"/>
  <c r="AD152" i="9" s="1"/>
  <c r="BN120" i="9"/>
  <c r="BN127" i="9" s="1"/>
  <c r="BB120" i="9"/>
  <c r="BB127" i="9" s="1"/>
  <c r="AP120" i="9"/>
  <c r="AP127" i="9" s="1"/>
  <c r="BZ95" i="9"/>
  <c r="BN96" i="9"/>
  <c r="BN97" i="9"/>
  <c r="AD97" i="9"/>
  <c r="R97" i="9"/>
  <c r="R95" i="9"/>
  <c r="BB69" i="9"/>
  <c r="BN71" i="9"/>
  <c r="BB71" i="9"/>
  <c r="AP69" i="9"/>
  <c r="BN43" i="9"/>
  <c r="BN52" i="9" s="1"/>
  <c r="AP45" i="9"/>
  <c r="AP44" i="9"/>
  <c r="AD43" i="9"/>
  <c r="BB17" i="9"/>
  <c r="AP17" i="9"/>
  <c r="BZ44" i="9"/>
  <c r="BY70" i="9"/>
  <c r="BM70" i="9"/>
  <c r="BN70" i="9" s="1"/>
  <c r="BB44" i="9"/>
  <c r="BE96" i="9"/>
  <c r="AS96" i="9"/>
  <c r="AS70" i="9"/>
  <c r="AD44" i="9"/>
  <c r="AD70" i="9"/>
  <c r="R125" i="9"/>
  <c r="R126" i="9" s="1"/>
  <c r="R223" i="9"/>
  <c r="R224" i="9" s="1"/>
  <c r="R226" i="9" s="1"/>
  <c r="R17" i="9"/>
  <c r="Q70" i="9"/>
  <c r="U96" i="9"/>
  <c r="G12" i="6"/>
  <c r="R128" i="9" l="1"/>
  <c r="AD177" i="9"/>
  <c r="AD178" i="9" s="1"/>
  <c r="R177" i="9"/>
  <c r="AP177" i="9"/>
  <c r="BN177" i="9"/>
  <c r="AP152" i="9"/>
  <c r="BN104" i="9"/>
  <c r="AD104" i="9"/>
  <c r="BZ104" i="9"/>
  <c r="AP104" i="9"/>
  <c r="R104" i="9"/>
  <c r="BB104" i="9"/>
  <c r="R70" i="9"/>
  <c r="BZ70" i="9"/>
  <c r="BB78" i="9"/>
  <c r="BN78" i="9"/>
  <c r="R78" i="9"/>
  <c r="AD78" i="9"/>
  <c r="BZ78" i="9"/>
  <c r="AP78" i="9"/>
  <c r="R47" i="9"/>
  <c r="R49" i="9" s="1"/>
  <c r="BZ52" i="9"/>
  <c r="BZ26" i="9"/>
  <c r="AP26" i="9"/>
  <c r="BB26" i="9"/>
  <c r="R26" i="9"/>
  <c r="AD244" i="9"/>
  <c r="AD246" i="9" s="1"/>
  <c r="AD247" i="9" s="1"/>
  <c r="AD248" i="9" s="1"/>
  <c r="AD250" i="9" s="1"/>
  <c r="AP244" i="9"/>
  <c r="AP246" i="9" s="1"/>
  <c r="AP247" i="9" s="1"/>
  <c r="AP248" i="9" s="1"/>
  <c r="AP250" i="9" s="1"/>
  <c r="BB244" i="9"/>
  <c r="BB246" i="9" s="1"/>
  <c r="BB247" i="9" s="1"/>
  <c r="BB248" i="9" s="1"/>
  <c r="BB250" i="9" s="1"/>
  <c r="BN244" i="9"/>
  <c r="BN246" i="9" s="1"/>
  <c r="BN247" i="9" s="1"/>
  <c r="BN248" i="9" s="1"/>
  <c r="BN250" i="9" s="1"/>
  <c r="BZ244" i="9"/>
  <c r="BZ246" i="9" s="1"/>
  <c r="BZ247" i="9" s="1"/>
  <c r="BZ248" i="9" s="1"/>
  <c r="BZ250" i="9" s="1"/>
  <c r="BZ220" i="9"/>
  <c r="BZ222" i="9" s="1"/>
  <c r="BZ223" i="9" s="1"/>
  <c r="BZ224" i="9" s="1"/>
  <c r="BZ226" i="9" s="1"/>
  <c r="BB220" i="9"/>
  <c r="BB222" i="9" s="1"/>
  <c r="BB223" i="9" s="1"/>
  <c r="BB224" i="9" s="1"/>
  <c r="AP220" i="9"/>
  <c r="AP222" i="9" s="1"/>
  <c r="AP223" i="9" s="1"/>
  <c r="AP224" i="9" s="1"/>
  <c r="AP226" i="9" s="1"/>
  <c r="AD220" i="9"/>
  <c r="AD222" i="9" s="1"/>
  <c r="AD223" i="9" s="1"/>
  <c r="AD224" i="9" s="1"/>
  <c r="AD226" i="9" s="1"/>
  <c r="BN196" i="9"/>
  <c r="BN198" i="9" s="1"/>
  <c r="BN199" i="9" s="1"/>
  <c r="BN200" i="9" s="1"/>
  <c r="BB196" i="9"/>
  <c r="BB198" i="9" s="1"/>
  <c r="BB199" i="9" s="1"/>
  <c r="BB200" i="9" s="1"/>
  <c r="BB202" i="9" s="1"/>
  <c r="AP196" i="9"/>
  <c r="AP198" i="9" s="1"/>
  <c r="AP199" i="9" s="1"/>
  <c r="AP200" i="9" s="1"/>
  <c r="AD196" i="9"/>
  <c r="AD198" i="9" s="1"/>
  <c r="AD199" i="9" s="1"/>
  <c r="AD200" i="9" s="1"/>
  <c r="R244" i="9"/>
  <c r="R246" i="9" s="1"/>
  <c r="R247" i="9" s="1"/>
  <c r="R248" i="9" s="1"/>
  <c r="R196" i="9"/>
  <c r="R198" i="9" s="1"/>
  <c r="BZ172" i="9"/>
  <c r="BZ174" i="9" s="1"/>
  <c r="BB172" i="9"/>
  <c r="BB174" i="9" s="1"/>
  <c r="BB175" i="9" s="1"/>
  <c r="BB176" i="9" s="1"/>
  <c r="BB178" i="9" s="1"/>
  <c r="AP178" i="9"/>
  <c r="BZ147" i="9"/>
  <c r="BZ149" i="9" s="1"/>
  <c r="BZ150" i="9" s="1"/>
  <c r="BZ151" i="9" s="1"/>
  <c r="BZ153" i="9" s="1"/>
  <c r="AP153" i="9"/>
  <c r="AD147" i="9"/>
  <c r="R147" i="9"/>
  <c r="R149" i="9" s="1"/>
  <c r="R150" i="9" s="1"/>
  <c r="R151" i="9" s="1"/>
  <c r="R153" i="9" s="1"/>
  <c r="BN122" i="9"/>
  <c r="BN124" i="9" s="1"/>
  <c r="BN125" i="9" s="1"/>
  <c r="BN126" i="9" s="1"/>
  <c r="BN128" i="9" s="1"/>
  <c r="BB122" i="9"/>
  <c r="BB124" i="9" s="1"/>
  <c r="BB125" i="9" s="1"/>
  <c r="BB126" i="9" s="1"/>
  <c r="AP122" i="9"/>
  <c r="AP124" i="9" s="1"/>
  <c r="AP125" i="9" s="1"/>
  <c r="AP126" i="9" s="1"/>
  <c r="AP128" i="9" s="1"/>
  <c r="AD122" i="9"/>
  <c r="AD124" i="9" s="1"/>
  <c r="AD125" i="9" s="1"/>
  <c r="AD126" i="9" s="1"/>
  <c r="BB52" i="9"/>
  <c r="AP52" i="9"/>
  <c r="AD52" i="9"/>
  <c r="R52" i="9"/>
  <c r="BN99" i="9"/>
  <c r="BN101" i="9" s="1"/>
  <c r="BN102" i="9" s="1"/>
  <c r="BN103" i="9" s="1"/>
  <c r="BN105" i="9" s="1"/>
  <c r="R172" i="9"/>
  <c r="R174" i="9" s="1"/>
  <c r="R175" i="9" s="1"/>
  <c r="R176" i="9" s="1"/>
  <c r="R178" i="9" s="1"/>
  <c r="AD73" i="9"/>
  <c r="AD75" i="9" s="1"/>
  <c r="AD76" i="9" s="1"/>
  <c r="AD77" i="9" s="1"/>
  <c r="AD79" i="9" s="1"/>
  <c r="AP73" i="9"/>
  <c r="AP75" i="9" s="1"/>
  <c r="AP76" i="9" s="1"/>
  <c r="AP77" i="9" s="1"/>
  <c r="AP79" i="9" s="1"/>
  <c r="AP21" i="9"/>
  <c r="AP23" i="9" s="1"/>
  <c r="AP24" i="9" s="1"/>
  <c r="AP25" i="9" s="1"/>
  <c r="AP27" i="9" s="1"/>
  <c r="AP99" i="9"/>
  <c r="AP101" i="9" s="1"/>
  <c r="AP102" i="9" s="1"/>
  <c r="AP103" i="9" s="1"/>
  <c r="AP105" i="9" s="1"/>
  <c r="R99" i="9"/>
  <c r="R101" i="9" s="1"/>
  <c r="R102" i="9" s="1"/>
  <c r="R103" i="9" s="1"/>
  <c r="R105" i="9" s="1"/>
  <c r="BB147" i="9"/>
  <c r="BB149" i="9" s="1"/>
  <c r="BB150" i="9" s="1"/>
  <c r="BB151" i="9" s="1"/>
  <c r="BB153" i="9" s="1"/>
  <c r="BZ73" i="9"/>
  <c r="BZ75" i="9" s="1"/>
  <c r="BZ76" i="9" s="1"/>
  <c r="BZ77" i="9" s="1"/>
  <c r="BZ79" i="9" s="1"/>
  <c r="BN147" i="9"/>
  <c r="BN149" i="9" s="1"/>
  <c r="BN150" i="9" s="1"/>
  <c r="BN151" i="9" s="1"/>
  <c r="BN153" i="9" s="1"/>
  <c r="AD47" i="9"/>
  <c r="AD49" i="9" s="1"/>
  <c r="AD50" i="9" s="1"/>
  <c r="AD51" i="9" s="1"/>
  <c r="AP47" i="9"/>
  <c r="AP49" i="9" s="1"/>
  <c r="AP50" i="9" s="1"/>
  <c r="AP51" i="9" s="1"/>
  <c r="BB47" i="9"/>
  <c r="BB49" i="9" s="1"/>
  <c r="BB50" i="9" s="1"/>
  <c r="BB51" i="9" s="1"/>
  <c r="AD21" i="9"/>
  <c r="AD23" i="9" s="1"/>
  <c r="AD24" i="9" s="1"/>
  <c r="AD25" i="9" s="1"/>
  <c r="AD27" i="9" s="1"/>
  <c r="AD99" i="9"/>
  <c r="AD101" i="9" s="1"/>
  <c r="AD102" i="9" s="1"/>
  <c r="AD103" i="9" s="1"/>
  <c r="AD105" i="9" s="1"/>
  <c r="BZ21" i="9"/>
  <c r="BZ23" i="9" s="1"/>
  <c r="BB99" i="9"/>
  <c r="BB101" i="9" s="1"/>
  <c r="BB102" i="9" s="1"/>
  <c r="BB103" i="9" s="1"/>
  <c r="BB21" i="9"/>
  <c r="BB23" i="9" s="1"/>
  <c r="BB24" i="9" s="1"/>
  <c r="BB25" i="9" s="1"/>
  <c r="BB27" i="9" s="1"/>
  <c r="R73" i="9"/>
  <c r="R75" i="9" s="1"/>
  <c r="R76" i="9" s="1"/>
  <c r="R77" i="9" s="1"/>
  <c r="R21" i="9"/>
  <c r="R23" i="9" s="1"/>
  <c r="BN47" i="9"/>
  <c r="BN49" i="9" s="1"/>
  <c r="BN50" i="9" s="1"/>
  <c r="BN51" i="9" s="1"/>
  <c r="BN53" i="9" s="1"/>
  <c r="BZ47" i="9"/>
  <c r="BZ49" i="9" s="1"/>
  <c r="BZ50" i="9" s="1"/>
  <c r="BZ51" i="9" s="1"/>
  <c r="BZ53" i="9" s="1"/>
  <c r="BN21" i="9"/>
  <c r="BN23" i="9" s="1"/>
  <c r="BN24" i="9" s="1"/>
  <c r="BN25" i="9" s="1"/>
  <c r="BN27" i="9" s="1"/>
  <c r="BZ99" i="9"/>
  <c r="BZ101" i="9" s="1"/>
  <c r="BZ102" i="9" s="1"/>
  <c r="BZ103" i="9" s="1"/>
  <c r="BZ105" i="9" s="1"/>
  <c r="BN172" i="9"/>
  <c r="BN174" i="9" s="1"/>
  <c r="BN175" i="9" s="1"/>
  <c r="BN176" i="9" s="1"/>
  <c r="BZ199" i="9"/>
  <c r="BZ200" i="9" s="1"/>
  <c r="BZ202" i="9" s="1"/>
  <c r="AD149" i="9"/>
  <c r="BB73" i="9"/>
  <c r="BB75" i="9" s="1"/>
  <c r="BB76" i="9" s="1"/>
  <c r="BB77" i="9" s="1"/>
  <c r="BZ175" i="9"/>
  <c r="BN73" i="9"/>
  <c r="BN75" i="9" s="1"/>
  <c r="R50" i="9"/>
  <c r="R51" i="9" s="1"/>
  <c r="R199" i="9"/>
  <c r="R200" i="9" s="1"/>
  <c r="R202" i="9" s="1"/>
  <c r="BN178" i="9" l="1"/>
  <c r="BB105" i="9"/>
  <c r="BB79" i="9"/>
  <c r="R79" i="9"/>
  <c r="AP53" i="9"/>
  <c r="AD53" i="9"/>
  <c r="BB53" i="9"/>
  <c r="R53" i="9"/>
  <c r="BB226" i="9"/>
  <c r="BN202" i="9"/>
  <c r="AP202" i="9"/>
  <c r="AD202" i="9"/>
  <c r="R250" i="9"/>
  <c r="BB128" i="9"/>
  <c r="AD128" i="9"/>
  <c r="BZ176" i="9"/>
  <c r="BZ178" i="9" s="1"/>
  <c r="AD150" i="9"/>
  <c r="AD151" i="9" s="1"/>
  <c r="AD153" i="9" s="1"/>
  <c r="BZ24" i="9"/>
  <c r="BN76" i="9"/>
  <c r="BN77" i="9" s="1"/>
  <c r="BN79" i="9" s="1"/>
  <c r="R24" i="9"/>
  <c r="R25" i="9" s="1"/>
  <c r="R27" i="9" s="1"/>
  <c r="BZ25" i="9" l="1"/>
  <c r="BZ27" i="9" s="1"/>
  <c r="A241" i="10"/>
  <c r="A223" i="10"/>
  <c r="A205" i="10"/>
  <c r="A184" i="10"/>
  <c r="A163" i="10"/>
  <c r="A141" i="10"/>
  <c r="A119" i="10"/>
  <c r="A98" i="10"/>
  <c r="A75" i="10"/>
  <c r="A51" i="10"/>
  <c r="A29" i="10"/>
  <c r="A5" i="8" l="1"/>
  <c r="A223" i="8" s="1"/>
  <c r="A51" i="8" l="1"/>
  <c r="A75" i="8"/>
  <c r="A242" i="8"/>
  <c r="A98" i="8"/>
  <c r="A119" i="8"/>
  <c r="A141" i="8"/>
  <c r="A163" i="8"/>
  <c r="A184" i="8"/>
  <c r="A29" i="8"/>
  <c r="A205" i="8"/>
  <c r="E4" i="7"/>
  <c r="B2" i="9" s="1"/>
  <c r="G21" i="6"/>
  <c r="G14" i="6"/>
  <c r="G15" i="6"/>
  <c r="G16" i="6"/>
  <c r="G17" i="6"/>
  <c r="G18" i="6"/>
  <c r="G19" i="6"/>
  <c r="G20" i="6"/>
  <c r="G13" i="6"/>
  <c r="BV2" i="9" l="1"/>
  <c r="BJ2" i="9"/>
  <c r="AX2" i="9"/>
  <c r="AL2" i="9"/>
  <c r="Z2" i="9"/>
  <c r="N2" i="9"/>
  <c r="C54" i="7"/>
  <c r="H21" i="6"/>
  <c r="C16" i="6"/>
  <c r="B22" i="6"/>
  <c r="C38" i="7"/>
  <c r="C37" i="7"/>
  <c r="B15" i="6"/>
  <c r="C12" i="7"/>
  <c r="C11" i="7"/>
  <c r="C10" i="7"/>
  <c r="E12" i="6" l="1"/>
  <c r="D15" i="6"/>
  <c r="C21" i="6"/>
  <c r="C17" i="6"/>
  <c r="D17" i="6"/>
  <c r="C18" i="6"/>
  <c r="C16" i="7"/>
  <c r="D18" i="6"/>
  <c r="C28" i="7"/>
  <c r="C42" i="7"/>
  <c r="C12" i="6"/>
  <c r="B12" i="6"/>
  <c r="D12" i="6"/>
  <c r="C15" i="6"/>
  <c r="C25" i="7"/>
  <c r="C41" i="7"/>
  <c r="C13" i="6"/>
  <c r="E15" i="6"/>
  <c r="C17" i="7"/>
  <c r="C29" i="7"/>
  <c r="C45" i="7"/>
  <c r="C18" i="7"/>
  <c r="C30" i="7"/>
  <c r="C48" i="7"/>
  <c r="C19" i="7"/>
  <c r="C31" i="7"/>
  <c r="C51" i="7"/>
  <c r="B14" i="6"/>
  <c r="C14" i="6"/>
  <c r="C19" i="6"/>
  <c r="C22" i="7"/>
  <c r="C34" i="7"/>
  <c r="D13" i="6"/>
  <c r="B13" i="6"/>
  <c r="E13" i="6"/>
  <c r="D14" i="6"/>
  <c r="C20" i="6"/>
  <c r="C23" i="7"/>
  <c r="E14" i="6"/>
  <c r="C24" i="7"/>
  <c r="I242" i="9"/>
  <c r="E242" i="9"/>
  <c r="F242" i="9" s="1"/>
  <c r="F249" i="9" s="1"/>
  <c r="F241" i="9"/>
  <c r="F244" i="9" l="1"/>
  <c r="F246" i="9" s="1"/>
  <c r="F46" i="9"/>
  <c r="I169" i="9"/>
  <c r="I144" i="9"/>
  <c r="F170" i="9"/>
  <c r="E169" i="9"/>
  <c r="F145" i="9"/>
  <c r="E144" i="9"/>
  <c r="I97" i="9"/>
  <c r="I95" i="9"/>
  <c r="I96" i="9" s="1"/>
  <c r="E97" i="9"/>
  <c r="E95" i="9"/>
  <c r="E96" i="9" s="1"/>
  <c r="F96" i="9" s="1"/>
  <c r="I71" i="9"/>
  <c r="E71" i="9"/>
  <c r="I69" i="9"/>
  <c r="I70" i="9" s="1"/>
  <c r="E69" i="9"/>
  <c r="E70" i="9" s="1"/>
  <c r="I45" i="9"/>
  <c r="I43" i="9"/>
  <c r="I44" i="9" s="1"/>
  <c r="E45" i="9"/>
  <c r="E43" i="9"/>
  <c r="E44" i="9" s="1"/>
  <c r="F44" i="9" s="1"/>
  <c r="I17" i="9"/>
  <c r="I18" i="9" s="1"/>
  <c r="I19" i="9"/>
  <c r="E19" i="9"/>
  <c r="E18" i="9"/>
  <c r="H12" i="6"/>
  <c r="G10" i="7" s="1"/>
  <c r="H22" i="8" s="1"/>
  <c r="H16" i="9" s="1"/>
  <c r="I12" i="6"/>
  <c r="G11" i="7" s="1"/>
  <c r="H23" i="8" s="1"/>
  <c r="H17" i="9" s="1"/>
  <c r="J12" i="6"/>
  <c r="G12" i="7" s="1"/>
  <c r="H24" i="8" s="1"/>
  <c r="H18" i="9" s="1"/>
  <c r="H13" i="6"/>
  <c r="G16" i="7" s="1"/>
  <c r="H44" i="8" s="1"/>
  <c r="I13" i="6"/>
  <c r="G17" i="7" s="1"/>
  <c r="H45" i="8" s="1"/>
  <c r="J13" i="6"/>
  <c r="G18" i="7" s="1"/>
  <c r="H46" i="8" s="1"/>
  <c r="H14" i="6"/>
  <c r="G22" i="7" s="1"/>
  <c r="H68" i="8" s="1"/>
  <c r="I14" i="6"/>
  <c r="G23" i="7" s="1"/>
  <c r="H69" i="8" s="1"/>
  <c r="J14" i="6"/>
  <c r="G24" i="7" s="1"/>
  <c r="H70" i="8" s="1"/>
  <c r="H15" i="6"/>
  <c r="G28" i="7" s="1"/>
  <c r="H91" i="8" s="1"/>
  <c r="I15" i="6"/>
  <c r="G29" i="7" s="1"/>
  <c r="H92" i="8" s="1"/>
  <c r="J15" i="6"/>
  <c r="G30" i="7" s="1"/>
  <c r="H93" i="8" s="1"/>
  <c r="H16" i="6"/>
  <c r="I16" i="6"/>
  <c r="G34" i="7" s="1"/>
  <c r="H115" i="8" s="1"/>
  <c r="H17" i="6"/>
  <c r="I17" i="6"/>
  <c r="G37" i="7" s="1"/>
  <c r="J17" i="6"/>
  <c r="G38" i="7" s="1"/>
  <c r="H18" i="6"/>
  <c r="I18" i="6"/>
  <c r="G41" i="7" s="1"/>
  <c r="H158" i="8" s="1"/>
  <c r="J18" i="6"/>
  <c r="G42" i="7" s="1"/>
  <c r="H159" i="8" s="1"/>
  <c r="I19" i="6"/>
  <c r="G45" i="7" s="1"/>
  <c r="H180" i="8" s="1"/>
  <c r="H20" i="6"/>
  <c r="I20" i="6"/>
  <c r="G48" i="7" s="1"/>
  <c r="H201" i="8" s="1"/>
  <c r="F42" i="9"/>
  <c r="F16" i="9"/>
  <c r="I21" i="6"/>
  <c r="G51" i="7" s="1"/>
  <c r="H219" i="8" s="1"/>
  <c r="I218" i="9"/>
  <c r="E218" i="9"/>
  <c r="F217" i="9"/>
  <c r="I194" i="9"/>
  <c r="E194" i="9"/>
  <c r="F193" i="9"/>
  <c r="F168" i="9"/>
  <c r="F143" i="9"/>
  <c r="I120" i="9"/>
  <c r="E120" i="9"/>
  <c r="F94" i="9"/>
  <c r="F68" i="9"/>
  <c r="H19" i="6"/>
  <c r="K15" i="6"/>
  <c r="G31" i="7" s="1"/>
  <c r="H94" i="8" s="1"/>
  <c r="K14" i="6"/>
  <c r="G25" i="7" s="1"/>
  <c r="H71" i="8" s="1"/>
  <c r="K13" i="6"/>
  <c r="G19" i="7" s="1"/>
  <c r="H47" i="8" s="1"/>
  <c r="K12" i="6"/>
  <c r="G13" i="7" s="1"/>
  <c r="H25" i="8" s="1"/>
  <c r="H19" i="9" s="1"/>
  <c r="H144" i="9" l="1"/>
  <c r="G54" i="7"/>
  <c r="H238" i="8"/>
  <c r="H145" i="9"/>
  <c r="H97" i="9"/>
  <c r="H218" i="9"/>
  <c r="H43" i="9"/>
  <c r="BD43" i="9"/>
  <c r="BF43" i="9" s="1"/>
  <c r="BG43" i="9" s="1"/>
  <c r="BH43" i="9" s="1"/>
  <c r="CB43" i="9"/>
  <c r="CD43" i="9" s="1"/>
  <c r="CE43" i="9" s="1"/>
  <c r="CF43" i="9" s="1"/>
  <c r="AR43" i="9"/>
  <c r="AT43" i="9" s="1"/>
  <c r="AU43" i="9" s="1"/>
  <c r="AF43" i="9"/>
  <c r="AH43" i="9" s="1"/>
  <c r="AI43" i="9" s="1"/>
  <c r="AJ43" i="9" s="1"/>
  <c r="BP43" i="9"/>
  <c r="BR43" i="9" s="1"/>
  <c r="BS43" i="9" s="1"/>
  <c r="BT43" i="9" s="1"/>
  <c r="H170" i="9"/>
  <c r="BP42" i="9"/>
  <c r="BR42" i="9" s="1"/>
  <c r="AF42" i="9"/>
  <c r="AH42" i="9" s="1"/>
  <c r="BD42" i="9"/>
  <c r="BF42" i="9" s="1"/>
  <c r="CB42" i="9"/>
  <c r="CD42" i="9" s="1"/>
  <c r="AR42" i="9"/>
  <c r="AT42" i="9" s="1"/>
  <c r="H45" i="9"/>
  <c r="T45" i="9" s="1"/>
  <c r="V45" i="9" s="1"/>
  <c r="W45" i="9" s="1"/>
  <c r="BD45" i="9"/>
  <c r="BF45" i="9" s="1"/>
  <c r="BG45" i="9" s="1"/>
  <c r="CB45" i="9"/>
  <c r="CD45" i="9" s="1"/>
  <c r="CE45" i="9" s="1"/>
  <c r="AR45" i="9"/>
  <c r="AT45" i="9" s="1"/>
  <c r="AU45" i="9" s="1"/>
  <c r="BP45" i="9"/>
  <c r="BR45" i="9" s="1"/>
  <c r="BS45" i="9" s="1"/>
  <c r="AF45" i="9"/>
  <c r="AH45" i="9" s="1"/>
  <c r="AI45" i="9" s="1"/>
  <c r="H169" i="9"/>
  <c r="H95" i="9"/>
  <c r="H70" i="9"/>
  <c r="H69" i="9"/>
  <c r="H194" i="9"/>
  <c r="H96" i="9"/>
  <c r="H71" i="9"/>
  <c r="H120" i="9"/>
  <c r="BP120" i="9"/>
  <c r="BR120" i="9" s="1"/>
  <c r="BR127" i="9" s="1"/>
  <c r="BS127" i="9" s="1"/>
  <c r="H44" i="9"/>
  <c r="AR44" i="9"/>
  <c r="AT44" i="9" s="1"/>
  <c r="AU44" i="9" s="1"/>
  <c r="BP44" i="9"/>
  <c r="BR44" i="9" s="1"/>
  <c r="BS44" i="9" s="1"/>
  <c r="AF44" i="9"/>
  <c r="AH44" i="9" s="1"/>
  <c r="AI44" i="9" s="1"/>
  <c r="CB44" i="9"/>
  <c r="CD44" i="9" s="1"/>
  <c r="CE44" i="9" s="1"/>
  <c r="BD44" i="9"/>
  <c r="BF44" i="9" s="1"/>
  <c r="BG44" i="9" s="1"/>
  <c r="H242" i="9"/>
  <c r="H94" i="9"/>
  <c r="H68" i="9"/>
  <c r="H42" i="9"/>
  <c r="J45" i="9"/>
  <c r="F69" i="9"/>
  <c r="F78" i="9" s="1"/>
  <c r="F144" i="9"/>
  <c r="F43" i="9"/>
  <c r="F17" i="9"/>
  <c r="F26" i="9" s="1"/>
  <c r="F18" i="9"/>
  <c r="F70" i="9"/>
  <c r="F19" i="9"/>
  <c r="F71" i="9"/>
  <c r="F95" i="9"/>
  <c r="F104" i="9" s="1"/>
  <c r="F45" i="9"/>
  <c r="F97" i="9"/>
  <c r="F194" i="9"/>
  <c r="F218" i="9"/>
  <c r="F169" i="9"/>
  <c r="F120" i="9"/>
  <c r="H137" i="8"/>
  <c r="H136" i="8"/>
  <c r="F247" i="9"/>
  <c r="F248" i="9" s="1"/>
  <c r="J242" i="9" l="1"/>
  <c r="J249" i="9" s="1"/>
  <c r="K249" i="9" s="1"/>
  <c r="AR242" i="9"/>
  <c r="AT242" i="9" s="1"/>
  <c r="AT249" i="9" s="1"/>
  <c r="BD242" i="9"/>
  <c r="BF242" i="9" s="1"/>
  <c r="BF249" i="9" s="1"/>
  <c r="BG249" i="9" s="1"/>
  <c r="BP242" i="9"/>
  <c r="BR242" i="9" s="1"/>
  <c r="BR249" i="9" s="1"/>
  <c r="BS249" i="9" s="1"/>
  <c r="T242" i="9"/>
  <c r="V242" i="9" s="1"/>
  <c r="V249" i="9" s="1"/>
  <c r="W249" i="9" s="1"/>
  <c r="AF242" i="9"/>
  <c r="AH242" i="9" s="1"/>
  <c r="AH249" i="9" s="1"/>
  <c r="AI249" i="9" s="1"/>
  <c r="CB242" i="9"/>
  <c r="CD242" i="9" s="1"/>
  <c r="CD249" i="9" s="1"/>
  <c r="CE249" i="9" s="1"/>
  <c r="F220" i="9"/>
  <c r="F222" i="9" s="1"/>
  <c r="F223" i="9" s="1"/>
  <c r="F224" i="9" s="1"/>
  <c r="F225" i="9"/>
  <c r="J218" i="9"/>
  <c r="J225" i="9" s="1"/>
  <c r="AR218" i="9"/>
  <c r="AT218" i="9" s="1"/>
  <c r="AT225" i="9" s="1"/>
  <c r="BP218" i="9"/>
  <c r="BR218" i="9" s="1"/>
  <c r="BR225" i="9" s="1"/>
  <c r="BS225" i="9" s="1"/>
  <c r="AF218" i="9"/>
  <c r="AH218" i="9" s="1"/>
  <c r="AH225" i="9" s="1"/>
  <c r="AI225" i="9" s="1"/>
  <c r="CB218" i="9"/>
  <c r="CD218" i="9" s="1"/>
  <c r="CD225" i="9" s="1"/>
  <c r="CE225" i="9" s="1"/>
  <c r="T218" i="9"/>
  <c r="V218" i="9" s="1"/>
  <c r="V225" i="9" s="1"/>
  <c r="W225" i="9" s="1"/>
  <c r="BD218" i="9"/>
  <c r="BF218" i="9" s="1"/>
  <c r="BF225" i="9" s="1"/>
  <c r="BG225" i="9" s="1"/>
  <c r="F196" i="9"/>
  <c r="F198" i="9" s="1"/>
  <c r="F199" i="9" s="1"/>
  <c r="F200" i="9" s="1"/>
  <c r="F201" i="9"/>
  <c r="J194" i="9"/>
  <c r="J201" i="9" s="1"/>
  <c r="BP194" i="9"/>
  <c r="BR194" i="9" s="1"/>
  <c r="BR201" i="9" s="1"/>
  <c r="BS201" i="9" s="1"/>
  <c r="CB194" i="9"/>
  <c r="CD194" i="9" s="1"/>
  <c r="CD201" i="9" s="1"/>
  <c r="CE201" i="9" s="1"/>
  <c r="BD194" i="9"/>
  <c r="BF194" i="9" s="1"/>
  <c r="BF201" i="9" s="1"/>
  <c r="BG201" i="9" s="1"/>
  <c r="AR194" i="9"/>
  <c r="AT194" i="9" s="1"/>
  <c r="AT201" i="9" s="1"/>
  <c r="AF194" i="9"/>
  <c r="AH194" i="9" s="1"/>
  <c r="AH201" i="9" s="1"/>
  <c r="AI201" i="9" s="1"/>
  <c r="T194" i="9"/>
  <c r="V194" i="9" s="1"/>
  <c r="V201" i="9" s="1"/>
  <c r="W201" i="9" s="1"/>
  <c r="F172" i="9"/>
  <c r="F174" i="9" s="1"/>
  <c r="F175" i="9" s="1"/>
  <c r="F176" i="9" s="1"/>
  <c r="F177" i="9"/>
  <c r="J169" i="9"/>
  <c r="AF169" i="9"/>
  <c r="AH169" i="9" s="1"/>
  <c r="AI169" i="9" s="1"/>
  <c r="AJ169" i="9" s="1"/>
  <c r="BD169" i="9"/>
  <c r="BF169" i="9" s="1"/>
  <c r="BG169" i="9" s="1"/>
  <c r="BH169" i="9" s="1"/>
  <c r="T169" i="9"/>
  <c r="V169" i="9" s="1"/>
  <c r="W169" i="9" s="1"/>
  <c r="X169" i="9" s="1"/>
  <c r="CB169" i="9"/>
  <c r="CD169" i="9" s="1"/>
  <c r="CE169" i="9" s="1"/>
  <c r="CF169" i="9" s="1"/>
  <c r="BP169" i="9"/>
  <c r="BR169" i="9" s="1"/>
  <c r="AR169" i="9"/>
  <c r="AT169" i="9" s="1"/>
  <c r="J170" i="9"/>
  <c r="K170" i="9" s="1"/>
  <c r="L170" i="9" s="1"/>
  <c r="BP170" i="9"/>
  <c r="BR170" i="9" s="1"/>
  <c r="BS170" i="9" s="1"/>
  <c r="BT170" i="9" s="1"/>
  <c r="CB170" i="9"/>
  <c r="CD170" i="9" s="1"/>
  <c r="CE170" i="9" s="1"/>
  <c r="CF170" i="9" s="1"/>
  <c r="AR170" i="9"/>
  <c r="AT170" i="9" s="1"/>
  <c r="AU170" i="9" s="1"/>
  <c r="AV170" i="9" s="1"/>
  <c r="T170" i="9"/>
  <c r="V170" i="9" s="1"/>
  <c r="W170" i="9" s="1"/>
  <c r="X170" i="9" s="1"/>
  <c r="BD170" i="9"/>
  <c r="BF170" i="9" s="1"/>
  <c r="BG170" i="9" s="1"/>
  <c r="BH170" i="9" s="1"/>
  <c r="AF170" i="9"/>
  <c r="AH170" i="9" s="1"/>
  <c r="AI170" i="9" s="1"/>
  <c r="AJ170" i="9" s="1"/>
  <c r="F147" i="9"/>
  <c r="F149" i="9" s="1"/>
  <c r="F150" i="9" s="1"/>
  <c r="F152" i="9"/>
  <c r="J145" i="9"/>
  <c r="K145" i="9" s="1"/>
  <c r="L145" i="9" s="1"/>
  <c r="BP145" i="9"/>
  <c r="BR145" i="9" s="1"/>
  <c r="BS145" i="9" s="1"/>
  <c r="BT145" i="9" s="1"/>
  <c r="CB145" i="9"/>
  <c r="CD145" i="9" s="1"/>
  <c r="CE145" i="9" s="1"/>
  <c r="CF145" i="9" s="1"/>
  <c r="BD145" i="9"/>
  <c r="BF145" i="9" s="1"/>
  <c r="BG145" i="9" s="1"/>
  <c r="BH145" i="9" s="1"/>
  <c r="T145" i="9"/>
  <c r="V145" i="9" s="1"/>
  <c r="W145" i="9" s="1"/>
  <c r="X145" i="9" s="1"/>
  <c r="AR145" i="9"/>
  <c r="AT145" i="9" s="1"/>
  <c r="AU145" i="9" s="1"/>
  <c r="AV145" i="9" s="1"/>
  <c r="AF145" i="9"/>
  <c r="AH145" i="9" s="1"/>
  <c r="AI145" i="9" s="1"/>
  <c r="AJ145" i="9" s="1"/>
  <c r="J144" i="9"/>
  <c r="CB144" i="9"/>
  <c r="CD144" i="9" s="1"/>
  <c r="BP144" i="9"/>
  <c r="BR144" i="9" s="1"/>
  <c r="T144" i="9"/>
  <c r="V144" i="9" s="1"/>
  <c r="BD144" i="9"/>
  <c r="BF144" i="9" s="1"/>
  <c r="AR144" i="9"/>
  <c r="AT144" i="9" s="1"/>
  <c r="AT152" i="9" s="1"/>
  <c r="AF144" i="9"/>
  <c r="AH144" i="9" s="1"/>
  <c r="AH152" i="9" s="1"/>
  <c r="AI152" i="9" s="1"/>
  <c r="F122" i="9"/>
  <c r="F124" i="9" s="1"/>
  <c r="F125" i="9" s="1"/>
  <c r="F126" i="9" s="1"/>
  <c r="F127" i="9"/>
  <c r="F128" i="9" s="1"/>
  <c r="J120" i="9"/>
  <c r="J127" i="9" s="1"/>
  <c r="CB120" i="9"/>
  <c r="CD120" i="9" s="1"/>
  <c r="CD127" i="9" s="1"/>
  <c r="CE127" i="9" s="1"/>
  <c r="BD120" i="9"/>
  <c r="BF120" i="9" s="1"/>
  <c r="BF127" i="9" s="1"/>
  <c r="BG127" i="9" s="1"/>
  <c r="AR120" i="9"/>
  <c r="AT120" i="9" s="1"/>
  <c r="AT127" i="9" s="1"/>
  <c r="AF120" i="9"/>
  <c r="AH120" i="9" s="1"/>
  <c r="AH127" i="9" s="1"/>
  <c r="AI127" i="9" s="1"/>
  <c r="T120" i="9"/>
  <c r="V120" i="9" s="1"/>
  <c r="V127" i="9" s="1"/>
  <c r="W127" i="9" s="1"/>
  <c r="J97" i="9"/>
  <c r="AR97" i="9"/>
  <c r="AT97" i="9" s="1"/>
  <c r="AU97" i="9" s="1"/>
  <c r="AF97" i="9"/>
  <c r="AH97" i="9" s="1"/>
  <c r="AI97" i="9" s="1"/>
  <c r="BP97" i="9"/>
  <c r="BR97" i="9" s="1"/>
  <c r="BS97" i="9" s="1"/>
  <c r="CB97" i="9"/>
  <c r="CD97" i="9" s="1"/>
  <c r="CE97" i="9" s="1"/>
  <c r="T97" i="9"/>
  <c r="V97" i="9" s="1"/>
  <c r="W97" i="9" s="1"/>
  <c r="BD97" i="9"/>
  <c r="BF97" i="9" s="1"/>
  <c r="BG97" i="9" s="1"/>
  <c r="J95" i="9"/>
  <c r="BD95" i="9"/>
  <c r="BF95" i="9" s="1"/>
  <c r="BG95" i="9" s="1"/>
  <c r="BH95" i="9" s="1"/>
  <c r="AR95" i="9"/>
  <c r="AT95" i="9" s="1"/>
  <c r="AU95" i="9" s="1"/>
  <c r="AF95" i="9"/>
  <c r="AH95" i="9" s="1"/>
  <c r="AI95" i="9" s="1"/>
  <c r="AJ95" i="9" s="1"/>
  <c r="BP95" i="9"/>
  <c r="BR95" i="9" s="1"/>
  <c r="BS95" i="9" s="1"/>
  <c r="BT95" i="9" s="1"/>
  <c r="T95" i="9"/>
  <c r="V95" i="9" s="1"/>
  <c r="W95" i="9" s="1"/>
  <c r="X95" i="9" s="1"/>
  <c r="CB95" i="9"/>
  <c r="CD95" i="9" s="1"/>
  <c r="CE95" i="9" s="1"/>
  <c r="CF95" i="9" s="1"/>
  <c r="J94" i="9"/>
  <c r="J104" i="9" s="1"/>
  <c r="K104" i="9" s="1"/>
  <c r="T94" i="9"/>
  <c r="V94" i="9" s="1"/>
  <c r="BD94" i="9"/>
  <c r="BF94" i="9" s="1"/>
  <c r="AR94" i="9"/>
  <c r="AT94" i="9" s="1"/>
  <c r="AF94" i="9"/>
  <c r="AH94" i="9" s="1"/>
  <c r="CB94" i="9"/>
  <c r="CD94" i="9" s="1"/>
  <c r="BP94" i="9"/>
  <c r="BR94" i="9" s="1"/>
  <c r="J96" i="9"/>
  <c r="AR96" i="9"/>
  <c r="AT96" i="9" s="1"/>
  <c r="AU96" i="9" s="1"/>
  <c r="AF96" i="9"/>
  <c r="AH96" i="9" s="1"/>
  <c r="AI96" i="9" s="1"/>
  <c r="BP96" i="9"/>
  <c r="BR96" i="9" s="1"/>
  <c r="BS96" i="9" s="1"/>
  <c r="T96" i="9"/>
  <c r="V96" i="9" s="1"/>
  <c r="W96" i="9" s="1"/>
  <c r="BD96" i="9"/>
  <c r="BF96" i="9" s="1"/>
  <c r="BG96" i="9" s="1"/>
  <c r="CB96" i="9"/>
  <c r="CD96" i="9" s="1"/>
  <c r="CE96" i="9" s="1"/>
  <c r="J69" i="9"/>
  <c r="K69" i="9" s="1"/>
  <c r="L69" i="9" s="1"/>
  <c r="CB69" i="9"/>
  <c r="CD69" i="9" s="1"/>
  <c r="CE69" i="9" s="1"/>
  <c r="CF69" i="9" s="1"/>
  <c r="AF69" i="9"/>
  <c r="AH69" i="9" s="1"/>
  <c r="AI69" i="9" s="1"/>
  <c r="AJ69" i="9" s="1"/>
  <c r="BP69" i="9"/>
  <c r="BR69" i="9" s="1"/>
  <c r="T69" i="9"/>
  <c r="V69" i="9" s="1"/>
  <c r="W69" i="9" s="1"/>
  <c r="X69" i="9" s="1"/>
  <c r="BD69" i="9"/>
  <c r="BF69" i="9" s="1"/>
  <c r="BG69" i="9" s="1"/>
  <c r="BH69" i="9" s="1"/>
  <c r="AR69" i="9"/>
  <c r="AT69" i="9" s="1"/>
  <c r="AU69" i="9" s="1"/>
  <c r="J70" i="9"/>
  <c r="CB70" i="9"/>
  <c r="CD70" i="9" s="1"/>
  <c r="CE70" i="9" s="1"/>
  <c r="AF70" i="9"/>
  <c r="AH70" i="9" s="1"/>
  <c r="AI70" i="9" s="1"/>
  <c r="BP70" i="9"/>
  <c r="BR70" i="9" s="1"/>
  <c r="BS70" i="9" s="1"/>
  <c r="AR70" i="9"/>
  <c r="AT70" i="9" s="1"/>
  <c r="AU70" i="9" s="1"/>
  <c r="T70" i="9"/>
  <c r="V70" i="9" s="1"/>
  <c r="W70" i="9" s="1"/>
  <c r="BD70" i="9"/>
  <c r="BF70" i="9" s="1"/>
  <c r="BG70" i="9" s="1"/>
  <c r="J71" i="9"/>
  <c r="BP71" i="9"/>
  <c r="BR71" i="9" s="1"/>
  <c r="BS71" i="9" s="1"/>
  <c r="BD71" i="9"/>
  <c r="BF71" i="9" s="1"/>
  <c r="BG71" i="9" s="1"/>
  <c r="AR71" i="9"/>
  <c r="AT71" i="9" s="1"/>
  <c r="AU71" i="9" s="1"/>
  <c r="T71" i="9"/>
  <c r="V71" i="9" s="1"/>
  <c r="W71" i="9" s="1"/>
  <c r="CB71" i="9"/>
  <c r="CD71" i="9" s="1"/>
  <c r="CE71" i="9" s="1"/>
  <c r="AF71" i="9"/>
  <c r="AH71" i="9" s="1"/>
  <c r="AI71" i="9" s="1"/>
  <c r="J68" i="9"/>
  <c r="CB68" i="9"/>
  <c r="CD68" i="9" s="1"/>
  <c r="AF68" i="9"/>
  <c r="AH68" i="9" s="1"/>
  <c r="BP68" i="9"/>
  <c r="BR68" i="9" s="1"/>
  <c r="BD68" i="9"/>
  <c r="BF68" i="9" s="1"/>
  <c r="AR68" i="9"/>
  <c r="AT68" i="9" s="1"/>
  <c r="T68" i="9"/>
  <c r="V68" i="9" s="1"/>
  <c r="J43" i="9"/>
  <c r="T43" i="9"/>
  <c r="V43" i="9" s="1"/>
  <c r="W43" i="9" s="1"/>
  <c r="X43" i="9" s="1"/>
  <c r="J44" i="9"/>
  <c r="T44" i="9"/>
  <c r="V44" i="9" s="1"/>
  <c r="W44" i="9" s="1"/>
  <c r="F52" i="9"/>
  <c r="J42" i="9"/>
  <c r="J47" i="9" s="1"/>
  <c r="T42" i="9"/>
  <c r="V42" i="9" s="1"/>
  <c r="V52" i="9" s="1"/>
  <c r="W52" i="9" s="1"/>
  <c r="J18" i="9"/>
  <c r="AR18" i="9"/>
  <c r="AT18" i="9" s="1"/>
  <c r="AU18" i="9" s="1"/>
  <c r="CB18" i="9"/>
  <c r="CD18" i="9" s="1"/>
  <c r="CE18" i="9" s="1"/>
  <c r="AF18" i="9"/>
  <c r="AH18" i="9" s="1"/>
  <c r="AI18" i="9" s="1"/>
  <c r="BD18" i="9"/>
  <c r="BF18" i="9" s="1"/>
  <c r="BG18" i="9" s="1"/>
  <c r="T18" i="9"/>
  <c r="V18" i="9" s="1"/>
  <c r="W18" i="9" s="1"/>
  <c r="BP18" i="9"/>
  <c r="BR18" i="9" s="1"/>
  <c r="BS18" i="9" s="1"/>
  <c r="J16" i="9"/>
  <c r="K16" i="9" s="1"/>
  <c r="L16" i="9" s="1"/>
  <c r="AR16" i="9"/>
  <c r="AT16" i="9" s="1"/>
  <c r="AU16" i="9" s="1"/>
  <c r="AV16" i="9" s="1"/>
  <c r="BD16" i="9"/>
  <c r="BF16" i="9" s="1"/>
  <c r="CB16" i="9"/>
  <c r="CD16" i="9" s="1"/>
  <c r="CE16" i="9" s="1"/>
  <c r="CF16" i="9" s="1"/>
  <c r="AF16" i="9"/>
  <c r="AH16" i="9" s="1"/>
  <c r="AI16" i="9" s="1"/>
  <c r="AJ16" i="9" s="1"/>
  <c r="T16" i="9"/>
  <c r="V16" i="9" s="1"/>
  <c r="BP16" i="9"/>
  <c r="BR16" i="9" s="1"/>
  <c r="BR26" i="9" s="1"/>
  <c r="J17" i="9"/>
  <c r="J26" i="9" s="1"/>
  <c r="AR17" i="9"/>
  <c r="AT17" i="9" s="1"/>
  <c r="AU17" i="9" s="1"/>
  <c r="AU26" i="9" s="1"/>
  <c r="CB17" i="9"/>
  <c r="CD17" i="9" s="1"/>
  <c r="CE17" i="9" s="1"/>
  <c r="CF17" i="9" s="1"/>
  <c r="AF17" i="9"/>
  <c r="AH17" i="9" s="1"/>
  <c r="AI17" i="9" s="1"/>
  <c r="AJ17" i="9" s="1"/>
  <c r="T17" i="9"/>
  <c r="V17" i="9" s="1"/>
  <c r="W17" i="9" s="1"/>
  <c r="X17" i="9" s="1"/>
  <c r="BP17" i="9"/>
  <c r="BR17" i="9" s="1"/>
  <c r="BS17" i="9" s="1"/>
  <c r="BT17" i="9" s="1"/>
  <c r="BD17" i="9"/>
  <c r="BF17" i="9" s="1"/>
  <c r="BG17" i="9" s="1"/>
  <c r="BH17" i="9" s="1"/>
  <c r="J19" i="9"/>
  <c r="AR19" i="9"/>
  <c r="AT19" i="9" s="1"/>
  <c r="AU19" i="9" s="1"/>
  <c r="BD19" i="9"/>
  <c r="BF19" i="9" s="1"/>
  <c r="BG19" i="9" s="1"/>
  <c r="CB19" i="9"/>
  <c r="CD19" i="9" s="1"/>
  <c r="CE19" i="9" s="1"/>
  <c r="AF19" i="9"/>
  <c r="AH19" i="9" s="1"/>
  <c r="AI19" i="9" s="1"/>
  <c r="T19" i="9"/>
  <c r="V19" i="9" s="1"/>
  <c r="W19" i="9" s="1"/>
  <c r="BP19" i="9"/>
  <c r="BR19" i="9" s="1"/>
  <c r="BS19" i="9" s="1"/>
  <c r="AH26" i="9"/>
  <c r="CD52" i="9"/>
  <c r="CE52" i="9" s="1"/>
  <c r="BF52" i="9"/>
  <c r="BG52" i="9" s="1"/>
  <c r="AH52" i="9"/>
  <c r="AI52" i="9" s="1"/>
  <c r="J196" i="9"/>
  <c r="BR52" i="9"/>
  <c r="BS52" i="9" s="1"/>
  <c r="BS68" i="9"/>
  <c r="BT68" i="9" s="1"/>
  <c r="J122" i="9"/>
  <c r="J124" i="9" s="1"/>
  <c r="K124" i="9" s="1"/>
  <c r="L124" i="9" s="1"/>
  <c r="K68" i="9"/>
  <c r="L68" i="9" s="1"/>
  <c r="AV69" i="9"/>
  <c r="AV95" i="9"/>
  <c r="AT52" i="9"/>
  <c r="AV43" i="9"/>
  <c r="AU52" i="9"/>
  <c r="CE144" i="9"/>
  <c r="CF144" i="9" s="1"/>
  <c r="W144" i="9"/>
  <c r="X144" i="9" s="1"/>
  <c r="BS144" i="9"/>
  <c r="BT144" i="9" s="1"/>
  <c r="AH99" i="9"/>
  <c r="AI94" i="9"/>
  <c r="AJ94" i="9" s="1"/>
  <c r="CE194" i="9"/>
  <c r="CF194" i="9" s="1"/>
  <c r="CD196" i="9"/>
  <c r="AU169" i="9"/>
  <c r="CD47" i="9"/>
  <c r="CE42" i="9"/>
  <c r="CF42" i="9" s="1"/>
  <c r="AI68" i="9"/>
  <c r="AJ68" i="9" s="1"/>
  <c r="CE94" i="9"/>
  <c r="CF94" i="9" s="1"/>
  <c r="AT196" i="9"/>
  <c r="AU194" i="9"/>
  <c r="BF47" i="9"/>
  <c r="BG42" i="9"/>
  <c r="BH42" i="9" s="1"/>
  <c r="BS69" i="9"/>
  <c r="BT69" i="9" s="1"/>
  <c r="AU42" i="9"/>
  <c r="AV42" i="9" s="1"/>
  <c r="AT47" i="9"/>
  <c r="AU218" i="9"/>
  <c r="AT220" i="9"/>
  <c r="BG94" i="9"/>
  <c r="BH94" i="9" s="1"/>
  <c r="W94" i="9"/>
  <c r="X94" i="9" s="1"/>
  <c r="W242" i="9"/>
  <c r="X242" i="9" s="1"/>
  <c r="V244" i="9"/>
  <c r="BF196" i="9"/>
  <c r="BG194" i="9"/>
  <c r="BH194" i="9" s="1"/>
  <c r="AI42" i="9"/>
  <c r="AJ42" i="9" s="1"/>
  <c r="AH47" i="9"/>
  <c r="W68" i="9"/>
  <c r="X68" i="9" s="1"/>
  <c r="BF21" i="9"/>
  <c r="BG16" i="9"/>
  <c r="BH16" i="9" s="1"/>
  <c r="AH244" i="9"/>
  <c r="AI242" i="9"/>
  <c r="AJ242" i="9" s="1"/>
  <c r="BS42" i="9"/>
  <c r="BT42" i="9" s="1"/>
  <c r="BR47" i="9"/>
  <c r="V122" i="9"/>
  <c r="W120" i="9"/>
  <c r="X120" i="9" s="1"/>
  <c r="AT244" i="9"/>
  <c r="AU242" i="9"/>
  <c r="AH196" i="9"/>
  <c r="AI194" i="9"/>
  <c r="AJ194" i="9" s="1"/>
  <c r="CE120" i="9"/>
  <c r="CF120" i="9" s="1"/>
  <c r="CD122" i="9"/>
  <c r="AU94" i="9"/>
  <c r="AV94" i="9" s="1"/>
  <c r="AT99" i="9"/>
  <c r="BR244" i="9"/>
  <c r="BS242" i="9"/>
  <c r="BT242" i="9" s="1"/>
  <c r="BR220" i="9"/>
  <c r="BS218" i="9"/>
  <c r="BT218" i="9" s="1"/>
  <c r="BR122" i="9"/>
  <c r="BS120" i="9"/>
  <c r="BT120" i="9" s="1"/>
  <c r="CE68" i="9"/>
  <c r="CF68" i="9" s="1"/>
  <c r="BS94" i="9"/>
  <c r="BT94" i="9" s="1"/>
  <c r="CE242" i="9"/>
  <c r="CF242" i="9" s="1"/>
  <c r="CD244" i="9"/>
  <c r="W194" i="9"/>
  <c r="X194" i="9" s="1"/>
  <c r="V196" i="9"/>
  <c r="BR172" i="9"/>
  <c r="BS169" i="9"/>
  <c r="BT169" i="9" s="1"/>
  <c r="BG68" i="9"/>
  <c r="BH68" i="9" s="1"/>
  <c r="BF244" i="9"/>
  <c r="BG242" i="9"/>
  <c r="BH242" i="9" s="1"/>
  <c r="BS194" i="9"/>
  <c r="BT194" i="9" s="1"/>
  <c r="BR196" i="9"/>
  <c r="J244" i="9"/>
  <c r="K244" i="9" s="1"/>
  <c r="L244" i="9" s="1"/>
  <c r="K242" i="9"/>
  <c r="L242" i="9" s="1"/>
  <c r="F250" i="9"/>
  <c r="K43" i="9"/>
  <c r="L43" i="9" s="1"/>
  <c r="K71" i="9"/>
  <c r="K45" i="9"/>
  <c r="F226" i="9"/>
  <c r="F202" i="9"/>
  <c r="F178" i="9"/>
  <c r="J172" i="9"/>
  <c r="J174" i="9" s="1"/>
  <c r="K174" i="9" s="1"/>
  <c r="L174" i="9" s="1"/>
  <c r="K144" i="9"/>
  <c r="L144" i="9" s="1"/>
  <c r="K96" i="9"/>
  <c r="K95" i="9"/>
  <c r="L95" i="9" s="1"/>
  <c r="F99" i="9"/>
  <c r="F101" i="9" s="1"/>
  <c r="F102" i="9" s="1"/>
  <c r="K18" i="9"/>
  <c r="K70" i="9"/>
  <c r="K97" i="9"/>
  <c r="F73" i="9"/>
  <c r="F75" i="9" s="1"/>
  <c r="F76" i="9" s="1"/>
  <c r="F77" i="9" s="1"/>
  <c r="F21" i="9"/>
  <c r="F23" i="9" s="1"/>
  <c r="F24" i="9" s="1"/>
  <c r="F25" i="9" s="1"/>
  <c r="F47" i="9"/>
  <c r="F49" i="9" s="1"/>
  <c r="F50" i="9" s="1"/>
  <c r="F51" i="9" s="1"/>
  <c r="K19" i="9"/>
  <c r="K218" i="9"/>
  <c r="L218" i="9" s="1"/>
  <c r="F151" i="9"/>
  <c r="J147" i="9"/>
  <c r="K147" i="9" s="1"/>
  <c r="J220" i="9"/>
  <c r="J222" i="9" s="1"/>
  <c r="J223" i="9" s="1"/>
  <c r="K223" i="9" s="1"/>
  <c r="L223" i="9" s="1"/>
  <c r="K120" i="9"/>
  <c r="L120" i="9" s="1"/>
  <c r="K194" i="9"/>
  <c r="L194" i="9" s="1"/>
  <c r="K169" i="9"/>
  <c r="L169" i="9" s="1"/>
  <c r="K44" i="9"/>
  <c r="J198" i="9"/>
  <c r="K196" i="9"/>
  <c r="L196" i="9" s="1"/>
  <c r="J73" i="9" l="1"/>
  <c r="J75" i="9" s="1"/>
  <c r="AH122" i="9"/>
  <c r="CD21" i="9"/>
  <c r="V26" i="9"/>
  <c r="W26" i="9" s="1"/>
  <c r="K127" i="9"/>
  <c r="K225" i="9"/>
  <c r="K201" i="9"/>
  <c r="J21" i="9"/>
  <c r="BG218" i="9"/>
  <c r="BH218" i="9" s="1"/>
  <c r="J246" i="9"/>
  <c r="K246" i="9" s="1"/>
  <c r="L246" i="9" s="1"/>
  <c r="BF220" i="9"/>
  <c r="AT122" i="9"/>
  <c r="BF122" i="9"/>
  <c r="BG122" i="9" s="1"/>
  <c r="BH122" i="9" s="1"/>
  <c r="BG120" i="9"/>
  <c r="BH120" i="9" s="1"/>
  <c r="W42" i="9"/>
  <c r="X42" i="9" s="1"/>
  <c r="CD73" i="9"/>
  <c r="CE73" i="9" s="1"/>
  <c r="CF73" i="9" s="1"/>
  <c r="AV17" i="9"/>
  <c r="CD26" i="9"/>
  <c r="AU104" i="9"/>
  <c r="AU120" i="9"/>
  <c r="AV120" i="9" s="1"/>
  <c r="V47" i="9"/>
  <c r="V49" i="9" s="1"/>
  <c r="K94" i="9"/>
  <c r="L94" i="9" s="1"/>
  <c r="BF26" i="9"/>
  <c r="J99" i="9"/>
  <c r="J101" i="9" s="1"/>
  <c r="V73" i="9"/>
  <c r="AH73" i="9"/>
  <c r="V220" i="9"/>
  <c r="J52" i="9"/>
  <c r="K52" i="9" s="1"/>
  <c r="BF152" i="9"/>
  <c r="BG152" i="9" s="1"/>
  <c r="AI120" i="9"/>
  <c r="AJ120" i="9" s="1"/>
  <c r="W218" i="9"/>
  <c r="X218" i="9" s="1"/>
  <c r="K42" i="9"/>
  <c r="L42" i="9" s="1"/>
  <c r="V152" i="9"/>
  <c r="W152" i="9" s="1"/>
  <c r="K17" i="9"/>
  <c r="L17" i="9" s="1"/>
  <c r="CD172" i="9"/>
  <c r="BF147" i="9"/>
  <c r="BF149" i="9" s="1"/>
  <c r="BR152" i="9"/>
  <c r="BS152" i="9" s="1"/>
  <c r="CE218" i="9"/>
  <c r="CF218" i="9" s="1"/>
  <c r="CD152" i="9"/>
  <c r="CE152" i="9" s="1"/>
  <c r="CD220" i="9"/>
  <c r="AH220" i="9"/>
  <c r="BR147" i="9"/>
  <c r="J152" i="9"/>
  <c r="K152" i="9" s="1"/>
  <c r="AI218" i="9"/>
  <c r="AJ218" i="9" s="1"/>
  <c r="V104" i="9"/>
  <c r="W104" i="9" s="1"/>
  <c r="AV242" i="9"/>
  <c r="AU249" i="9"/>
  <c r="AV218" i="9"/>
  <c r="AU225" i="9"/>
  <c r="AV194" i="9"/>
  <c r="AU201" i="9"/>
  <c r="AT177" i="9"/>
  <c r="BR177" i="9"/>
  <c r="BS177" i="9" s="1"/>
  <c r="CD177" i="9"/>
  <c r="CE177" i="9" s="1"/>
  <c r="V177" i="9"/>
  <c r="W177" i="9" s="1"/>
  <c r="BF177" i="9"/>
  <c r="BG177" i="9" s="1"/>
  <c r="AH177" i="9"/>
  <c r="AI177" i="9" s="1"/>
  <c r="AH172" i="9"/>
  <c r="V172" i="9"/>
  <c r="J177" i="9"/>
  <c r="K177" i="9" s="1"/>
  <c r="BF172" i="9"/>
  <c r="BF174" i="9" s="1"/>
  <c r="AU177" i="9"/>
  <c r="AT172" i="9"/>
  <c r="AU172" i="9" s="1"/>
  <c r="AV172" i="9" s="1"/>
  <c r="V147" i="9"/>
  <c r="AT147" i="9"/>
  <c r="AT149" i="9" s="1"/>
  <c r="CD147" i="9"/>
  <c r="CD149" i="9" s="1"/>
  <c r="AU144" i="9"/>
  <c r="AU152" i="9" s="1"/>
  <c r="AI144" i="9"/>
  <c r="AJ144" i="9" s="1"/>
  <c r="AH147" i="9"/>
  <c r="AH149" i="9" s="1"/>
  <c r="BG144" i="9"/>
  <c r="BH144" i="9" s="1"/>
  <c r="J125" i="9"/>
  <c r="J126" i="9" s="1"/>
  <c r="K122" i="9"/>
  <c r="L122" i="9" s="1"/>
  <c r="V99" i="9"/>
  <c r="BF99" i="9"/>
  <c r="BR104" i="9"/>
  <c r="BS104" i="9" s="1"/>
  <c r="CD104" i="9"/>
  <c r="CE104" i="9" s="1"/>
  <c r="BR99" i="9"/>
  <c r="BS99" i="9" s="1"/>
  <c r="BT99" i="9" s="1"/>
  <c r="CD99" i="9"/>
  <c r="CD101" i="9" s="1"/>
  <c r="AH104" i="9"/>
  <c r="AI104" i="9" s="1"/>
  <c r="AT104" i="9"/>
  <c r="BF104" i="9"/>
  <c r="BG104" i="9" s="1"/>
  <c r="AT78" i="9"/>
  <c r="BF78" i="9"/>
  <c r="BG78" i="9" s="1"/>
  <c r="BR78" i="9"/>
  <c r="BS78" i="9" s="1"/>
  <c r="AH78" i="9"/>
  <c r="AI78" i="9" s="1"/>
  <c r="CD78" i="9"/>
  <c r="CE78" i="9" s="1"/>
  <c r="AU78" i="9"/>
  <c r="BF73" i="9"/>
  <c r="J78" i="9"/>
  <c r="K78" i="9" s="1"/>
  <c r="AT73" i="9"/>
  <c r="BR73" i="9"/>
  <c r="BR75" i="9" s="1"/>
  <c r="AU68" i="9"/>
  <c r="AV68" i="9" s="1"/>
  <c r="V78" i="9"/>
  <c r="W78" i="9" s="1"/>
  <c r="AH21" i="9"/>
  <c r="AI21" i="9" s="1"/>
  <c r="AJ21" i="9" s="1"/>
  <c r="BR21" i="9"/>
  <c r="BS21" i="9" s="1"/>
  <c r="BT21" i="9" s="1"/>
  <c r="AT26" i="9"/>
  <c r="AT21" i="9"/>
  <c r="AT23" i="9" s="1"/>
  <c r="BS16" i="9"/>
  <c r="BT16" i="9" s="1"/>
  <c r="V21" i="9"/>
  <c r="W21" i="9" s="1"/>
  <c r="X21" i="9" s="1"/>
  <c r="W16" i="9"/>
  <c r="X16" i="9" s="1"/>
  <c r="AV144" i="9"/>
  <c r="AV169" i="9"/>
  <c r="BR149" i="9"/>
  <c r="BS147" i="9"/>
  <c r="CE147" i="9"/>
  <c r="CF147" i="9" s="1"/>
  <c r="W147" i="9"/>
  <c r="V149" i="9"/>
  <c r="AH49" i="9"/>
  <c r="AI47" i="9"/>
  <c r="AJ47" i="9" s="1"/>
  <c r="BR198" i="9"/>
  <c r="BS196" i="9"/>
  <c r="BT196" i="9" s="1"/>
  <c r="CE122" i="9"/>
  <c r="CF122" i="9" s="1"/>
  <c r="CD124" i="9"/>
  <c r="W220" i="9"/>
  <c r="X220" i="9" s="1"/>
  <c r="V222" i="9"/>
  <c r="W172" i="9"/>
  <c r="X172" i="9" s="1"/>
  <c r="V174" i="9"/>
  <c r="V101" i="9"/>
  <c r="W99" i="9"/>
  <c r="X99" i="9" s="1"/>
  <c r="BG21" i="9"/>
  <c r="BH21" i="9" s="1"/>
  <c r="BF23" i="9"/>
  <c r="AU99" i="9"/>
  <c r="AV99" i="9" s="1"/>
  <c r="AT101" i="9"/>
  <c r="AI220" i="9"/>
  <c r="AJ220" i="9" s="1"/>
  <c r="AH222" i="9"/>
  <c r="CD23" i="9"/>
  <c r="CE21" i="9"/>
  <c r="CF21" i="9" s="1"/>
  <c r="BF246" i="9"/>
  <c r="BG244" i="9"/>
  <c r="BH244" i="9" s="1"/>
  <c r="BR124" i="9"/>
  <c r="BS122" i="9"/>
  <c r="BT122" i="9" s="1"/>
  <c r="AH198" i="9"/>
  <c r="AI196" i="9"/>
  <c r="AJ196" i="9" s="1"/>
  <c r="V75" i="9"/>
  <c r="W73" i="9"/>
  <c r="X73" i="9" s="1"/>
  <c r="BG196" i="9"/>
  <c r="BH196" i="9" s="1"/>
  <c r="BF198" i="9"/>
  <c r="BF124" i="9"/>
  <c r="BF49" i="9"/>
  <c r="BG47" i="9"/>
  <c r="BH47" i="9" s="1"/>
  <c r="BG99" i="9"/>
  <c r="BH99" i="9" s="1"/>
  <c r="BF101" i="9"/>
  <c r="BF75" i="9"/>
  <c r="BG73" i="9"/>
  <c r="BH73" i="9" s="1"/>
  <c r="CD246" i="9"/>
  <c r="CE244" i="9"/>
  <c r="CF244" i="9" s="1"/>
  <c r="AI172" i="9"/>
  <c r="AJ172" i="9" s="1"/>
  <c r="AH174" i="9"/>
  <c r="V246" i="9"/>
  <c r="W244" i="9"/>
  <c r="X244" i="9" s="1"/>
  <c r="AT222" i="9"/>
  <c r="AU220" i="9"/>
  <c r="AV220" i="9" s="1"/>
  <c r="BG172" i="9"/>
  <c r="BH172" i="9" s="1"/>
  <c r="BR246" i="9"/>
  <c r="BS244" i="9"/>
  <c r="BT244" i="9" s="1"/>
  <c r="W196" i="9"/>
  <c r="X196" i="9" s="1"/>
  <c r="V198" i="9"/>
  <c r="BR49" i="9"/>
  <c r="BS47" i="9"/>
  <c r="BT47" i="9" s="1"/>
  <c r="CD198" i="9"/>
  <c r="CE196" i="9"/>
  <c r="CF196" i="9" s="1"/>
  <c r="BG220" i="9"/>
  <c r="BH220" i="9" s="1"/>
  <c r="BF222" i="9"/>
  <c r="BS220" i="9"/>
  <c r="BT220" i="9" s="1"/>
  <c r="BR222" i="9"/>
  <c r="AT246" i="9"/>
  <c r="AU244" i="9"/>
  <c r="AV244" i="9" s="1"/>
  <c r="AT124" i="9"/>
  <c r="AU122" i="9"/>
  <c r="AV122" i="9" s="1"/>
  <c r="AH75" i="9"/>
  <c r="AI73" i="9"/>
  <c r="AJ73" i="9" s="1"/>
  <c r="AH101" i="9"/>
  <c r="AI99" i="9"/>
  <c r="AJ99" i="9" s="1"/>
  <c r="BR174" i="9"/>
  <c r="BS172" i="9"/>
  <c r="BT172" i="9" s="1"/>
  <c r="CD174" i="9"/>
  <c r="CE172" i="9"/>
  <c r="CF172" i="9" s="1"/>
  <c r="AT75" i="9"/>
  <c r="AU73" i="9"/>
  <c r="AV73" i="9" s="1"/>
  <c r="AH124" i="9"/>
  <c r="AI122" i="9"/>
  <c r="AJ122" i="9" s="1"/>
  <c r="AT49" i="9"/>
  <c r="AU47" i="9"/>
  <c r="AV47" i="9" s="1"/>
  <c r="CE220" i="9"/>
  <c r="CF220" i="9" s="1"/>
  <c r="CD222" i="9"/>
  <c r="V124" i="9"/>
  <c r="W122" i="9"/>
  <c r="X122" i="9" s="1"/>
  <c r="AH246" i="9"/>
  <c r="AI244" i="9"/>
  <c r="AJ244" i="9" s="1"/>
  <c r="AU196" i="9"/>
  <c r="AV196" i="9" s="1"/>
  <c r="AT198" i="9"/>
  <c r="CD49" i="9"/>
  <c r="CE47" i="9"/>
  <c r="CF47" i="9" s="1"/>
  <c r="J175" i="9"/>
  <c r="K175" i="9" s="1"/>
  <c r="L175" i="9" s="1"/>
  <c r="F153" i="9"/>
  <c r="K172" i="9"/>
  <c r="L172" i="9" s="1"/>
  <c r="F53" i="9"/>
  <c r="F79" i="9"/>
  <c r="F27" i="9"/>
  <c r="K99" i="9"/>
  <c r="L99" i="9" s="1"/>
  <c r="F103" i="9"/>
  <c r="K73" i="9"/>
  <c r="L73" i="9" s="1"/>
  <c r="K21" i="9"/>
  <c r="L21" i="9" s="1"/>
  <c r="J149" i="9"/>
  <c r="J150" i="9" s="1"/>
  <c r="K150" i="9" s="1"/>
  <c r="L150" i="9" s="1"/>
  <c r="J224" i="9"/>
  <c r="J247" i="9"/>
  <c r="K247" i="9" s="1"/>
  <c r="L247" i="9" s="1"/>
  <c r="K222" i="9"/>
  <c r="L222" i="9" s="1"/>
  <c r="K220" i="9"/>
  <c r="L220" i="9" s="1"/>
  <c r="J23" i="9"/>
  <c r="K23" i="9" s="1"/>
  <c r="L23" i="9" s="1"/>
  <c r="J102" i="9"/>
  <c r="K102" i="9" s="1"/>
  <c r="L102" i="9" s="1"/>
  <c r="K101" i="9"/>
  <c r="L101" i="9" s="1"/>
  <c r="J76" i="9"/>
  <c r="K76" i="9" s="1"/>
  <c r="L76" i="9" s="1"/>
  <c r="K75" i="9"/>
  <c r="L75" i="9" s="1"/>
  <c r="K47" i="9"/>
  <c r="L47" i="9" s="1"/>
  <c r="J49" i="9"/>
  <c r="K149" i="9"/>
  <c r="L149" i="9" s="1"/>
  <c r="L147" i="9"/>
  <c r="J199" i="9"/>
  <c r="K199" i="9" s="1"/>
  <c r="L199" i="9" s="1"/>
  <c r="K198" i="9"/>
  <c r="L198" i="9" s="1"/>
  <c r="CE99" i="9" l="1"/>
  <c r="CF99" i="9" s="1"/>
  <c r="BR101" i="9"/>
  <c r="CD75" i="9"/>
  <c r="AH23" i="9"/>
  <c r="BR23" i="9"/>
  <c r="AU21" i="9"/>
  <c r="AV21" i="9" s="1"/>
  <c r="W47" i="9"/>
  <c r="X47" i="9" s="1"/>
  <c r="BG147" i="9"/>
  <c r="V23" i="9"/>
  <c r="K125" i="9"/>
  <c r="L125" i="9" s="1"/>
  <c r="AI147" i="9"/>
  <c r="AU147" i="9"/>
  <c r="AU127" i="9"/>
  <c r="AT174" i="9"/>
  <c r="AT175" i="9" s="1"/>
  <c r="AU175" i="9" s="1"/>
  <c r="AV175" i="9" s="1"/>
  <c r="BS73" i="9"/>
  <c r="BT73" i="9" s="1"/>
  <c r="V150" i="9"/>
  <c r="W150" i="9" s="1"/>
  <c r="X150" i="9" s="1"/>
  <c r="CD150" i="9"/>
  <c r="CE150" i="9" s="1"/>
  <c r="CF150" i="9" s="1"/>
  <c r="AJ147" i="9"/>
  <c r="AI149" i="9"/>
  <c r="AJ149" i="9" s="1"/>
  <c r="X147" i="9"/>
  <c r="W149" i="9"/>
  <c r="X149" i="9" s="1"/>
  <c r="CE149" i="9"/>
  <c r="CF149" i="9" s="1"/>
  <c r="AH150" i="9"/>
  <c r="AI150" i="9" s="1"/>
  <c r="AJ150" i="9" s="1"/>
  <c r="BH147" i="9"/>
  <c r="BG149" i="9"/>
  <c r="BH149" i="9" s="1"/>
  <c r="BS149" i="9"/>
  <c r="BT149" i="9" s="1"/>
  <c r="BT147" i="9"/>
  <c r="AV147" i="9"/>
  <c r="AU149" i="9"/>
  <c r="AV149" i="9" s="1"/>
  <c r="BF150" i="9"/>
  <c r="BG150" i="9" s="1"/>
  <c r="BH150" i="9" s="1"/>
  <c r="BR150" i="9"/>
  <c r="BS150" i="9" s="1"/>
  <c r="BT150" i="9" s="1"/>
  <c r="AT150" i="9"/>
  <c r="AU150" i="9" s="1"/>
  <c r="AV150" i="9" s="1"/>
  <c r="V50" i="9"/>
  <c r="W50" i="9" s="1"/>
  <c r="X50" i="9" s="1"/>
  <c r="W49" i="9"/>
  <c r="X49" i="9" s="1"/>
  <c r="AT125" i="9"/>
  <c r="AU125" i="9" s="1"/>
  <c r="AV125" i="9" s="1"/>
  <c r="AU124" i="9"/>
  <c r="AV124" i="9" s="1"/>
  <c r="AT102" i="9"/>
  <c r="AU102" i="9" s="1"/>
  <c r="AV102" i="9" s="1"/>
  <c r="AU101" i="9"/>
  <c r="AV101" i="9" s="1"/>
  <c r="CE75" i="9"/>
  <c r="CF75" i="9" s="1"/>
  <c r="CD76" i="9"/>
  <c r="CE76" i="9" s="1"/>
  <c r="CF76" i="9" s="1"/>
  <c r="AI246" i="9"/>
  <c r="AJ246" i="9" s="1"/>
  <c r="AH247" i="9"/>
  <c r="AI247" i="9" s="1"/>
  <c r="AJ247" i="9" s="1"/>
  <c r="V24" i="9"/>
  <c r="W24" i="9" s="1"/>
  <c r="X24" i="9" s="1"/>
  <c r="W23" i="9"/>
  <c r="X23" i="9" s="1"/>
  <c r="AU75" i="9"/>
  <c r="AV75" i="9" s="1"/>
  <c r="AT76" i="9"/>
  <c r="AU76" i="9" s="1"/>
  <c r="AV76" i="9" s="1"/>
  <c r="AI101" i="9"/>
  <c r="AJ101" i="9" s="1"/>
  <c r="AH102" i="9"/>
  <c r="AI102" i="9" s="1"/>
  <c r="AJ102" i="9" s="1"/>
  <c r="AU246" i="9"/>
  <c r="AV246" i="9" s="1"/>
  <c r="AT247" i="9"/>
  <c r="AU247" i="9" s="1"/>
  <c r="AV247" i="9" s="1"/>
  <c r="BS49" i="9"/>
  <c r="BT49" i="9" s="1"/>
  <c r="BR50" i="9"/>
  <c r="BS50" i="9" s="1"/>
  <c r="BT50" i="9" s="1"/>
  <c r="AU222" i="9"/>
  <c r="AV222" i="9" s="1"/>
  <c r="AT223" i="9"/>
  <c r="AU223" i="9" s="1"/>
  <c r="AV223" i="9" s="1"/>
  <c r="CE246" i="9"/>
  <c r="CF246" i="9" s="1"/>
  <c r="CD247" i="9"/>
  <c r="CE247" i="9" s="1"/>
  <c r="CF247" i="9" s="1"/>
  <c r="BF125" i="9"/>
  <c r="BG125" i="9" s="1"/>
  <c r="BH125" i="9" s="1"/>
  <c r="BG124" i="9"/>
  <c r="BH124" i="9" s="1"/>
  <c r="BR125" i="9"/>
  <c r="BS124" i="9"/>
  <c r="BT124" i="9" s="1"/>
  <c r="V102" i="9"/>
  <c r="W102" i="9" s="1"/>
  <c r="X102" i="9" s="1"/>
  <c r="W101" i="9"/>
  <c r="X101" i="9" s="1"/>
  <c r="BR223" i="9"/>
  <c r="BS223" i="9" s="1"/>
  <c r="BT223" i="9" s="1"/>
  <c r="BS222" i="9"/>
  <c r="BT222" i="9" s="1"/>
  <c r="W198" i="9"/>
  <c r="X198" i="9" s="1"/>
  <c r="V199" i="9"/>
  <c r="W199" i="9" s="1"/>
  <c r="X199" i="9" s="1"/>
  <c r="BG198" i="9"/>
  <c r="BH198" i="9" s="1"/>
  <c r="BF199" i="9"/>
  <c r="BG199" i="9" s="1"/>
  <c r="BH199" i="9" s="1"/>
  <c r="W174" i="9"/>
  <c r="X174" i="9" s="1"/>
  <c r="V175" i="9"/>
  <c r="W175" i="9" s="1"/>
  <c r="X175" i="9" s="1"/>
  <c r="BR175" i="9"/>
  <c r="BS175" i="9" s="1"/>
  <c r="BT175" i="9" s="1"/>
  <c r="BS174" i="9"/>
  <c r="BT174" i="9" s="1"/>
  <c r="BR102" i="9"/>
  <c r="BS102" i="9" s="1"/>
  <c r="BT102" i="9" s="1"/>
  <c r="BS101" i="9"/>
  <c r="BT101" i="9" s="1"/>
  <c r="AU49" i="9"/>
  <c r="AV49" i="9" s="1"/>
  <c r="AT50" i="9"/>
  <c r="AU50" i="9" s="1"/>
  <c r="AV50" i="9" s="1"/>
  <c r="AI75" i="9"/>
  <c r="AJ75" i="9" s="1"/>
  <c r="AH76" i="9"/>
  <c r="AI76" i="9" s="1"/>
  <c r="AJ76" i="9" s="1"/>
  <c r="W246" i="9"/>
  <c r="X246" i="9" s="1"/>
  <c r="V247" i="9"/>
  <c r="W247" i="9" s="1"/>
  <c r="X247" i="9" s="1"/>
  <c r="BG75" i="9"/>
  <c r="BH75" i="9" s="1"/>
  <c r="BF76" i="9"/>
  <c r="BG76" i="9" s="1"/>
  <c r="BH76" i="9" s="1"/>
  <c r="BF247" i="9"/>
  <c r="BG246" i="9"/>
  <c r="BH246" i="9" s="1"/>
  <c r="CE222" i="9"/>
  <c r="CF222" i="9" s="1"/>
  <c r="CD223" i="9"/>
  <c r="CE223" i="9" s="1"/>
  <c r="CF223" i="9" s="1"/>
  <c r="BF223" i="9"/>
  <c r="BG223" i="9" s="1"/>
  <c r="BH223" i="9" s="1"/>
  <c r="BG222" i="9"/>
  <c r="BH222" i="9" s="1"/>
  <c r="AI174" i="9"/>
  <c r="AJ174" i="9" s="1"/>
  <c r="AH175" i="9"/>
  <c r="AI175" i="9" s="1"/>
  <c r="AJ175" i="9" s="1"/>
  <c r="BF102" i="9"/>
  <c r="BG102" i="9" s="1"/>
  <c r="BH102" i="9" s="1"/>
  <c r="BG101" i="9"/>
  <c r="BH101" i="9" s="1"/>
  <c r="BG23" i="9"/>
  <c r="BH23" i="9" s="1"/>
  <c r="BF24" i="9"/>
  <c r="BG24" i="9" s="1"/>
  <c r="BH24" i="9" s="1"/>
  <c r="V223" i="9"/>
  <c r="W223" i="9" s="1"/>
  <c r="X223" i="9" s="1"/>
  <c r="W222" i="9"/>
  <c r="X222" i="9" s="1"/>
  <c r="W124" i="9"/>
  <c r="X124" i="9" s="1"/>
  <c r="V125" i="9"/>
  <c r="W125" i="9" s="1"/>
  <c r="X125" i="9" s="1"/>
  <c r="BS198" i="9"/>
  <c r="BT198" i="9" s="1"/>
  <c r="BR199" i="9"/>
  <c r="BS199" i="9" s="1"/>
  <c r="BT199" i="9" s="1"/>
  <c r="AT24" i="9"/>
  <c r="AU24" i="9" s="1"/>
  <c r="AV24" i="9" s="1"/>
  <c r="AU23" i="9"/>
  <c r="AV23" i="9" s="1"/>
  <c r="CE49" i="9"/>
  <c r="CF49" i="9" s="1"/>
  <c r="CD50" i="9"/>
  <c r="CE50" i="9" s="1"/>
  <c r="CF50" i="9" s="1"/>
  <c r="AI124" i="9"/>
  <c r="AJ124" i="9" s="1"/>
  <c r="AH125" i="9"/>
  <c r="AI125" i="9" s="1"/>
  <c r="AJ125" i="9" s="1"/>
  <c r="BS75" i="9"/>
  <c r="BT75" i="9" s="1"/>
  <c r="BR76" i="9"/>
  <c r="BS76" i="9" s="1"/>
  <c r="BT76" i="9" s="1"/>
  <c r="BR247" i="9"/>
  <c r="BS247" i="9" s="1"/>
  <c r="BT247" i="9" s="1"/>
  <c r="BS246" i="9"/>
  <c r="BT246" i="9" s="1"/>
  <c r="W75" i="9"/>
  <c r="X75" i="9" s="1"/>
  <c r="V76" i="9"/>
  <c r="W76" i="9" s="1"/>
  <c r="X76" i="9" s="1"/>
  <c r="CD24" i="9"/>
  <c r="CE24" i="9" s="1"/>
  <c r="CF24" i="9" s="1"/>
  <c r="CE23" i="9"/>
  <c r="CF23" i="9" s="1"/>
  <c r="AI49" i="9"/>
  <c r="AJ49" i="9" s="1"/>
  <c r="AH50" i="9"/>
  <c r="AI50" i="9" s="1"/>
  <c r="AJ50" i="9" s="1"/>
  <c r="CE198" i="9"/>
  <c r="CF198" i="9" s="1"/>
  <c r="CD199" i="9"/>
  <c r="CE199" i="9" s="1"/>
  <c r="CF199" i="9" s="1"/>
  <c r="BF50" i="9"/>
  <c r="BG50" i="9" s="1"/>
  <c r="BH50" i="9" s="1"/>
  <c r="BG49" i="9"/>
  <c r="BH49" i="9" s="1"/>
  <c r="AI198" i="9"/>
  <c r="AJ198" i="9" s="1"/>
  <c r="AH199" i="9"/>
  <c r="AI199" i="9" s="1"/>
  <c r="AJ199" i="9" s="1"/>
  <c r="CD175" i="9"/>
  <c r="CE175" i="9" s="1"/>
  <c r="CF175" i="9" s="1"/>
  <c r="CE174" i="9"/>
  <c r="CF174" i="9" s="1"/>
  <c r="AT199" i="9"/>
  <c r="AU199" i="9" s="1"/>
  <c r="AV199" i="9" s="1"/>
  <c r="AU198" i="9"/>
  <c r="AV198" i="9" s="1"/>
  <c r="AH24" i="9"/>
  <c r="AI24" i="9" s="1"/>
  <c r="AJ24" i="9" s="1"/>
  <c r="AI23" i="9"/>
  <c r="AJ23" i="9" s="1"/>
  <c r="BF175" i="9"/>
  <c r="BG175" i="9" s="1"/>
  <c r="BH175" i="9" s="1"/>
  <c r="BG174" i="9"/>
  <c r="BH174" i="9" s="1"/>
  <c r="BR24" i="9"/>
  <c r="BS24" i="9" s="1"/>
  <c r="BT24" i="9" s="1"/>
  <c r="BS23" i="9"/>
  <c r="BT23" i="9" s="1"/>
  <c r="AH223" i="9"/>
  <c r="AI223" i="9" s="1"/>
  <c r="AJ223" i="9" s="1"/>
  <c r="AI222" i="9"/>
  <c r="AJ222" i="9" s="1"/>
  <c r="CE101" i="9"/>
  <c r="CF101" i="9" s="1"/>
  <c r="CD102" i="9"/>
  <c r="CE102" i="9" s="1"/>
  <c r="CF102" i="9" s="1"/>
  <c r="CE124" i="9"/>
  <c r="CF124" i="9" s="1"/>
  <c r="CD125" i="9"/>
  <c r="CE125" i="9" s="1"/>
  <c r="CF125" i="9" s="1"/>
  <c r="K126" i="9"/>
  <c r="L126" i="9" s="1"/>
  <c r="K224" i="9"/>
  <c r="L224" i="9" s="1"/>
  <c r="J176" i="9"/>
  <c r="K176" i="9" s="1"/>
  <c r="L176" i="9" s="1"/>
  <c r="F105" i="9"/>
  <c r="J248" i="9"/>
  <c r="J24" i="9"/>
  <c r="K24" i="9" s="1"/>
  <c r="L24" i="9" s="1"/>
  <c r="J50" i="9"/>
  <c r="K50" i="9" s="1"/>
  <c r="L50" i="9" s="1"/>
  <c r="K49" i="9"/>
  <c r="L49" i="9" s="1"/>
  <c r="J151" i="9"/>
  <c r="J77" i="9"/>
  <c r="J103" i="9"/>
  <c r="J200" i="9"/>
  <c r="AU174" i="9" l="1"/>
  <c r="AV174" i="9" s="1"/>
  <c r="AH200" i="9"/>
  <c r="AH151" i="9"/>
  <c r="CD151" i="9"/>
  <c r="CE151" i="9" s="1"/>
  <c r="CF151" i="9" s="1"/>
  <c r="AH126" i="9"/>
  <c r="BF224" i="9"/>
  <c r="BR248" i="9"/>
  <c r="BS248" i="9" s="1"/>
  <c r="BT248" i="9" s="1"/>
  <c r="CD51" i="9"/>
  <c r="CE51" i="9" s="1"/>
  <c r="CF51" i="9" s="1"/>
  <c r="AT151" i="9"/>
  <c r="AU151" i="9" s="1"/>
  <c r="AV151" i="9" s="1"/>
  <c r="AH103" i="9"/>
  <c r="AH224" i="9"/>
  <c r="AI224" i="9" s="1"/>
  <c r="AJ224" i="9" s="1"/>
  <c r="BF151" i="9"/>
  <c r="BG151" i="9" s="1"/>
  <c r="BH151" i="9" s="1"/>
  <c r="BF51" i="9"/>
  <c r="BG51" i="9" s="1"/>
  <c r="BH51" i="9" s="1"/>
  <c r="BR151" i="9"/>
  <c r="BS151" i="9" s="1"/>
  <c r="BT151" i="9" s="1"/>
  <c r="AT126" i="9"/>
  <c r="AH25" i="9"/>
  <c r="AI25" i="9" s="1"/>
  <c r="AJ25" i="9" s="1"/>
  <c r="V126" i="9"/>
  <c r="W126" i="9" s="1"/>
  <c r="X126" i="9" s="1"/>
  <c r="BR176" i="9"/>
  <c r="V151" i="9"/>
  <c r="CD176" i="9"/>
  <c r="CD200" i="9"/>
  <c r="CE200" i="9" s="1"/>
  <c r="CF200" i="9" s="1"/>
  <c r="V248" i="9"/>
  <c r="W248" i="9" s="1"/>
  <c r="X248" i="9" s="1"/>
  <c r="BR103" i="9"/>
  <c r="BS103" i="9" s="1"/>
  <c r="BT103" i="9" s="1"/>
  <c r="CD248" i="9"/>
  <c r="V25" i="9"/>
  <c r="AT103" i="9"/>
  <c r="AU103" i="9" s="1"/>
  <c r="AV103" i="9" s="1"/>
  <c r="AT176" i="9"/>
  <c r="AU176" i="9" s="1"/>
  <c r="AV176" i="9" s="1"/>
  <c r="BF200" i="9"/>
  <c r="AT200" i="9"/>
  <c r="AU200" i="9" s="1"/>
  <c r="AV200" i="9" s="1"/>
  <c r="AT25" i="9"/>
  <c r="AU25" i="9" s="1"/>
  <c r="AV25" i="9" s="1"/>
  <c r="V224" i="9"/>
  <c r="CD126" i="9"/>
  <c r="BF77" i="9"/>
  <c r="BG77" i="9" s="1"/>
  <c r="BH77" i="9" s="1"/>
  <c r="AT51" i="9"/>
  <c r="AU51" i="9" s="1"/>
  <c r="AV51" i="9" s="1"/>
  <c r="BR51" i="9"/>
  <c r="BS51" i="9" s="1"/>
  <c r="BT51" i="9" s="1"/>
  <c r="AT77" i="9"/>
  <c r="AU77" i="9" s="1"/>
  <c r="AV77" i="9" s="1"/>
  <c r="CD77" i="9"/>
  <c r="BF25" i="9"/>
  <c r="BR126" i="9"/>
  <c r="BS125" i="9"/>
  <c r="BT125" i="9" s="1"/>
  <c r="BR25" i="9"/>
  <c r="AH51" i="9"/>
  <c r="BR200" i="9"/>
  <c r="AH77" i="9"/>
  <c r="BF126" i="9"/>
  <c r="AH248" i="9"/>
  <c r="BF248" i="9"/>
  <c r="BG247" i="9"/>
  <c r="BH247" i="9" s="1"/>
  <c r="BR224" i="9"/>
  <c r="AH176" i="9"/>
  <c r="CD25" i="9"/>
  <c r="V103" i="9"/>
  <c r="CD103" i="9"/>
  <c r="BF176" i="9"/>
  <c r="BR77" i="9"/>
  <c r="BF103" i="9"/>
  <c r="V176" i="9"/>
  <c r="AT248" i="9"/>
  <c r="V51" i="9"/>
  <c r="V77" i="9"/>
  <c r="CD224" i="9"/>
  <c r="V200" i="9"/>
  <c r="AT224" i="9"/>
  <c r="K248" i="9"/>
  <c r="L248" i="9" s="1"/>
  <c r="J128" i="9"/>
  <c r="K128" i="9" s="1"/>
  <c r="L128" i="9" s="1"/>
  <c r="J226" i="9"/>
  <c r="K226" i="9" s="1"/>
  <c r="L226" i="9" s="1"/>
  <c r="J25" i="9"/>
  <c r="J51" i="9"/>
  <c r="K77" i="9"/>
  <c r="L77" i="9" s="1"/>
  <c r="K151" i="9"/>
  <c r="L151" i="9" s="1"/>
  <c r="K103" i="9"/>
  <c r="L103" i="9" s="1"/>
  <c r="K200" i="9"/>
  <c r="L200" i="9" s="1"/>
  <c r="AI200" i="9" l="1"/>
  <c r="AJ200" i="9" s="1"/>
  <c r="W25" i="9"/>
  <c r="X25" i="9" s="1"/>
  <c r="AI151" i="9"/>
  <c r="AJ151" i="9" s="1"/>
  <c r="BG224" i="9"/>
  <c r="BH224" i="9" s="1"/>
  <c r="AI126" i="9"/>
  <c r="AJ126" i="9" s="1"/>
  <c r="V128" i="9"/>
  <c r="W128" i="9" s="1"/>
  <c r="X128" i="9" s="1"/>
  <c r="AU126" i="9"/>
  <c r="AV126" i="9" s="1"/>
  <c r="BG200" i="9"/>
  <c r="BH200" i="9" s="1"/>
  <c r="AI26" i="9"/>
  <c r="W224" i="9"/>
  <c r="X224" i="9" s="1"/>
  <c r="BF53" i="9"/>
  <c r="BG53" i="9" s="1"/>
  <c r="BH53" i="9" s="1"/>
  <c r="AT153" i="9"/>
  <c r="AU153" i="9" s="1"/>
  <c r="AV153" i="9" s="1"/>
  <c r="BG25" i="9"/>
  <c r="BH25" i="9" s="1"/>
  <c r="V250" i="9"/>
  <c r="W250" i="9" s="1"/>
  <c r="X250" i="9" s="1"/>
  <c r="AT53" i="9"/>
  <c r="AU53" i="9" s="1"/>
  <c r="AV53" i="9" s="1"/>
  <c r="CE126" i="9"/>
  <c r="CF126" i="9" s="1"/>
  <c r="CE248" i="9"/>
  <c r="CF248" i="9" s="1"/>
  <c r="AI103" i="9"/>
  <c r="AJ103" i="9" s="1"/>
  <c r="BR153" i="9"/>
  <c r="BS153" i="9" s="1"/>
  <c r="BT153" i="9" s="1"/>
  <c r="CE176" i="9"/>
  <c r="CF176" i="9" s="1"/>
  <c r="BS176" i="9"/>
  <c r="BT176" i="9" s="1"/>
  <c r="W151" i="9"/>
  <c r="X151" i="9" s="1"/>
  <c r="AH153" i="9"/>
  <c r="AI153" i="9" s="1"/>
  <c r="AJ153" i="9" s="1"/>
  <c r="AT202" i="9"/>
  <c r="AU202" i="9" s="1"/>
  <c r="AV202" i="9" s="1"/>
  <c r="CE77" i="9"/>
  <c r="CF77" i="9" s="1"/>
  <c r="CD202" i="9"/>
  <c r="CE202" i="9" s="1"/>
  <c r="CF202" i="9" s="1"/>
  <c r="BF79" i="9"/>
  <c r="BG79" i="9" s="1"/>
  <c r="BH79" i="9" s="1"/>
  <c r="AT105" i="9"/>
  <c r="AU105" i="9" s="1"/>
  <c r="AV105" i="9" s="1"/>
  <c r="CE224" i="9"/>
  <c r="CF224" i="9" s="1"/>
  <c r="CE103" i="9"/>
  <c r="CF103" i="9" s="1"/>
  <c r="CD79" i="9"/>
  <c r="CE79" i="9" s="1"/>
  <c r="CF79" i="9" s="1"/>
  <c r="CE25" i="9"/>
  <c r="CF25" i="9" s="1"/>
  <c r="AH202" i="9"/>
  <c r="AI202" i="9" s="1"/>
  <c r="AJ202" i="9" s="1"/>
  <c r="BS25" i="9"/>
  <c r="BT25" i="9" s="1"/>
  <c r="CD178" i="9"/>
  <c r="CE178" i="9" s="1"/>
  <c r="CF178" i="9" s="1"/>
  <c r="AH105" i="9"/>
  <c r="AI105" i="9" s="1"/>
  <c r="AJ105" i="9" s="1"/>
  <c r="V226" i="9"/>
  <c r="W226" i="9" s="1"/>
  <c r="X226" i="9" s="1"/>
  <c r="BG248" i="9"/>
  <c r="BH248" i="9" s="1"/>
  <c r="W77" i="9"/>
  <c r="X77" i="9" s="1"/>
  <c r="BR178" i="9"/>
  <c r="BS178" i="9" s="1"/>
  <c r="BT178" i="9" s="1"/>
  <c r="AU224" i="9"/>
  <c r="AV224" i="9" s="1"/>
  <c r="BF27" i="9"/>
  <c r="BG27" i="9" s="1"/>
  <c r="BH27" i="9" s="1"/>
  <c r="BG26" i="9"/>
  <c r="BF226" i="9"/>
  <c r="BG226" i="9" s="1"/>
  <c r="BH226" i="9" s="1"/>
  <c r="W200" i="9"/>
  <c r="X200" i="9" s="1"/>
  <c r="BG103" i="9"/>
  <c r="BH103" i="9" s="1"/>
  <c r="AI176" i="9"/>
  <c r="AJ176" i="9" s="1"/>
  <c r="AI77" i="9"/>
  <c r="AJ77" i="9" s="1"/>
  <c r="AI248" i="9"/>
  <c r="AJ248" i="9" s="1"/>
  <c r="AT79" i="9"/>
  <c r="AU79" i="9" s="1"/>
  <c r="AV79" i="9" s="1"/>
  <c r="BS126" i="9"/>
  <c r="BT126" i="9" s="1"/>
  <c r="BS77" i="9"/>
  <c r="BT77" i="9" s="1"/>
  <c r="BS224" i="9"/>
  <c r="BT224" i="9" s="1"/>
  <c r="AH128" i="9"/>
  <c r="AI128" i="9" s="1"/>
  <c r="AJ128" i="9" s="1"/>
  <c r="BS200" i="9"/>
  <c r="BT200" i="9" s="1"/>
  <c r="CD128" i="9"/>
  <c r="CE128" i="9" s="1"/>
  <c r="CF128" i="9" s="1"/>
  <c r="W51" i="9"/>
  <c r="X51" i="9" s="1"/>
  <c r="CD250" i="9"/>
  <c r="CE250" i="9" s="1"/>
  <c r="CF250" i="9" s="1"/>
  <c r="AU248" i="9"/>
  <c r="AV248" i="9" s="1"/>
  <c r="W103" i="9"/>
  <c r="X103" i="9" s="1"/>
  <c r="AT128" i="9"/>
  <c r="AU128" i="9" s="1"/>
  <c r="AV128" i="9" s="1"/>
  <c r="W176" i="9"/>
  <c r="X176" i="9" s="1"/>
  <c r="BG126" i="9"/>
  <c r="BH126" i="9" s="1"/>
  <c r="V27" i="9"/>
  <c r="W27" i="9" s="1"/>
  <c r="X27" i="9" s="1"/>
  <c r="BG176" i="9"/>
  <c r="BH176" i="9" s="1"/>
  <c r="BF202" i="9"/>
  <c r="BG202" i="9" s="1"/>
  <c r="BH202" i="9" s="1"/>
  <c r="AI51" i="9"/>
  <c r="AJ51" i="9" s="1"/>
  <c r="J250" i="9"/>
  <c r="K250" i="9" s="1"/>
  <c r="L250" i="9" s="1"/>
  <c r="J202" i="9"/>
  <c r="K202" i="9" s="1"/>
  <c r="L202" i="9" s="1"/>
  <c r="J178" i="9"/>
  <c r="K178" i="9" s="1"/>
  <c r="L178" i="9" s="1"/>
  <c r="J105" i="9"/>
  <c r="K105" i="9" s="1"/>
  <c r="L105" i="9" s="1"/>
  <c r="J153" i="9"/>
  <c r="K153" i="9" s="1"/>
  <c r="L153" i="9" s="1"/>
  <c r="J79" i="9"/>
  <c r="K79" i="9" s="1"/>
  <c r="L79" i="9" s="1"/>
  <c r="K26" i="9"/>
  <c r="K25" i="9"/>
  <c r="L25" i="9" s="1"/>
  <c r="K51" i="9"/>
  <c r="L51" i="9" s="1"/>
  <c r="AH226" i="9" l="1"/>
  <c r="AI226" i="9" s="1"/>
  <c r="AJ226" i="9" s="1"/>
  <c r="AT178" i="9"/>
  <c r="AU178" i="9" s="1"/>
  <c r="AV178" i="9" s="1"/>
  <c r="AH27" i="9"/>
  <c r="AI27" i="9" s="1"/>
  <c r="AJ27" i="9" s="1"/>
  <c r="BR53" i="9"/>
  <c r="BS53" i="9" s="1"/>
  <c r="BT53" i="9" s="1"/>
  <c r="BF153" i="9"/>
  <c r="BG153" i="9" s="1"/>
  <c r="BH153" i="9" s="1"/>
  <c r="CD53" i="9"/>
  <c r="CE53" i="9" s="1"/>
  <c r="CF53" i="9" s="1"/>
  <c r="BR250" i="9"/>
  <c r="BS250" i="9" s="1"/>
  <c r="BT250" i="9" s="1"/>
  <c r="CD153" i="9"/>
  <c r="CE153" i="9" s="1"/>
  <c r="CF153" i="9" s="1"/>
  <c r="BR105" i="9"/>
  <c r="BS105" i="9" s="1"/>
  <c r="BT105" i="9" s="1"/>
  <c r="AT27" i="9"/>
  <c r="AU27" i="9" s="1"/>
  <c r="AV27" i="9" s="1"/>
  <c r="V153" i="9"/>
  <c r="W153" i="9" s="1"/>
  <c r="X153" i="9" s="1"/>
  <c r="V105" i="9"/>
  <c r="W105" i="9" s="1"/>
  <c r="X105" i="9" s="1"/>
  <c r="V53" i="9"/>
  <c r="W53" i="9" s="1"/>
  <c r="X53" i="9" s="1"/>
  <c r="V79" i="9"/>
  <c r="W79" i="9" s="1"/>
  <c r="X79" i="9" s="1"/>
  <c r="CD105" i="9"/>
  <c r="CE105" i="9" s="1"/>
  <c r="CF105" i="9" s="1"/>
  <c r="BF128" i="9"/>
  <c r="BG128" i="9" s="1"/>
  <c r="BH128" i="9" s="1"/>
  <c r="BR79" i="9"/>
  <c r="BS79" i="9" s="1"/>
  <c r="BT79" i="9" s="1"/>
  <c r="BS26" i="9"/>
  <c r="BR27" i="9"/>
  <c r="BS27" i="9" s="1"/>
  <c r="BT27" i="9" s="1"/>
  <c r="AT250" i="9"/>
  <c r="AU250" i="9" s="1"/>
  <c r="AV250" i="9" s="1"/>
  <c r="BR226" i="9"/>
  <c r="BS226" i="9" s="1"/>
  <c r="BT226" i="9" s="1"/>
  <c r="AH250" i="9"/>
  <c r="AI250" i="9" s="1"/>
  <c r="AJ250" i="9" s="1"/>
  <c r="BF250" i="9"/>
  <c r="BG250" i="9" s="1"/>
  <c r="BH250" i="9" s="1"/>
  <c r="BR202" i="9"/>
  <c r="BS202" i="9" s="1"/>
  <c r="BT202" i="9" s="1"/>
  <c r="BR128" i="9"/>
  <c r="BS128" i="9" s="1"/>
  <c r="BT128" i="9" s="1"/>
  <c r="AH79" i="9"/>
  <c r="AI79" i="9" s="1"/>
  <c r="AJ79" i="9" s="1"/>
  <c r="BF105" i="9"/>
  <c r="BG105" i="9" s="1"/>
  <c r="BH105" i="9" s="1"/>
  <c r="CE26" i="9"/>
  <c r="CD27" i="9"/>
  <c r="CE27" i="9" s="1"/>
  <c r="CF27" i="9" s="1"/>
  <c r="CD226" i="9"/>
  <c r="CE226" i="9" s="1"/>
  <c r="CF226" i="9" s="1"/>
  <c r="AT226" i="9"/>
  <c r="AU226" i="9" s="1"/>
  <c r="AV226" i="9" s="1"/>
  <c r="V178" i="9"/>
  <c r="W178" i="9" s="1"/>
  <c r="X178" i="9" s="1"/>
  <c r="AH178" i="9"/>
  <c r="AI178" i="9" s="1"/>
  <c r="AJ178" i="9" s="1"/>
  <c r="V202" i="9"/>
  <c r="W202" i="9" s="1"/>
  <c r="X202" i="9" s="1"/>
  <c r="BF178" i="9"/>
  <c r="BG178" i="9" s="1"/>
  <c r="BH178" i="9" s="1"/>
  <c r="AH53" i="9"/>
  <c r="AI53" i="9" s="1"/>
  <c r="AJ53" i="9" s="1"/>
  <c r="J27" i="9"/>
  <c r="K27" i="9" s="1"/>
  <c r="L27" i="9" s="1"/>
  <c r="J53" i="9"/>
  <c r="K53" i="9" s="1"/>
  <c r="L53" i="9" s="1"/>
</calcChain>
</file>

<file path=xl/sharedStrings.xml><?xml version="1.0" encoding="utf-8"?>
<sst xmlns="http://schemas.openxmlformats.org/spreadsheetml/2006/main" count="2731" uniqueCount="160">
  <si>
    <t>Rates Generator Model</t>
  </si>
  <si>
    <t xml:space="preserve">Utility Name   </t>
  </si>
  <si>
    <t xml:space="preserve">Hydro One Remote Communities Inc. </t>
  </si>
  <si>
    <t>Service Territory</t>
  </si>
  <si>
    <t>Hydro One Remote Communities</t>
  </si>
  <si>
    <t>Assigned EB Number</t>
  </si>
  <si>
    <t>Name of Contact and Title</t>
  </si>
  <si>
    <t>Carla Molina, Sr. Regulatory Coordinator</t>
  </si>
  <si>
    <t xml:space="preserve">Phone Number   </t>
  </si>
  <si>
    <t>416-345-5317</t>
  </si>
  <si>
    <t xml:space="preserve">Email Address   </t>
  </si>
  <si>
    <t>regulatory@HydroOne.com</t>
  </si>
  <si>
    <t xml:space="preserve">We are applying for rates effective   </t>
  </si>
  <si>
    <t>Rate-Setting Method</t>
  </si>
  <si>
    <t>Price Cap IR</t>
  </si>
  <si>
    <t>Please indicate in which Rate Year the Group 1 accounts were last cleared</t>
  </si>
  <si>
    <t>N/A</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</si>
  <si>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</si>
  <si>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</si>
  <si>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</si>
  <si>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</si>
  <si>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Select the appropriate rate classes as they appear on your most recent Board-Approved Tariff of Rates and Charges, including the 
MicroFit Class.</t>
  </si>
  <si>
    <t>How many classes are listed on your most recent Board-Approved Tariff of Rates and Charges?</t>
  </si>
  <si>
    <r>
      <t xml:space="preserve">Select Your Rate Classes from the </t>
    </r>
    <r>
      <rPr>
        <b/>
        <sz val="11"/>
        <color theme="3"/>
        <rFont val="Arial"/>
        <family val="2"/>
      </rPr>
      <t>Blue Cells</t>
    </r>
    <r>
      <rPr>
        <sz val="11"/>
        <color theme="1"/>
        <rFont val="Arial"/>
        <family val="2"/>
      </rPr>
      <t xml:space="preserve"> below.  Please ensure that a rate class is assigned to </t>
    </r>
    <r>
      <rPr>
        <b/>
        <u/>
        <sz val="11"/>
        <color theme="1"/>
        <rFont val="Arial"/>
        <family val="2"/>
      </rPr>
      <t>each shaded cell.</t>
    </r>
  </si>
  <si>
    <t>Rate Class Classification</t>
  </si>
  <si>
    <t>NON STANDARD A YEAR ROUND RESIDENTIAL SERVICE CLASSIFICATION – R2</t>
  </si>
  <si>
    <t>NON STANDARD A SEASONAL RESIDENTIAL SERVICE CLASSIFICATION – R4</t>
  </si>
  <si>
    <t>NON STANDARD A GENERAL SERVICE SINGLE PHASE SERVICE CLASSIFICATION – G1</t>
  </si>
  <si>
    <t>NON STANDARD A GENERAL SERVICE THREE PHASE SERVICE CLASSIFICATION – G3</t>
  </si>
  <si>
    <t>STREET LIGHTING SERVICE CLASSIFICATION</t>
  </si>
  <si>
    <t>STANDARD A RESIDENTIAL ROAD/RAIL ACCESS SERVICE CLASSIFICATION</t>
  </si>
  <si>
    <t>STANDARD A RESIDENTIAL AIR ACCESS SERVICE CLASSIFICATION</t>
  </si>
  <si>
    <t>STANDARD A GENERAL SERVICE ROAD/RAIL ACCESS SERVICE CLASSIFICATION</t>
  </si>
  <si>
    <t>STANDARD A GENERAL SERVICE AIR ACCESS SERVICE CLASSIFICATION</t>
  </si>
  <si>
    <t>STANDARD A GRID CONNECTED SERVICE CLASSIFICATION</t>
  </si>
  <si>
    <t>microFIT GENERATOR SERVICE CLASSIFICATION</t>
  </si>
  <si>
    <t xml:space="preserve"> </t>
  </si>
  <si>
    <t>Effective Date May 1, 2016</t>
  </si>
  <si>
    <t>Hydro One Remote Communities Inc.</t>
  </si>
  <si>
    <t>TARIFF OF RATES AND CHARGES</t>
  </si>
  <si>
    <t>NON STANDARD A YEAR ROUND RESIDENTIAL SERVICE CLASSIFICATION - R2</t>
  </si>
  <si>
    <t>This classification refers to a residential service that is the principal residence of the customer. This classification
may include additional buildings served through the same meter, provided they are not rental income units. To be
classed as year round residential, all of the following criteria must be met:
• Occupants must state that this is their principal residence for purposes of the Income Tax Act;
• The occupant must live in this residence for at least 8 months of the year;
• The address of this residence must appear on the occupant’s electric bill, driver’s licence, credit card
invoice, property tax bill, etc.;
• Occupants who are eligible to vote in Provincial or Federal elections must be enumerated for this
purpose at the address of this residence.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</si>
  <si>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</si>
  <si>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
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It should be noted that this schedule does not list any charges, assessments or credits that are required by law to be
invoiced by a distributor and that are not subject to Board approval, such as the Global Adjustment and the HST.</t>
  </si>
  <si>
    <t>MONTHLY RATES AND CHARGES</t>
  </si>
  <si>
    <t>Service Charge</t>
  </si>
  <si>
    <t>$</t>
  </si>
  <si>
    <t>Electricity Rate - First 1,000 kWh</t>
  </si>
  <si>
    <t>$/kWh</t>
  </si>
  <si>
    <t>Electricity Rate - Next 1,500 kWh</t>
  </si>
  <si>
    <t>Electricity Rate - All Additional kWh</t>
  </si>
  <si>
    <t>NON STANDARD A SEASONAL RESIDENTIAL SERVICE CLASSIFICATION - R4</t>
  </si>
  <si>
    <t>This classification is comprised of any residential service not meeting the year-round residential criteria. As such, the seasonal residential class includes cottages, chalets, and camps. Further servicing details are available in the distributor’s Conditions of Service.</t>
  </si>
  <si>
    <t>The application of these rates and charges shall be in accordance with the Licence of the Distributor and any Code or Order of the Board, and amendments thereto as approved by the Board, which may be applicable to the administration of this schedule.
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It should be noted that this schedule does not list any charges, assessments or credits that are required by law to be invoiced by a distributor and that are not subject to Board approval, such as the Global Adjustment and the HST.</t>
  </si>
  <si>
    <t>NON STANDARD A GENERAL SERVICE SINGLE PHASE SERVICE CLASSIFICATION - G1</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</si>
  <si>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Single Phase customers. Further servicing details are available in the distributor’s Conditions of Service.</t>
  </si>
  <si>
    <t>Electricity Rate - First 6,000 kWh</t>
  </si>
  <si>
    <t>Electricity Rate - Next 7,000 kWh</t>
  </si>
  <si>
    <t>NON STANDARD A GENERAL SERVICE THREE PHASE SERVICE CLASSIFICATION - G3</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</si>
  <si>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Three Phase customers.
Further servicing details are available in the distributor’s Conditions of Service.</t>
  </si>
  <si>
    <t>Electricity Rate - First 25,000 kWh</t>
  </si>
  <si>
    <t>Electricity Rate - Next 15,000 kWh</t>
  </si>
  <si>
    <t>The energy consumption for street lights is estimated based on Remotes’ profile for street lighting load, which
provides the amount of time each month that the street lights are operating. Streetlight charges include:
• An energy charge based on installed load, at a rate approved annually (Dollars per kWh x # of fixtures x
billing);
• A pole rental charge approved annually, when the light is attached to a Remotes’ pole.
Remotes must approve the location of new lighting installations on its poles and the streetlight owner must enter into
an agreement to use such poles. Remotes will make the electrical service connection of all streetlights to the
distribution system. Further servicing details are available in the distributor’s Conditions of Service.</t>
  </si>
  <si>
    <t>The application of these rates and charges shall be in accordance with the Licence of the Distributor and any Code or
Order of the Board, and amendments thereto as approved by the Board, which may be applicable to the
administration of this schedule.
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It should be noted that this schedule does not list any charges, assessments or credits that are required by law to
be invoiced by a distributor and that are not subject to Board approval, such as the Global Adjustment and the
HST.</t>
  </si>
  <si>
    <t>Electricity Rate</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</si>
  <si>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Aboriginal Affairs and
Northern Development Canada. Further servicing details are available in the distributor’s Conditions of Service.
This classification is applicable to residential customers in communities that are accessible by a year-round road or
by rail.</t>
  </si>
  <si>
    <t>Electricity Rate - First 250 kWh</t>
  </si>
  <si>
    <t>Electricity Rate -All Additional kWh</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</si>
  <si>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residential customers in communities that are not accessible by a year-round road
or by rail.</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</si>
  <si>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accessible by a
year-round road or by rail.</t>
  </si>
  <si>
    <t>STANDARD A GRID CONNECTED SERVICE CONNECTION</t>
  </si>
  <si>
    <t xml:space="preserve">This classification is applicable to all Standard A customers in communities that are connected to the grid and are not
accessible by a year-round road or by rail.
</t>
  </si>
  <si>
    <t>Electricity rate</t>
  </si>
  <si>
    <t xml:space="preserve">MONTHLY RATES AND CHARGES - Delivery Component   </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</si>
  <si>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</si>
  <si>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</si>
  <si>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</si>
  <si>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</si>
  <si>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</si>
  <si>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</si>
  <si>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</si>
  <si>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</si>
  <si>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</si>
  <si>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</si>
  <si>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</si>
  <si>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Account set up charge/change of occupancy charge (plus credit agency costs if applicable)</t>
  </si>
  <si>
    <t>Returned cheque (plus bank charges)</t>
  </si>
  <si>
    <t>Non-Payment of Account</t>
  </si>
  <si>
    <t>Late Payment – per month</t>
  </si>
  <si>
    <t>%</t>
  </si>
  <si>
    <t>Late Payment – per annum</t>
  </si>
  <si>
    <t>Reconnection – if in Community</t>
  </si>
  <si>
    <t>Escalation</t>
  </si>
  <si>
    <t>1st Tier</t>
  </si>
  <si>
    <t>2nd Tier</t>
  </si>
  <si>
    <t>3rd Tier</t>
  </si>
  <si>
    <t>Current SC</t>
  </si>
  <si>
    <t>Current  Volumetric Charge</t>
  </si>
  <si>
    <t>Current  
Volumetric 
Charge</t>
  </si>
  <si>
    <t>Current 
Volumetric 
Charge</t>
  </si>
  <si>
    <t xml:space="preserve">Escalation to be Applied </t>
  </si>
  <si>
    <t>Proposed SC</t>
  </si>
  <si>
    <t>Proposed Volumetric Charge</t>
  </si>
  <si>
    <t>Rate Class</t>
  </si>
  <si>
    <t>The following table provides applicants with a class to class comparison of current vs. proposed rates.</t>
  </si>
  <si>
    <t>Current Rates</t>
  </si>
  <si>
    <t>Proposed Rates</t>
  </si>
  <si>
    <t>Rate Description</t>
  </si>
  <si>
    <t>Unit</t>
  </si>
  <si>
    <t>Amount</t>
  </si>
  <si>
    <t>RESIDENTIAL</t>
  </si>
  <si>
    <t>Electricity Rate First 1,000 kWh</t>
  </si>
  <si>
    <t>Electricity Rate Next 1,500 kWh</t>
  </si>
  <si>
    <t>SEASONAL RESIDENTIAL</t>
  </si>
  <si>
    <t>GENERAL SERVICE SINGLE PHASE - G1</t>
  </si>
  <si>
    <t>Electricity Rate First 6,000 kWh</t>
  </si>
  <si>
    <t>Electricity Rate Next 7,000 kWh</t>
  </si>
  <si>
    <t>GENERAL SERVICE THREE PHASE - G3</t>
  </si>
  <si>
    <t>Electricity Rate First 25,000 kWh</t>
  </si>
  <si>
    <t>Electricity Rate Next 15,000 kWh</t>
  </si>
  <si>
    <t>STREET LIGHTING</t>
  </si>
  <si>
    <t>STANDARD A RESIDENTIAL ROAD/RAIL</t>
  </si>
  <si>
    <t>STANDARD A RESIDENTIAL AIR ACCESS</t>
  </si>
  <si>
    <t>STANDARD A GENERAL SERVICE ROAD/RAIL</t>
  </si>
  <si>
    <t>STANDARD A GENERAL SERVICE AIR ACCESS</t>
  </si>
  <si>
    <t>STANDARD A GRID CONNECTED</t>
  </si>
  <si>
    <t>microFIT</t>
  </si>
  <si>
    <t>Loss Factor</t>
  </si>
  <si>
    <t>Consumption</t>
  </si>
  <si>
    <t xml:space="preserve"> kWh</t>
  </si>
  <si>
    <t>If Billed on a kW basis:</t>
  </si>
  <si>
    <t>Demand</t>
  </si>
  <si>
    <t>kW</t>
  </si>
  <si>
    <t/>
  </si>
  <si>
    <t>Current Board-Approved</t>
  </si>
  <si>
    <t>Proposed</t>
  </si>
  <si>
    <t>Impact</t>
  </si>
  <si>
    <t>Rate</t>
  </si>
  <si>
    <t>Volume</t>
  </si>
  <si>
    <t>Charge</t>
  </si>
  <si>
    <t>$ Change</t>
  </si>
  <si>
    <t>% Change</t>
  </si>
  <si>
    <t>($)</t>
  </si>
  <si>
    <t>Monthly Service Charge</t>
  </si>
  <si>
    <t>Total Bill (Before Taxes)</t>
  </si>
  <si>
    <t>Total Bill  (before Taxes)</t>
  </si>
  <si>
    <t>HST</t>
  </si>
  <si>
    <r>
      <t xml:space="preserve">Total Bill </t>
    </r>
    <r>
      <rPr>
        <sz val="11"/>
        <rFont val="Calibri"/>
        <family val="2"/>
        <scheme val="minor"/>
      </rPr>
      <t>(including HST)</t>
    </r>
  </si>
  <si>
    <t>Ontario Electricity Rebate</t>
  </si>
  <si>
    <t xml:space="preserve">Total Bill </t>
  </si>
  <si>
    <t>Total Bill</t>
  </si>
  <si>
    <t>Electricity Rate First 250 kWh</t>
  </si>
  <si>
    <t>Electricity Rate All Additional kWh</t>
  </si>
  <si>
    <t xml:space="preserve">Electricity Rate </t>
  </si>
  <si>
    <t>EB-2024-0034</t>
  </si>
  <si>
    <t>Effective Date, May 1, 2025</t>
  </si>
  <si>
    <t>Effective Date May 1, 2024</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</si>
  <si>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</si>
  <si>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invoiced by a distributor and that are not subject to Board approval, such as the Global Adjustment and the HST.</t>
  </si>
  <si>
    <t>Late Payment – per month (effective annual rate 19.56% per annum or 0.04896% compounded daily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</si>
</sst>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44" formatCode="_(&quot;$&quot;* #,##0.00_);_(&quot;$&quot;* \(#,##0.00\);_(&quot;$&quot;* &quot;-&quot;??_);_(@_)"/>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0.0000;[Red]\(#,##0.0000\)"/>
    <numFmt numFmtId="176" formatCode="#,##0.00;[Red]\(#,##0.00\)"/>
    <numFmt numFmtId="177" formatCode="0.0000"/>
    <numFmt numFmtId="178" formatCode="_-* #,##0_-;\-* #,##0_-;_-* &quot;-&quot;??_-;_-@_-"/>
    <numFmt numFmtId="179" formatCode="_-&quot;$&quot;* #,##0.0000_-;\-&quot;$&quot;* #,##0.0000_-;_-&quot;$&quot;* &quot;-&quot;??_-;_-@_-"/>
    <numFmt numFmtId="180" formatCode="_-* #,##0.0000_-;\-* #,##0.0000_-;_-* &quot;-&quot;??_-;_-@_-"/>
    <numFmt numFmtId="181" formatCode="#,##0.00000;[Red]\(#,##0.00000\)"/>
  </numFmts>
  <fonts count="5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sz val="11"/>
      <color theme="1"/>
      <name val="Arial"/>
      <family val="2"/>
    </font>
    <font>
      <sz val="8"/>
      <color theme="1"/>
      <name val="Arial"/>
      <family val="2"/>
    </font>
    <font>
      <sz val="10"/>
      <color theme="1"/>
      <name val="Arial"/>
      <family val="2"/>
    </font>
    <font>
      <b/>
      <sz val="14"/>
      <color theme="1"/>
      <name val="Arial"/>
      <family val="2"/>
    </font>
    <font>
      <b/>
      <sz val="18"/>
      <color theme="1"/>
      <name val="Arial"/>
      <family val="2"/>
    </font>
    <font>
      <b/>
      <sz val="18"/>
      <color theme="1"/>
      <name val="Calibri"/>
      <family val="2"/>
      <scheme val="minor"/>
    </font>
    <font>
      <b/>
      <sz val="10"/>
      <color theme="1"/>
      <name val="Arial"/>
      <family val="2"/>
    </font>
    <font>
      <sz val="8"/>
      <color theme="1"/>
      <name val="Calibri"/>
      <family val="2"/>
      <scheme val="minor"/>
    </font>
    <font>
      <b/>
      <sz val="11"/>
      <name val="Arial"/>
      <family val="2"/>
    </font>
    <font>
      <sz val="11"/>
      <name val="Arial"/>
      <family val="2"/>
    </font>
    <font>
      <b/>
      <sz val="10"/>
      <name val="Arial"/>
      <family val="2"/>
    </font>
    <font>
      <sz val="12"/>
      <color theme="1"/>
      <name val="Arial"/>
      <family val="2"/>
    </font>
    <font>
      <sz val="9"/>
      <color theme="1"/>
      <name val="Arial"/>
      <family val="2"/>
    </font>
    <font>
      <b/>
      <sz val="11"/>
      <color theme="1"/>
      <name val="Arial"/>
      <family val="2"/>
    </font>
    <font>
      <sz val="14"/>
      <color theme="1"/>
      <name val="Arial"/>
      <family val="2"/>
    </font>
    <font>
      <i/>
      <sz val="11"/>
      <name val="Arial"/>
      <family val="2"/>
    </font>
    <font>
      <b/>
      <sz val="11"/>
      <color rgb="FFFF0000"/>
      <name val="Arial"/>
      <family val="2"/>
    </font>
    <font>
      <b/>
      <sz val="14"/>
      <name val="Arial"/>
      <family val="2"/>
    </font>
    <font>
      <sz val="9"/>
      <name val="Arial"/>
      <family val="2"/>
    </font>
    <font>
      <b/>
      <sz val="9"/>
      <name val="Arial"/>
      <family val="2"/>
    </font>
    <font>
      <b/>
      <sz val="10"/>
      <color theme="1"/>
      <name val="Calibri"/>
      <family val="2"/>
      <scheme val="minor"/>
    </font>
    <font>
      <b/>
      <sz val="11"/>
      <name val="Calibri"/>
      <family val="2"/>
      <scheme val="minor"/>
    </font>
    <font>
      <sz val="11"/>
      <name val="Calibri"/>
      <family val="2"/>
      <scheme val="minor"/>
    </font>
    <font>
      <b/>
      <sz val="11"/>
      <color rgb="FFFF0000"/>
      <name val="Calibri"/>
      <family val="2"/>
      <scheme val="minor"/>
    </font>
    <font>
      <b/>
      <u/>
      <sz val="11"/>
      <color rgb="FFFF0000"/>
      <name val="Calibri"/>
      <family val="2"/>
      <scheme val="minor"/>
    </font>
    <font>
      <sz val="11"/>
      <color rgb="FF006600"/>
      <name val="Calibri"/>
      <family val="2"/>
      <scheme val="minor"/>
    </font>
    <font>
      <sz val="11"/>
      <color rgb="FF0000CC"/>
      <name val="Calibri"/>
      <family val="2"/>
      <scheme val="minor"/>
    </font>
    <font>
      <sz val="8"/>
      <color rgb="FF006600"/>
      <name val="Arial"/>
      <family val="2"/>
    </font>
    <font>
      <sz val="11"/>
      <color rgb="FF006600"/>
      <name val="Arial"/>
      <family val="2"/>
    </font>
    <font>
      <sz val="8"/>
      <color rgb="FF0000CC"/>
      <name val="Arial"/>
      <family val="2"/>
    </font>
    <font>
      <b/>
      <sz val="11"/>
      <color theme="3"/>
      <name val="Arial"/>
      <family val="2"/>
    </font>
    <font>
      <b/>
      <u/>
      <sz val="11"/>
      <color theme="1"/>
      <name val="Arial"/>
      <family val="2"/>
    </font>
    <font>
      <b/>
      <sz val="11"/>
      <color rgb="FF0000CC"/>
      <name val="Arial"/>
      <family val="2"/>
    </font>
    <font>
      <b/>
      <sz val="12"/>
      <color theme="1"/>
      <name val="Arial"/>
      <family val="2"/>
    </font>
    <font>
      <b/>
      <u/>
      <sz val="11"/>
      <name val="Arial"/>
      <family val="2"/>
    </font>
    <font>
      <sz val="11"/>
      <color rgb="FF0000CC"/>
      <name val="Arial"/>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FFFFCC"/>
        <bgColor indexed="64"/>
      </patternFill>
    </fill>
    <fill>
      <patternFill patternType="solid">
        <fgColor theme="3" tint="0.79998168889431442"/>
        <bgColor indexed="64"/>
      </patternFill>
    </fill>
    <fill>
      <patternFill patternType="solid">
        <fgColor theme="1" tint="0.249977111117893"/>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right/>
      <top style="thick">
        <color theme="0"/>
      </top>
      <bottom/>
      <diagonal/>
    </border>
    <border>
      <left style="thick">
        <color theme="0"/>
      </left>
      <right/>
      <top style="thick">
        <color theme="0"/>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theme="0" tint="-0.34998626667073579"/>
      </right>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theme="2"/>
      </left>
      <right style="thin">
        <color theme="2"/>
      </right>
      <top style="thin">
        <color theme="2"/>
      </top>
      <bottom style="thin">
        <color theme="2"/>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theme="2"/>
      </top>
      <bottom style="thin">
        <color theme="2"/>
      </bottom>
      <diagonal/>
    </border>
    <border>
      <left/>
      <right/>
      <top/>
      <bottom style="thin">
        <color indexed="9"/>
      </bottom>
      <diagonal/>
    </border>
    <border>
      <left/>
      <right/>
      <top style="thin">
        <color indexed="9"/>
      </top>
      <bottom style="thin">
        <color indexed="9"/>
      </bottom>
      <diagonal/>
    </border>
    <border>
      <left/>
      <right/>
      <top/>
      <bottom style="thin">
        <color theme="2"/>
      </bottom>
      <diagonal/>
    </border>
    <border>
      <left style="thin">
        <color indexed="64"/>
      </left>
      <right/>
      <top/>
      <bottom style="medium">
        <color indexed="64"/>
      </bottom>
      <diagonal/>
    </border>
  </borders>
  <cellStyleXfs count="82">
    <xf numFmtId="0" fontId="0" fillId="0" borderId="0"/>
    <xf numFmtId="9" fontId="1" fillId="0" borderId="0" applyFont="0" applyFill="0" applyBorder="0" applyAlignment="0" applyProtection="0"/>
    <xf numFmtId="0" fontId="17" fillId="12" borderId="0" applyNumberFormat="0" applyBorder="0" applyAlignment="0" applyProtection="0"/>
    <xf numFmtId="168" fontId="18" fillId="0" borderId="0"/>
    <xf numFmtId="169" fontId="18" fillId="0" borderId="0"/>
    <xf numFmtId="170" fontId="18" fillId="0" borderId="0"/>
    <xf numFmtId="171" fontId="18" fillId="0" borderId="0"/>
    <xf numFmtId="3"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38" fontId="19" fillId="36" borderId="0" applyNumberFormat="0" applyBorder="0" applyAlignment="0" applyProtection="0"/>
    <xf numFmtId="10" fontId="19" fillId="37" borderId="13" applyNumberFormat="0" applyBorder="0" applyAlignment="0" applyProtection="0"/>
    <xf numFmtId="172" fontId="18" fillId="0" borderId="0"/>
    <xf numFmtId="173" fontId="18" fillId="0" borderId="0"/>
    <xf numFmtId="174" fontId="18" fillId="0" borderId="0"/>
    <xf numFmtId="10" fontId="18" fillId="0" borderId="0" applyFont="0" applyFill="0" applyBorder="0" applyAlignment="0" applyProtection="0"/>
    <xf numFmtId="168" fontId="18" fillId="0" borderId="0"/>
    <xf numFmtId="172" fontId="18" fillId="0" borderId="0"/>
    <xf numFmtId="165" fontId="1" fillId="0" borderId="0" applyFont="0" applyFill="0" applyBorder="0" applyAlignment="0" applyProtection="0"/>
    <xf numFmtId="168" fontId="18" fillId="0" borderId="0"/>
    <xf numFmtId="172" fontId="18" fillId="0" borderId="0"/>
    <xf numFmtId="0" fontId="18" fillId="0" borderId="0"/>
    <xf numFmtId="0" fontId="18" fillId="0" borderId="0"/>
    <xf numFmtId="168" fontId="18" fillId="0" borderId="0"/>
    <xf numFmtId="170" fontId="18" fillId="0" borderId="0"/>
    <xf numFmtId="172" fontId="18" fillId="0" borderId="0"/>
    <xf numFmtId="0" fontId="18" fillId="0" borderId="0"/>
    <xf numFmtId="168" fontId="18" fillId="0" borderId="0"/>
    <xf numFmtId="172" fontId="18" fillId="0" borderId="0"/>
    <xf numFmtId="164"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8" fillId="0" borderId="0"/>
    <xf numFmtId="0" fontId="18" fillId="0" borderId="0"/>
  </cellStyleXfs>
  <cellXfs count="310">
    <xf numFmtId="0" fontId="0" fillId="0" borderId="0" xfId="0"/>
    <xf numFmtId="0" fontId="0" fillId="0" borderId="0" xfId="0" applyAlignment="1">
      <alignment vertical="center"/>
    </xf>
    <xf numFmtId="0" fontId="33" fillId="0" borderId="0" xfId="0" applyFont="1" applyAlignment="1">
      <alignment horizontal="right" vertical="center"/>
    </xf>
    <xf numFmtId="0" fontId="33" fillId="0" borderId="0" xfId="0" applyFont="1" applyAlignment="1">
      <alignment horizontal="right" vertical="center" indent="1"/>
    </xf>
    <xf numFmtId="0" fontId="20" fillId="0" borderId="0" xfId="0" applyFont="1"/>
    <xf numFmtId="0" fontId="20" fillId="0" borderId="0" xfId="0" applyFont="1" applyAlignment="1">
      <alignment horizontal="right" vertical="center"/>
    </xf>
    <xf numFmtId="0" fontId="33" fillId="0" borderId="0" xfId="0" applyFont="1" applyAlignment="1">
      <alignment horizontal="right" vertical="center" indent="2"/>
    </xf>
    <xf numFmtId="0" fontId="0" fillId="33" borderId="0" xfId="0" applyFill="1" applyAlignment="1" applyProtection="1">
      <alignment horizontal="left"/>
      <protection locked="0"/>
    </xf>
    <xf numFmtId="0" fontId="26" fillId="33" borderId="0" xfId="0" applyFont="1" applyFill="1" applyAlignment="1" applyProtection="1">
      <alignment horizontal="left" vertical="top"/>
      <protection locked="0"/>
    </xf>
    <xf numFmtId="0" fontId="21" fillId="38" borderId="22" xfId="0" applyFont="1" applyFill="1" applyBorder="1" applyAlignment="1" applyProtection="1">
      <alignment horizontal="center" vertical="top"/>
      <protection locked="0"/>
    </xf>
    <xf numFmtId="0" fontId="21" fillId="38" borderId="24" xfId="0" applyFont="1" applyFill="1" applyBorder="1" applyAlignment="1" applyProtection="1">
      <alignment horizontal="center" vertical="top"/>
      <protection locked="0"/>
    </xf>
    <xf numFmtId="0" fontId="32" fillId="0" borderId="0" xfId="0" applyFont="1" applyAlignment="1">
      <alignment vertical="center"/>
    </xf>
    <xf numFmtId="0" fontId="28" fillId="0" borderId="0" xfId="27" applyFont="1" applyAlignment="1">
      <alignment vertical="center"/>
    </xf>
    <xf numFmtId="10" fontId="28" fillId="0" borderId="0" xfId="1" applyNumberFormat="1" applyFont="1" applyAlignment="1" applyProtection="1">
      <alignment horizontal="left" vertical="center" indent="1"/>
    </xf>
    <xf numFmtId="10" fontId="28" fillId="0" borderId="0" xfId="27" applyNumberFormat="1" applyFont="1" applyAlignment="1">
      <alignment horizontal="left" vertical="center" indent="1"/>
    </xf>
    <xf numFmtId="10" fontId="28" fillId="0" borderId="0" xfId="1" applyNumberFormat="1" applyFont="1" applyFill="1" applyAlignment="1" applyProtection="1">
      <alignment horizontal="center" vertical="center"/>
    </xf>
    <xf numFmtId="2" fontId="20" fillId="0" borderId="0" xfId="0" applyNumberFormat="1" applyFont="1" applyAlignment="1">
      <alignment horizontal="center" vertical="center"/>
    </xf>
    <xf numFmtId="177" fontId="20" fillId="0" borderId="0" xfId="0" applyNumberFormat="1" applyFont="1" applyAlignment="1">
      <alignment horizontal="center" vertical="center"/>
    </xf>
    <xf numFmtId="0" fontId="0" fillId="33" borderId="0" xfId="0" applyFill="1"/>
    <xf numFmtId="15" fontId="37" fillId="0" borderId="0" xfId="80" applyNumberFormat="1" applyFont="1"/>
    <xf numFmtId="15" fontId="30" fillId="0" borderId="0" xfId="80" applyNumberFormat="1" applyFont="1"/>
    <xf numFmtId="15" fontId="38" fillId="0" borderId="0" xfId="80" applyNumberFormat="1" applyFont="1"/>
    <xf numFmtId="15" fontId="39" fillId="0" borderId="0" xfId="80" applyNumberFormat="1" applyFont="1"/>
    <xf numFmtId="0" fontId="19" fillId="0" borderId="45" xfId="80" applyFont="1" applyBorder="1"/>
    <xf numFmtId="0" fontId="18" fillId="0" borderId="0" xfId="80" applyProtection="1">
      <protection locked="0"/>
    </xf>
    <xf numFmtId="0" fontId="30" fillId="0" borderId="0" xfId="80" applyFont="1" applyAlignment="1">
      <alignment horizontal="center"/>
    </xf>
    <xf numFmtId="0" fontId="19" fillId="33" borderId="45" xfId="81" applyFont="1" applyFill="1" applyBorder="1" applyProtection="1">
      <protection locked="0"/>
    </xf>
    <xf numFmtId="15" fontId="30" fillId="33" borderId="0" xfId="80" applyNumberFormat="1" applyFont="1" applyFill="1" applyProtection="1">
      <protection locked="0"/>
    </xf>
    <xf numFmtId="15" fontId="30" fillId="33" borderId="0" xfId="80" applyNumberFormat="1" applyFont="1" applyFill="1"/>
    <xf numFmtId="0" fontId="19" fillId="33" borderId="44" xfId="81" applyFont="1" applyFill="1" applyBorder="1" applyAlignment="1" applyProtection="1">
      <alignment horizontal="left" indent="2"/>
      <protection locked="0"/>
    </xf>
    <xf numFmtId="0" fontId="19" fillId="33" borderId="45" xfId="81" applyFont="1" applyFill="1" applyBorder="1" applyAlignment="1" applyProtection="1">
      <alignment horizontal="left" indent="2"/>
      <protection locked="0"/>
    </xf>
    <xf numFmtId="0" fontId="21" fillId="38" borderId="22" xfId="0" applyFont="1" applyFill="1" applyBorder="1" applyAlignment="1">
      <alignment horizontal="center" vertical="top"/>
    </xf>
    <xf numFmtId="0" fontId="20" fillId="0" borderId="0" xfId="0" applyFont="1" applyAlignment="1">
      <alignment vertical="center"/>
    </xf>
    <xf numFmtId="0" fontId="23" fillId="0" borderId="0" xfId="0" applyFont="1" applyAlignment="1">
      <alignment vertical="center"/>
    </xf>
    <xf numFmtId="0" fontId="34" fillId="0" borderId="0" xfId="0" applyFont="1" applyAlignment="1">
      <alignment vertical="center"/>
    </xf>
    <xf numFmtId="0" fontId="17" fillId="12" borderId="0" xfId="2" applyAlignment="1">
      <alignment vertical="center"/>
    </xf>
    <xf numFmtId="0" fontId="17" fillId="33" borderId="0" xfId="2" applyFill="1" applyAlignment="1">
      <alignment vertical="center"/>
    </xf>
    <xf numFmtId="0" fontId="17" fillId="0" borderId="0" xfId="2" applyFill="1" applyAlignment="1">
      <alignment vertical="center"/>
    </xf>
    <xf numFmtId="0" fontId="21" fillId="0" borderId="40" xfId="0" applyFont="1" applyBorder="1" applyAlignment="1">
      <alignment horizontal="left" vertical="center" wrapText="1"/>
    </xf>
    <xf numFmtId="0" fontId="21" fillId="0" borderId="40" xfId="0" applyFont="1" applyBorder="1" applyAlignment="1">
      <alignment horizontal="center" vertical="center" wrapText="1"/>
    </xf>
    <xf numFmtId="0" fontId="0" fillId="0" borderId="40" xfId="0" applyBorder="1" applyAlignment="1">
      <alignment vertical="center" wrapText="1"/>
    </xf>
    <xf numFmtId="0" fontId="21" fillId="0" borderId="43" xfId="0" applyFont="1" applyBorder="1" applyAlignment="1">
      <alignment horizontal="left" vertical="center" wrapText="1"/>
    </xf>
    <xf numFmtId="0" fontId="21" fillId="0" borderId="43" xfId="0" applyFont="1" applyBorder="1" applyAlignment="1">
      <alignment horizontal="center" vertical="center" wrapText="1"/>
    </xf>
    <xf numFmtId="177" fontId="21" fillId="33" borderId="43" xfId="0" applyNumberFormat="1" applyFont="1" applyFill="1" applyBorder="1" applyAlignment="1">
      <alignment horizontal="center" vertical="center"/>
    </xf>
    <xf numFmtId="181" fontId="21" fillId="0" borderId="43" xfId="0" applyNumberFormat="1" applyFont="1" applyBorder="1" applyAlignment="1">
      <alignment horizontal="center" vertical="center" wrapText="1"/>
    </xf>
    <xf numFmtId="0" fontId="27" fillId="0" borderId="40" xfId="0" applyFont="1" applyBorder="1" applyAlignment="1">
      <alignment vertical="center" wrapText="1"/>
    </xf>
    <xf numFmtId="181" fontId="21" fillId="0" borderId="40" xfId="0" applyNumberFormat="1" applyFont="1" applyBorder="1" applyAlignment="1">
      <alignment horizontal="center" vertical="center" wrapText="1"/>
    </xf>
    <xf numFmtId="0" fontId="21" fillId="0" borderId="40" xfId="0" applyFont="1" applyBorder="1" applyAlignment="1">
      <alignment vertical="center"/>
    </xf>
    <xf numFmtId="0" fontId="16" fillId="0" borderId="43" xfId="0" applyFont="1" applyBorder="1" applyAlignment="1">
      <alignment vertical="center" wrapText="1"/>
    </xf>
    <xf numFmtId="175" fontId="21" fillId="0" borderId="43" xfId="0" applyNumberFormat="1" applyFont="1" applyBorder="1" applyAlignment="1">
      <alignment horizontal="center" vertical="center" wrapText="1"/>
    </xf>
    <xf numFmtId="177" fontId="21" fillId="0" borderId="43" xfId="0" applyNumberFormat="1" applyFont="1" applyBorder="1" applyAlignment="1">
      <alignment horizontal="center" vertical="center" wrapText="1"/>
    </xf>
    <xf numFmtId="0" fontId="16" fillId="0" borderId="43" xfId="0" applyFont="1" applyBorder="1" applyAlignment="1">
      <alignment horizontal="center" vertical="center" wrapText="1"/>
    </xf>
    <xf numFmtId="0" fontId="22" fillId="0" borderId="0" xfId="0" applyFont="1" applyProtection="1">
      <protection locked="0"/>
    </xf>
    <xf numFmtId="0" fontId="22" fillId="0" borderId="0" xfId="0" applyFont="1" applyAlignment="1" applyProtection="1">
      <alignment vertical="center"/>
      <protection locked="0"/>
    </xf>
    <xf numFmtId="0" fontId="33" fillId="0" borderId="0" xfId="0" applyFont="1" applyAlignment="1" applyProtection="1">
      <alignment horizontal="center"/>
      <protection locked="0"/>
    </xf>
    <xf numFmtId="0" fontId="23" fillId="0" borderId="0" xfId="0" applyFont="1" applyAlignment="1" applyProtection="1">
      <alignment horizontal="left" vertical="center" wrapText="1"/>
      <protection locked="0"/>
    </xf>
    <xf numFmtId="10" fontId="20" fillId="43" borderId="13" xfId="0" applyNumberFormat="1" applyFont="1" applyFill="1" applyBorder="1" applyAlignment="1">
      <alignment horizontal="center" vertical="center"/>
    </xf>
    <xf numFmtId="0" fontId="33" fillId="0" borderId="0" xfId="0" applyFont="1" applyAlignment="1">
      <alignment horizontal="center"/>
    </xf>
    <xf numFmtId="0" fontId="22" fillId="0" borderId="0" xfId="0" applyFont="1" applyAlignment="1">
      <alignment vertical="center"/>
    </xf>
    <xf numFmtId="0" fontId="1" fillId="0" borderId="0" xfId="0" applyFont="1"/>
    <xf numFmtId="0" fontId="41" fillId="0" borderId="0" xfId="22" applyFont="1" applyAlignment="1" applyProtection="1">
      <alignment horizontal="right"/>
      <protection locked="0"/>
    </xf>
    <xf numFmtId="0" fontId="41" fillId="0" borderId="0" xfId="22" applyFont="1" applyAlignment="1" applyProtection="1">
      <alignment vertical="center"/>
      <protection locked="0"/>
    </xf>
    <xf numFmtId="0" fontId="42" fillId="0" borderId="0" xfId="22" applyFont="1" applyAlignment="1">
      <alignment horizontal="right"/>
    </xf>
    <xf numFmtId="0" fontId="42" fillId="0" borderId="0" xfId="22" applyFont="1"/>
    <xf numFmtId="0" fontId="43" fillId="0" borderId="0" xfId="22" applyFont="1" applyAlignment="1">
      <alignment horizontal="left"/>
    </xf>
    <xf numFmtId="0" fontId="41" fillId="0" borderId="0" xfId="22" applyFont="1" applyAlignment="1">
      <alignment horizontal="center"/>
    </xf>
    <xf numFmtId="0" fontId="41" fillId="0" borderId="0" xfId="22" applyFont="1" applyAlignment="1" applyProtection="1">
      <alignment horizontal="center"/>
      <protection locked="0"/>
    </xf>
    <xf numFmtId="0" fontId="41" fillId="0" borderId="0" xfId="22" applyFont="1" applyAlignment="1" applyProtection="1">
      <alignment horizontal="center" vertical="center"/>
      <protection locked="0"/>
    </xf>
    <xf numFmtId="0" fontId="41" fillId="0" borderId="0" xfId="22" applyFont="1" applyProtection="1">
      <protection locked="0"/>
    </xf>
    <xf numFmtId="178" fontId="41" fillId="39" borderId="0" xfId="60" applyNumberFormat="1" applyFont="1" applyFill="1" applyBorder="1" applyProtection="1">
      <protection locked="0"/>
    </xf>
    <xf numFmtId="0" fontId="41" fillId="0" borderId="0" xfId="22" applyFont="1"/>
    <xf numFmtId="0" fontId="44" fillId="0" borderId="0" xfId="22" applyFont="1" applyAlignment="1" applyProtection="1">
      <alignment horizontal="right"/>
      <protection locked="0"/>
    </xf>
    <xf numFmtId="0" fontId="41" fillId="0" borderId="0" xfId="22" applyFont="1" applyAlignment="1">
      <alignment horizontal="right"/>
    </xf>
    <xf numFmtId="0" fontId="41" fillId="0" borderId="0" xfId="22" applyFont="1" applyAlignment="1">
      <alignment horizontal="center" vertical="center"/>
    </xf>
    <xf numFmtId="0" fontId="41" fillId="0" borderId="30" xfId="22" applyFont="1" applyBorder="1" applyAlignment="1">
      <alignment horizontal="center"/>
    </xf>
    <xf numFmtId="0" fontId="41" fillId="0" borderId="18" xfId="22" applyFont="1" applyBorder="1" applyAlignment="1">
      <alignment horizontal="center"/>
    </xf>
    <xf numFmtId="0" fontId="41" fillId="0" borderId="16" xfId="22" applyFont="1" applyBorder="1" applyAlignment="1">
      <alignment horizontal="center"/>
    </xf>
    <xf numFmtId="0" fontId="41" fillId="0" borderId="31" xfId="22" quotePrefix="1" applyFont="1" applyBorder="1" applyAlignment="1">
      <alignment horizontal="center"/>
    </xf>
    <xf numFmtId="0" fontId="41" fillId="0" borderId="21" xfId="22" quotePrefix="1" applyFont="1" applyBorder="1" applyAlignment="1">
      <alignment horizontal="center"/>
    </xf>
    <xf numFmtId="0" fontId="42" fillId="0" borderId="0" xfId="22" applyFont="1" applyAlignment="1">
      <alignment vertical="top"/>
    </xf>
    <xf numFmtId="164" fontId="1" fillId="0" borderId="18" xfId="31" applyFont="1" applyBorder="1" applyAlignment="1" applyProtection="1">
      <alignment horizontal="right" vertical="center"/>
    </xf>
    <xf numFmtId="0" fontId="42" fillId="0" borderId="0" xfId="22" applyFont="1" applyAlignment="1" applyProtection="1">
      <alignment horizontal="right" vertical="center"/>
      <protection locked="0"/>
    </xf>
    <xf numFmtId="164" fontId="42" fillId="0" borderId="36" xfId="22" applyNumberFormat="1" applyFont="1" applyBorder="1" applyAlignment="1">
      <alignment horizontal="right" vertical="center"/>
    </xf>
    <xf numFmtId="10" fontId="1" fillId="0" borderId="18" xfId="32" applyNumberFormat="1" applyFont="1" applyBorder="1" applyAlignment="1" applyProtection="1">
      <alignment horizontal="right" vertical="center"/>
    </xf>
    <xf numFmtId="0" fontId="41" fillId="40" borderId="19" xfId="22" applyFont="1" applyFill="1" applyBorder="1" applyAlignment="1">
      <alignment vertical="top"/>
    </xf>
    <xf numFmtId="0" fontId="42" fillId="40" borderId="20" xfId="22" applyFont="1" applyFill="1" applyBorder="1" applyAlignment="1">
      <alignment vertical="top"/>
    </xf>
    <xf numFmtId="179" fontId="1" fillId="40" borderId="31" xfId="31" applyNumberFormat="1" applyFont="1" applyFill="1" applyBorder="1" applyAlignment="1" applyProtection="1">
      <alignment horizontal="right" vertical="center"/>
      <protection locked="0"/>
    </xf>
    <xf numFmtId="0" fontId="42" fillId="40" borderId="31" xfId="22" applyFont="1" applyFill="1" applyBorder="1" applyAlignment="1" applyProtection="1">
      <alignment horizontal="right" vertical="center"/>
      <protection locked="0"/>
    </xf>
    <xf numFmtId="0" fontId="42" fillId="40" borderId="21" xfId="22" applyFont="1" applyFill="1" applyBorder="1" applyAlignment="1" applyProtection="1">
      <alignment horizontal="right" vertical="center"/>
      <protection locked="0"/>
    </xf>
    <xf numFmtId="10" fontId="16" fillId="40" borderId="18" xfId="32" applyNumberFormat="1" applyFont="1" applyFill="1" applyBorder="1" applyAlignment="1" applyProtection="1">
      <alignment horizontal="right" vertical="center"/>
    </xf>
    <xf numFmtId="0" fontId="42" fillId="41" borderId="25" xfId="22" applyFont="1" applyFill="1" applyBorder="1" applyAlignment="1">
      <alignment vertical="top"/>
    </xf>
    <xf numFmtId="179" fontId="42" fillId="41" borderId="37" xfId="31" applyNumberFormat="1" applyFont="1" applyFill="1" applyBorder="1" applyAlignment="1" applyProtection="1">
      <alignment horizontal="right" vertical="center"/>
      <protection locked="0"/>
    </xf>
    <xf numFmtId="0" fontId="42" fillId="41" borderId="32" xfId="22" applyFont="1" applyFill="1" applyBorder="1" applyAlignment="1" applyProtection="1">
      <alignment horizontal="right" vertical="center"/>
      <protection locked="0"/>
    </xf>
    <xf numFmtId="164" fontId="42" fillId="41" borderId="25" xfId="31" applyFont="1" applyFill="1" applyBorder="1" applyAlignment="1" applyProtection="1">
      <alignment horizontal="right" vertical="center"/>
    </xf>
    <xf numFmtId="0" fontId="42" fillId="41" borderId="37" xfId="22" applyFont="1" applyFill="1" applyBorder="1" applyAlignment="1" applyProtection="1">
      <alignment horizontal="right" vertical="center"/>
      <protection locked="0"/>
    </xf>
    <xf numFmtId="164" fontId="42" fillId="41" borderId="37" xfId="22" applyNumberFormat="1" applyFont="1" applyFill="1" applyBorder="1" applyAlignment="1">
      <alignment horizontal="right" vertical="center"/>
    </xf>
    <xf numFmtId="9" fontId="42" fillId="0" borderId="36" xfId="22" applyNumberFormat="1" applyFont="1" applyBorder="1" applyAlignment="1">
      <alignment horizontal="right" vertical="center"/>
    </xf>
    <xf numFmtId="9" fontId="42" fillId="0" borderId="0" xfId="22" applyNumberFormat="1" applyFont="1" applyAlignment="1">
      <alignment horizontal="right" vertical="center"/>
    </xf>
    <xf numFmtId="9" fontId="41" fillId="0" borderId="36" xfId="22" applyNumberFormat="1" applyFont="1" applyBorder="1" applyAlignment="1">
      <alignment horizontal="right" vertical="center"/>
    </xf>
    <xf numFmtId="164" fontId="41" fillId="0" borderId="38" xfId="22" applyNumberFormat="1" applyFont="1" applyBorder="1" applyAlignment="1">
      <alignment horizontal="right" vertical="center"/>
    </xf>
    <xf numFmtId="164" fontId="41" fillId="0" borderId="36" xfId="22" applyNumberFormat="1" applyFont="1" applyBorder="1" applyAlignment="1">
      <alignment horizontal="right" vertical="center"/>
    </xf>
    <xf numFmtId="0" fontId="42" fillId="0" borderId="0" xfId="22" applyFont="1" applyAlignment="1">
      <alignment horizontal="right" vertical="center"/>
    </xf>
    <xf numFmtId="164" fontId="42" fillId="0" borderId="17" xfId="22" applyNumberFormat="1" applyFont="1" applyBorder="1" applyAlignment="1">
      <alignment horizontal="right" vertical="center"/>
    </xf>
    <xf numFmtId="0" fontId="42" fillId="0" borderId="36" xfId="22" applyFont="1" applyBorder="1" applyAlignment="1">
      <alignment horizontal="right" vertical="center"/>
    </xf>
    <xf numFmtId="10" fontId="42" fillId="0" borderId="18" xfId="32" applyNumberFormat="1" applyFont="1" applyFill="1" applyBorder="1" applyAlignment="1" applyProtection="1">
      <alignment horizontal="right" vertical="center"/>
    </xf>
    <xf numFmtId="0" fontId="42" fillId="40" borderId="31" xfId="22" applyFont="1" applyFill="1" applyBorder="1" applyAlignment="1">
      <alignment horizontal="right" vertical="center"/>
    </xf>
    <xf numFmtId="0" fontId="42" fillId="40" borderId="20" xfId="22" applyFont="1" applyFill="1" applyBorder="1" applyAlignment="1">
      <alignment horizontal="right" vertical="center"/>
    </xf>
    <xf numFmtId="0" fontId="41" fillId="40" borderId="31" xfId="22" applyFont="1" applyFill="1" applyBorder="1" applyAlignment="1">
      <alignment horizontal="right" vertical="center"/>
    </xf>
    <xf numFmtId="164" fontId="41" fillId="40" borderId="31" xfId="22" applyNumberFormat="1" applyFont="1" applyFill="1" applyBorder="1" applyAlignment="1">
      <alignment horizontal="right" vertical="center"/>
    </xf>
    <xf numFmtId="179" fontId="42" fillId="41" borderId="32" xfId="31" applyNumberFormat="1" applyFont="1" applyFill="1" applyBorder="1" applyAlignment="1" applyProtection="1">
      <alignment vertical="top"/>
      <protection locked="0"/>
    </xf>
    <xf numFmtId="0" fontId="42" fillId="41" borderId="25" xfId="22" applyFont="1" applyFill="1" applyBorder="1" applyAlignment="1" applyProtection="1">
      <alignment vertical="center"/>
      <protection locked="0"/>
    </xf>
    <xf numFmtId="0" fontId="42" fillId="41" borderId="32" xfId="22" applyFont="1" applyFill="1" applyBorder="1" applyAlignment="1" applyProtection="1">
      <alignment vertical="center"/>
      <protection locked="0"/>
    </xf>
    <xf numFmtId="164" fontId="42" fillId="41" borderId="37" xfId="31" applyFont="1" applyFill="1" applyBorder="1" applyAlignment="1" applyProtection="1">
      <alignment vertical="center"/>
      <protection locked="0"/>
    </xf>
    <xf numFmtId="164" fontId="42" fillId="41" borderId="32" xfId="22" applyNumberFormat="1" applyFont="1" applyFill="1" applyBorder="1" applyAlignment="1" applyProtection="1">
      <alignment vertical="center"/>
      <protection locked="0"/>
    </xf>
    <xf numFmtId="180" fontId="41" fillId="0" borderId="0" xfId="60" applyNumberFormat="1" applyFont="1" applyFill="1" applyBorder="1" applyProtection="1">
      <protection locked="0"/>
    </xf>
    <xf numFmtId="0" fontId="43" fillId="0" borderId="0" xfId="22" applyFont="1" applyAlignment="1">
      <alignment vertical="top"/>
    </xf>
    <xf numFmtId="0" fontId="42" fillId="0" borderId="36" xfId="22" applyFont="1" applyBorder="1" applyAlignment="1" applyProtection="1">
      <alignment horizontal="right" vertical="center"/>
      <protection locked="0"/>
    </xf>
    <xf numFmtId="179" fontId="1" fillId="0" borderId="36" xfId="31" applyNumberFormat="1" applyFont="1" applyBorder="1" applyAlignment="1" applyProtection="1">
      <alignment horizontal="right" vertical="center"/>
    </xf>
    <xf numFmtId="0" fontId="1" fillId="44" borderId="36" xfId="0" applyFont="1" applyFill="1" applyBorder="1"/>
    <xf numFmtId="0" fontId="41" fillId="40" borderId="47" xfId="22" applyFont="1" applyFill="1" applyBorder="1" applyAlignment="1">
      <alignment vertical="top"/>
    </xf>
    <xf numFmtId="0" fontId="42" fillId="40" borderId="39" xfId="22" applyFont="1" applyFill="1" applyBorder="1" applyAlignment="1">
      <alignment vertical="top"/>
    </xf>
    <xf numFmtId="0" fontId="42" fillId="41" borderId="39" xfId="22" applyFont="1" applyFill="1" applyBorder="1" applyAlignment="1">
      <alignment vertical="top"/>
    </xf>
    <xf numFmtId="179" fontId="42" fillId="41" borderId="41" xfId="31" applyNumberFormat="1" applyFont="1" applyFill="1" applyBorder="1" applyAlignment="1" applyProtection="1">
      <alignment horizontal="right" vertical="center"/>
      <protection locked="0"/>
    </xf>
    <xf numFmtId="0" fontId="42" fillId="41" borderId="42" xfId="22" applyFont="1" applyFill="1" applyBorder="1" applyAlignment="1" applyProtection="1">
      <alignment horizontal="right" vertical="center"/>
      <protection locked="0"/>
    </xf>
    <xf numFmtId="164" fontId="42" fillId="41" borderId="41" xfId="31" applyFont="1" applyFill="1" applyBorder="1" applyAlignment="1" applyProtection="1">
      <alignment horizontal="right" vertical="center"/>
    </xf>
    <xf numFmtId="179" fontId="42" fillId="41" borderId="42" xfId="31" applyNumberFormat="1" applyFont="1" applyFill="1" applyBorder="1" applyAlignment="1" applyProtection="1">
      <alignment horizontal="right" vertical="center"/>
      <protection locked="0"/>
    </xf>
    <xf numFmtId="0" fontId="42" fillId="41" borderId="41" xfId="22" applyFont="1" applyFill="1" applyBorder="1" applyAlignment="1" applyProtection="1">
      <alignment horizontal="right" vertical="center"/>
      <protection locked="0"/>
    </xf>
    <xf numFmtId="164" fontId="42" fillId="41" borderId="39" xfId="31" applyFont="1" applyFill="1" applyBorder="1" applyAlignment="1" applyProtection="1">
      <alignment horizontal="right" vertical="center"/>
    </xf>
    <xf numFmtId="164" fontId="42" fillId="41" borderId="41" xfId="22" applyNumberFormat="1" applyFont="1" applyFill="1" applyBorder="1" applyAlignment="1">
      <alignment horizontal="right" vertical="center"/>
    </xf>
    <xf numFmtId="164" fontId="42" fillId="0" borderId="18" xfId="22" applyNumberFormat="1" applyFont="1" applyBorder="1" applyAlignment="1">
      <alignment horizontal="right" vertical="center"/>
    </xf>
    <xf numFmtId="44" fontId="42" fillId="0" borderId="36" xfId="22" applyNumberFormat="1" applyFont="1" applyBorder="1" applyAlignment="1">
      <alignment horizontal="right" vertical="center"/>
    </xf>
    <xf numFmtId="10" fontId="42" fillId="0" borderId="36" xfId="22" applyNumberFormat="1" applyFont="1" applyBorder="1" applyAlignment="1">
      <alignment horizontal="right" vertical="center"/>
    </xf>
    <xf numFmtId="164" fontId="41" fillId="40" borderId="21" xfId="22" applyNumberFormat="1" applyFont="1" applyFill="1" applyBorder="1" applyAlignment="1">
      <alignment horizontal="right" vertical="center"/>
    </xf>
    <xf numFmtId="10" fontId="41" fillId="40" borderId="21" xfId="32" applyNumberFormat="1" applyFont="1" applyFill="1" applyBorder="1" applyAlignment="1" applyProtection="1">
      <alignment horizontal="right" vertical="center"/>
    </xf>
    <xf numFmtId="164" fontId="42" fillId="41" borderId="32" xfId="31" applyFont="1" applyFill="1" applyBorder="1" applyAlignment="1" applyProtection="1">
      <alignment vertical="center"/>
      <protection locked="0"/>
    </xf>
    <xf numFmtId="164" fontId="42" fillId="0" borderId="0" xfId="22" applyNumberFormat="1" applyFont="1" applyProtection="1">
      <protection locked="0"/>
    </xf>
    <xf numFmtId="164" fontId="1" fillId="0" borderId="36" xfId="31" applyFont="1" applyBorder="1" applyAlignment="1" applyProtection="1">
      <alignment horizontal="right" vertical="center"/>
    </xf>
    <xf numFmtId="0" fontId="41" fillId="0" borderId="0" xfId="22" applyFont="1" applyAlignment="1">
      <alignment wrapText="1"/>
    </xf>
    <xf numFmtId="0" fontId="42" fillId="0" borderId="0" xfId="22" applyFont="1" applyAlignment="1">
      <alignment wrapText="1"/>
    </xf>
    <xf numFmtId="0" fontId="42" fillId="0" borderId="18" xfId="22" applyFont="1" applyBorder="1" applyAlignment="1" applyProtection="1">
      <alignment horizontal="right" vertical="center"/>
      <protection locked="0"/>
    </xf>
    <xf numFmtId="178" fontId="42" fillId="44" borderId="36" xfId="22" applyNumberFormat="1" applyFont="1" applyFill="1" applyBorder="1" applyAlignment="1">
      <alignment horizontal="right" vertical="center"/>
    </xf>
    <xf numFmtId="178" fontId="42" fillId="44" borderId="18" xfId="22" applyNumberFormat="1" applyFont="1" applyFill="1" applyBorder="1" applyAlignment="1">
      <alignment horizontal="right" vertical="center"/>
    </xf>
    <xf numFmtId="164" fontId="16" fillId="40" borderId="21" xfId="31" applyFont="1" applyFill="1" applyBorder="1" applyAlignment="1" applyProtection="1">
      <alignment horizontal="right" vertical="center"/>
    </xf>
    <xf numFmtId="164" fontId="41" fillId="40" borderId="36" xfId="22" applyNumberFormat="1" applyFont="1" applyFill="1" applyBorder="1" applyAlignment="1">
      <alignment horizontal="right" vertical="center"/>
    </xf>
    <xf numFmtId="164" fontId="1" fillId="0" borderId="17" xfId="30" applyFont="1" applyFill="1" applyBorder="1" applyAlignment="1" applyProtection="1">
      <alignment horizontal="right" vertical="center"/>
      <protection locked="0"/>
    </xf>
    <xf numFmtId="10" fontId="41" fillId="40" borderId="41" xfId="32" applyNumberFormat="1" applyFont="1" applyFill="1" applyBorder="1" applyAlignment="1" applyProtection="1">
      <alignment horizontal="right" vertical="center"/>
    </xf>
    <xf numFmtId="0" fontId="1" fillId="0" borderId="36" xfId="0" applyFont="1" applyBorder="1"/>
    <xf numFmtId="179" fontId="16" fillId="40" borderId="42" xfId="31" applyNumberFormat="1" applyFont="1" applyFill="1" applyBorder="1" applyAlignment="1" applyProtection="1">
      <alignment horizontal="right" vertical="center"/>
      <protection locked="0"/>
    </xf>
    <xf numFmtId="0" fontId="41" fillId="40" borderId="42" xfId="22" applyFont="1" applyFill="1" applyBorder="1" applyAlignment="1" applyProtection="1">
      <alignment horizontal="right" vertical="center"/>
      <protection locked="0"/>
    </xf>
    <xf numFmtId="164" fontId="16" fillId="40" borderId="41" xfId="31" applyFont="1" applyFill="1" applyBorder="1" applyAlignment="1" applyProtection="1">
      <alignment horizontal="right" vertical="center"/>
    </xf>
    <xf numFmtId="0" fontId="41" fillId="0" borderId="0" xfId="22" applyFont="1" applyAlignment="1" applyProtection="1">
      <alignment horizontal="right" vertical="center"/>
      <protection locked="0"/>
    </xf>
    <xf numFmtId="0" fontId="41" fillId="40" borderId="41" xfId="22" applyFont="1" applyFill="1" applyBorder="1" applyAlignment="1" applyProtection="1">
      <alignment horizontal="right" vertical="center"/>
      <protection locked="0"/>
    </xf>
    <xf numFmtId="164" fontId="41" fillId="40" borderId="42" xfId="22" applyNumberFormat="1" applyFont="1" applyFill="1" applyBorder="1" applyAlignment="1">
      <alignment horizontal="right" vertical="center"/>
    </xf>
    <xf numFmtId="164" fontId="1" fillId="0" borderId="36" xfId="30" applyFont="1" applyFill="1" applyBorder="1" applyAlignment="1" applyProtection="1">
      <alignment horizontal="right" vertical="center"/>
      <protection locked="0"/>
    </xf>
    <xf numFmtId="177" fontId="1" fillId="0" borderId="36" xfId="0" applyNumberFormat="1" applyFont="1" applyBorder="1" applyAlignment="1">
      <alignment horizontal="right" vertical="top"/>
    </xf>
    <xf numFmtId="164" fontId="42" fillId="41" borderId="37" xfId="31" applyFont="1" applyFill="1" applyBorder="1" applyAlignment="1" applyProtection="1">
      <alignment horizontal="right" vertical="center"/>
    </xf>
    <xf numFmtId="10" fontId="42" fillId="41" borderId="37" xfId="32" applyNumberFormat="1" applyFont="1" applyFill="1" applyBorder="1" applyAlignment="1" applyProtection="1">
      <alignment horizontal="right" vertical="center"/>
    </xf>
    <xf numFmtId="10" fontId="42" fillId="41" borderId="37" xfId="32" applyNumberFormat="1" applyFont="1" applyFill="1" applyBorder="1" applyAlignment="1" applyProtection="1">
      <alignment vertical="center"/>
      <protection locked="0"/>
    </xf>
    <xf numFmtId="179" fontId="42" fillId="41" borderId="32" xfId="31" applyNumberFormat="1" applyFont="1" applyFill="1" applyBorder="1" applyAlignment="1" applyProtection="1">
      <alignment horizontal="right" vertical="center"/>
      <protection locked="0"/>
    </xf>
    <xf numFmtId="10" fontId="42" fillId="41" borderId="41" xfId="32" applyNumberFormat="1" applyFont="1" applyFill="1" applyBorder="1" applyAlignment="1" applyProtection="1">
      <alignment horizontal="right" vertical="center"/>
    </xf>
    <xf numFmtId="10" fontId="1" fillId="0" borderId="36" xfId="32" applyNumberFormat="1" applyFont="1" applyBorder="1" applyAlignment="1" applyProtection="1">
      <alignment horizontal="right" vertical="center"/>
    </xf>
    <xf numFmtId="10" fontId="41" fillId="40" borderId="42" xfId="32" applyNumberFormat="1" applyFont="1" applyFill="1" applyBorder="1" applyAlignment="1" applyProtection="1">
      <alignment horizontal="right" vertical="center"/>
    </xf>
    <xf numFmtId="10" fontId="42" fillId="41" borderId="42" xfId="32" applyNumberFormat="1" applyFont="1" applyFill="1" applyBorder="1" applyAlignment="1" applyProtection="1">
      <alignment horizontal="right" vertical="center"/>
    </xf>
    <xf numFmtId="10" fontId="41" fillId="40" borderId="31" xfId="32" applyNumberFormat="1" applyFont="1" applyFill="1" applyBorder="1" applyAlignment="1" applyProtection="1">
      <alignment horizontal="right" vertical="center"/>
    </xf>
    <xf numFmtId="10" fontId="42" fillId="41" borderId="32" xfId="32" applyNumberFormat="1" applyFont="1" applyFill="1" applyBorder="1" applyAlignment="1" applyProtection="1">
      <alignment vertical="center"/>
      <protection locked="0"/>
    </xf>
    <xf numFmtId="10" fontId="16" fillId="40" borderId="36" xfId="32" applyNumberFormat="1" applyFont="1" applyFill="1" applyBorder="1" applyAlignment="1" applyProtection="1">
      <alignment horizontal="right" vertical="center"/>
    </xf>
    <xf numFmtId="10" fontId="42" fillId="41" borderId="32" xfId="32" applyNumberFormat="1" applyFont="1" applyFill="1" applyBorder="1" applyAlignment="1" applyProtection="1">
      <alignment horizontal="right" vertical="center"/>
    </xf>
    <xf numFmtId="0" fontId="42" fillId="0" borderId="14" xfId="22" applyFont="1" applyBorder="1" applyAlignment="1">
      <alignment vertical="top"/>
    </xf>
    <xf numFmtId="0" fontId="42" fillId="0" borderId="15" xfId="22" applyFont="1" applyBorder="1" applyAlignment="1">
      <alignment vertical="top"/>
    </xf>
    <xf numFmtId="0" fontId="42" fillId="0" borderId="17" xfId="22" applyFont="1" applyBorder="1" applyAlignment="1">
      <alignment vertical="top"/>
    </xf>
    <xf numFmtId="0" fontId="42" fillId="41" borderId="47" xfId="22" applyFont="1" applyFill="1" applyBorder="1"/>
    <xf numFmtId="0" fontId="41" fillId="0" borderId="17" xfId="22" applyFont="1" applyBorder="1" applyAlignment="1">
      <alignment vertical="top"/>
    </xf>
    <xf numFmtId="0" fontId="42" fillId="0" borderId="17" xfId="22" applyFont="1" applyBorder="1" applyAlignment="1">
      <alignment horizontal="left" vertical="top" indent="1"/>
    </xf>
    <xf numFmtId="0" fontId="41" fillId="0" borderId="17" xfId="22" applyFont="1" applyBorder="1" applyAlignment="1">
      <alignment horizontal="left" vertical="top"/>
    </xf>
    <xf numFmtId="0" fontId="42" fillId="41" borderId="33" xfId="22" applyFont="1" applyFill="1" applyBorder="1"/>
    <xf numFmtId="0" fontId="42" fillId="0" borderId="15" xfId="22" applyFont="1" applyBorder="1" applyAlignment="1">
      <alignment wrapText="1"/>
    </xf>
    <xf numFmtId="0" fontId="41" fillId="0" borderId="17" xfId="22" applyFont="1" applyBorder="1" applyAlignment="1">
      <alignment horizontal="left" vertical="top" wrapText="1"/>
    </xf>
    <xf numFmtId="44" fontId="1" fillId="0" borderId="0" xfId="0" applyNumberFormat="1" applyFont="1"/>
    <xf numFmtId="0" fontId="21" fillId="0" borderId="0" xfId="0" quotePrefix="1" applyFont="1" applyAlignment="1" applyProtection="1">
      <alignment horizontal="left" vertical="top"/>
      <protection locked="0"/>
    </xf>
    <xf numFmtId="0" fontId="21" fillId="0" borderId="0" xfId="0" applyFont="1" applyAlignment="1" applyProtection="1">
      <alignment horizontal="center" vertical="top"/>
      <protection locked="0"/>
    </xf>
    <xf numFmtId="177" fontId="21" fillId="0" borderId="0" xfId="0" applyNumberFormat="1" applyFont="1" applyAlignment="1">
      <alignment horizontal="left" vertical="top"/>
    </xf>
    <xf numFmtId="179" fontId="45" fillId="0" borderId="36" xfId="31" applyNumberFormat="1" applyFont="1" applyBorder="1" applyAlignment="1" applyProtection="1">
      <alignment horizontal="right" vertical="center"/>
    </xf>
    <xf numFmtId="164" fontId="45" fillId="0" borderId="30" xfId="31" applyFont="1" applyBorder="1" applyAlignment="1" applyProtection="1">
      <alignment horizontal="right" vertical="center"/>
    </xf>
    <xf numFmtId="179" fontId="45" fillId="0" borderId="36" xfId="31" applyNumberFormat="1" applyFont="1" applyFill="1" applyBorder="1" applyAlignment="1" applyProtection="1">
      <alignment horizontal="right" vertical="center"/>
    </xf>
    <xf numFmtId="179" fontId="45" fillId="0" borderId="36" xfId="31" applyNumberFormat="1" applyFont="1" applyFill="1" applyBorder="1" applyAlignment="1" applyProtection="1">
      <alignment horizontal="right" vertical="center"/>
      <protection locked="0"/>
    </xf>
    <xf numFmtId="44" fontId="41" fillId="40" borderId="21" xfId="22" applyNumberFormat="1" applyFont="1" applyFill="1" applyBorder="1" applyAlignment="1">
      <alignment horizontal="right" vertical="center"/>
    </xf>
    <xf numFmtId="10" fontId="46" fillId="0" borderId="36" xfId="22" applyNumberFormat="1" applyFont="1" applyBorder="1" applyAlignment="1">
      <alignment horizontal="right" vertical="center"/>
    </xf>
    <xf numFmtId="0" fontId="21" fillId="38" borderId="22" xfId="0" applyFont="1" applyFill="1" applyBorder="1" applyAlignment="1" applyProtection="1">
      <alignment horizontal="center"/>
      <protection locked="0"/>
    </xf>
    <xf numFmtId="176" fontId="47" fillId="0" borderId="40" xfId="0" applyNumberFormat="1" applyFont="1" applyBorder="1" applyAlignment="1">
      <alignment horizontal="center" vertical="center" wrapText="1"/>
    </xf>
    <xf numFmtId="177" fontId="47" fillId="33" borderId="40" xfId="0" applyNumberFormat="1" applyFont="1" applyFill="1" applyBorder="1" applyAlignment="1">
      <alignment horizontal="center" vertical="center"/>
    </xf>
    <xf numFmtId="175" fontId="47" fillId="0" borderId="40" xfId="0" applyNumberFormat="1" applyFont="1" applyBorder="1" applyAlignment="1">
      <alignment horizontal="center" vertical="center" wrapText="1"/>
    </xf>
    <xf numFmtId="177" fontId="48" fillId="0" borderId="0" xfId="0" applyNumberFormat="1" applyFont="1" applyAlignment="1">
      <alignment horizontal="center" vertical="center"/>
    </xf>
    <xf numFmtId="176" fontId="47" fillId="39" borderId="22" xfId="0" applyNumberFormat="1" applyFont="1" applyFill="1" applyBorder="1" applyAlignment="1">
      <alignment horizontal="left" vertical="top"/>
    </xf>
    <xf numFmtId="177" fontId="47" fillId="39" borderId="24" xfId="0" applyNumberFormat="1" applyFont="1" applyFill="1" applyBorder="1" applyAlignment="1">
      <alignment horizontal="left" vertical="top"/>
    </xf>
    <xf numFmtId="176" fontId="49" fillId="39" borderId="22" xfId="0" applyNumberFormat="1" applyFont="1" applyFill="1" applyBorder="1" applyAlignment="1">
      <alignment horizontal="left" vertical="top"/>
    </xf>
    <xf numFmtId="177" fontId="49" fillId="39" borderId="24" xfId="0" applyNumberFormat="1" applyFont="1" applyFill="1" applyBorder="1" applyAlignment="1">
      <alignment horizontal="left" vertical="top"/>
    </xf>
    <xf numFmtId="176" fontId="49" fillId="39" borderId="22" xfId="0" applyNumberFormat="1" applyFont="1" applyFill="1" applyBorder="1" applyAlignment="1" applyProtection="1">
      <alignment horizontal="left" vertical="top"/>
      <protection locked="0"/>
    </xf>
    <xf numFmtId="177" fontId="49" fillId="39" borderId="24" xfId="0" applyNumberFormat="1" applyFont="1" applyFill="1" applyBorder="1" applyAlignment="1" applyProtection="1">
      <alignment horizontal="left" vertical="top"/>
      <protection locked="0"/>
    </xf>
    <xf numFmtId="175" fontId="49" fillId="39" borderId="24" xfId="0" applyNumberFormat="1" applyFont="1" applyFill="1" applyBorder="1" applyAlignment="1">
      <alignment horizontal="left" vertical="top"/>
    </xf>
    <xf numFmtId="176" fontId="49" fillId="39" borderId="24" xfId="0" applyNumberFormat="1" applyFont="1" applyFill="1" applyBorder="1" applyAlignment="1" applyProtection="1">
      <alignment horizontal="left" vertical="top"/>
      <protection locked="0"/>
    </xf>
    <xf numFmtId="176" fontId="47" fillId="39" borderId="22" xfId="0" applyNumberFormat="1" applyFont="1" applyFill="1" applyBorder="1" applyAlignment="1" applyProtection="1">
      <alignment horizontal="left" vertical="top"/>
      <protection locked="0"/>
    </xf>
    <xf numFmtId="177" fontId="47" fillId="39" borderId="24" xfId="0" applyNumberFormat="1" applyFont="1" applyFill="1" applyBorder="1" applyAlignment="1" applyProtection="1">
      <alignment horizontal="left" vertical="top"/>
      <protection locked="0"/>
    </xf>
    <xf numFmtId="175" fontId="47" fillId="39" borderId="24" xfId="0" applyNumberFormat="1" applyFont="1" applyFill="1" applyBorder="1" applyAlignment="1">
      <alignment horizontal="left" vertical="top"/>
    </xf>
    <xf numFmtId="176" fontId="47" fillId="39" borderId="24" xfId="0" applyNumberFormat="1" applyFont="1" applyFill="1" applyBorder="1" applyAlignment="1" applyProtection="1">
      <alignment horizontal="left" vertical="top"/>
      <protection locked="0"/>
    </xf>
    <xf numFmtId="176" fontId="47" fillId="39" borderId="24" xfId="0" applyNumberFormat="1" applyFont="1" applyFill="1" applyBorder="1" applyAlignment="1" applyProtection="1">
      <alignment horizontal="left"/>
      <protection locked="0"/>
    </xf>
    <xf numFmtId="0" fontId="48" fillId="0" borderId="0" xfId="0" applyFont="1"/>
    <xf numFmtId="2" fontId="48" fillId="0" borderId="0" xfId="0" applyNumberFormat="1" applyFont="1" applyAlignment="1">
      <alignment horizontal="center" vertical="center"/>
    </xf>
    <xf numFmtId="10" fontId="42" fillId="0" borderId="18" xfId="32" applyNumberFormat="1" applyFont="1" applyBorder="1" applyAlignment="1" applyProtection="1">
      <alignment horizontal="right" vertical="center"/>
    </xf>
    <xf numFmtId="0" fontId="42" fillId="0" borderId="0" xfId="0" applyFont="1"/>
    <xf numFmtId="10" fontId="42" fillId="0" borderId="36" xfId="32" applyNumberFormat="1" applyFont="1" applyBorder="1" applyAlignment="1" applyProtection="1">
      <alignment horizontal="right" vertical="center"/>
    </xf>
    <xf numFmtId="0" fontId="29" fillId="0" borderId="0" xfId="27" applyFont="1" applyAlignment="1" applyProtection="1">
      <alignment horizontal="center" vertical="center"/>
      <protection locked="0"/>
    </xf>
    <xf numFmtId="0" fontId="20" fillId="0" borderId="0" xfId="0" applyFont="1" applyAlignment="1">
      <alignment horizontal="center"/>
    </xf>
    <xf numFmtId="0" fontId="20" fillId="33" borderId="0" xfId="0" applyFont="1" applyFill="1" applyAlignment="1" applyProtection="1">
      <alignment horizontal="left"/>
      <protection locked="0"/>
    </xf>
    <xf numFmtId="0" fontId="20" fillId="0" borderId="0" xfId="0" applyFont="1" applyAlignment="1" applyProtection="1">
      <alignment horizontal="left" vertical="top" wrapText="1"/>
      <protection locked="0"/>
    </xf>
    <xf numFmtId="175" fontId="20" fillId="33" borderId="0" xfId="0" applyNumberFormat="1" applyFont="1" applyFill="1" applyAlignment="1" applyProtection="1">
      <alignment horizontal="left"/>
      <protection locked="0"/>
    </xf>
    <xf numFmtId="0" fontId="18" fillId="0" borderId="0" xfId="80"/>
    <xf numFmtId="0" fontId="18" fillId="0" borderId="0" xfId="80" applyAlignment="1">
      <alignment horizontal="left" indent="2"/>
    </xf>
    <xf numFmtId="0" fontId="21"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177" fontId="47" fillId="0" borderId="0" xfId="0" applyNumberFormat="1" applyFont="1" applyAlignment="1">
      <alignment horizontal="left" vertical="top"/>
    </xf>
    <xf numFmtId="0" fontId="19" fillId="33" borderId="0" xfId="81" applyFont="1" applyFill="1" applyAlignment="1" applyProtection="1">
      <alignment vertical="top" wrapText="1"/>
      <protection locked="0"/>
    </xf>
    <xf numFmtId="49" fontId="20" fillId="0" borderId="0" xfId="0" applyNumberFormat="1" applyFont="1" applyAlignment="1">
      <alignment horizontal="left" vertical="center" wrapText="1"/>
    </xf>
    <xf numFmtId="49" fontId="20" fillId="0" borderId="0" xfId="0" applyNumberFormat="1" applyFont="1"/>
    <xf numFmtId="0" fontId="20" fillId="35" borderId="0" xfId="0" applyFont="1" applyFill="1" applyAlignment="1" applyProtection="1">
      <alignment horizontal="center"/>
      <protection locked="0"/>
    </xf>
    <xf numFmtId="0" fontId="20" fillId="0" borderId="0" xfId="0" applyFont="1" applyAlignment="1">
      <alignment horizontal="left" vertical="center"/>
    </xf>
    <xf numFmtId="0" fontId="33" fillId="0" borderId="0" xfId="0" applyFont="1" applyAlignment="1" applyProtection="1">
      <alignment horizontal="center" vertical="center"/>
      <protection locked="0"/>
    </xf>
    <xf numFmtId="0" fontId="18" fillId="0" borderId="0" xfId="23"/>
    <xf numFmtId="177" fontId="20" fillId="0" borderId="0" xfId="0" applyNumberFormat="1" applyFont="1"/>
    <xf numFmtId="0" fontId="31" fillId="0" borderId="0" xfId="0" applyFont="1" applyAlignment="1">
      <alignment vertical="top" wrapText="1"/>
    </xf>
    <xf numFmtId="0" fontId="31" fillId="0" borderId="0" xfId="0" applyFont="1" applyAlignment="1">
      <alignment vertical="top"/>
    </xf>
    <xf numFmtId="0" fontId="36" fillId="0" borderId="0" xfId="27" applyFont="1" applyAlignment="1">
      <alignment vertical="center"/>
    </xf>
    <xf numFmtId="0" fontId="28" fillId="0" borderId="0" xfId="27" applyFont="1" applyAlignment="1">
      <alignment horizontal="center" vertical="center"/>
    </xf>
    <xf numFmtId="0" fontId="41" fillId="0" borderId="0" xfId="22" applyFont="1" applyAlignment="1" applyProtection="1">
      <alignment horizontal="left"/>
      <protection locked="0"/>
    </xf>
    <xf numFmtId="0" fontId="42" fillId="0" borderId="17" xfId="22" applyFont="1" applyBorder="1" applyAlignment="1">
      <alignment horizontal="left" vertical="top"/>
    </xf>
    <xf numFmtId="0" fontId="20" fillId="0" borderId="0" xfId="0" applyFont="1" applyAlignment="1">
      <alignment wrapText="1"/>
    </xf>
    <xf numFmtId="0" fontId="28" fillId="0" borderId="20" xfId="23" applyFont="1" applyBorder="1"/>
    <xf numFmtId="0" fontId="47" fillId="0" borderId="40" xfId="0" applyFont="1" applyBorder="1" applyAlignment="1">
      <alignment horizontal="center" vertical="center" wrapText="1"/>
    </xf>
    <xf numFmtId="177" fontId="47" fillId="0" borderId="40" xfId="0" applyNumberFormat="1" applyFont="1" applyBorder="1" applyAlignment="1">
      <alignment horizontal="center" vertical="center" wrapText="1"/>
    </xf>
    <xf numFmtId="2" fontId="47" fillId="0" borderId="40" xfId="0" applyNumberFormat="1" applyFont="1" applyBorder="1" applyAlignment="1">
      <alignment horizontal="center" vertical="center" wrapText="1"/>
    </xf>
    <xf numFmtId="2" fontId="47" fillId="0" borderId="40" xfId="0" applyNumberFormat="1" applyFont="1" applyBorder="1" applyAlignment="1">
      <alignment horizontal="center" vertical="center"/>
    </xf>
    <xf numFmtId="10" fontId="52" fillId="0" borderId="0" xfId="27" applyNumberFormat="1" applyFont="1" applyAlignment="1">
      <alignment horizontal="center" vertical="center"/>
    </xf>
    <xf numFmtId="164" fontId="42" fillId="0" borderId="30" xfId="31" applyFont="1" applyBorder="1" applyAlignment="1" applyProtection="1">
      <alignment horizontal="right" vertical="center"/>
    </xf>
    <xf numFmtId="179" fontId="42" fillId="0" borderId="36" xfId="31" applyNumberFormat="1" applyFont="1" applyBorder="1" applyAlignment="1" applyProtection="1">
      <alignment horizontal="right" vertical="center"/>
    </xf>
    <xf numFmtId="166" fontId="50" fillId="0" borderId="0" xfId="0" applyNumberFormat="1" applyFont="1" applyAlignment="1">
      <alignment horizontal="left"/>
    </xf>
    <xf numFmtId="0" fontId="20" fillId="34" borderId="26" xfId="0" applyFont="1" applyFill="1" applyBorder="1"/>
    <xf numFmtId="0" fontId="20" fillId="35" borderId="26" xfId="0" applyFont="1" applyFill="1" applyBorder="1"/>
    <xf numFmtId="0" fontId="20" fillId="0" borderId="26" xfId="0" applyFont="1" applyBorder="1"/>
    <xf numFmtId="0" fontId="54" fillId="0" borderId="0" xfId="0" applyFont="1"/>
    <xf numFmtId="0" fontId="33" fillId="0" borderId="0" xfId="0" applyFont="1"/>
    <xf numFmtId="0" fontId="26" fillId="0" borderId="0" xfId="0" applyFont="1" applyAlignment="1">
      <alignment vertical="center"/>
    </xf>
    <xf numFmtId="2" fontId="55" fillId="0" borderId="0" xfId="0" applyNumberFormat="1" applyFont="1" applyAlignment="1">
      <alignment horizontal="center" vertical="center"/>
    </xf>
    <xf numFmtId="0" fontId="53" fillId="0" borderId="0" xfId="0" applyFont="1" applyAlignment="1">
      <alignment horizontal="center" wrapText="1"/>
    </xf>
    <xf numFmtId="0" fontId="20" fillId="34" borderId="10" xfId="0" applyFont="1" applyFill="1" applyBorder="1" applyAlignment="1" applyProtection="1">
      <alignment horizontal="left" vertical="center"/>
      <protection locked="0"/>
    </xf>
    <xf numFmtId="0" fontId="20" fillId="34" borderId="11" xfId="0" applyFont="1" applyFill="1" applyBorder="1" applyAlignment="1" applyProtection="1">
      <alignment horizontal="left" vertical="center"/>
      <protection locked="0"/>
    </xf>
    <xf numFmtId="0" fontId="20" fillId="35" borderId="10" xfId="0" applyFont="1" applyFill="1" applyBorder="1" applyAlignment="1" applyProtection="1">
      <alignment horizontal="left" vertical="center" wrapText="1"/>
      <protection locked="0"/>
    </xf>
    <xf numFmtId="0" fontId="20" fillId="35" borderId="11" xfId="0" applyFont="1" applyFill="1" applyBorder="1" applyAlignment="1" applyProtection="1">
      <alignment horizontal="left" vertical="center" wrapText="1"/>
      <protection locked="0"/>
    </xf>
    <xf numFmtId="0" fontId="20" fillId="35" borderId="12" xfId="0" applyFont="1" applyFill="1" applyBorder="1" applyAlignment="1" applyProtection="1">
      <alignment horizontal="left" vertical="center" wrapText="1"/>
      <protection locked="0"/>
    </xf>
    <xf numFmtId="0" fontId="35" fillId="34" borderId="10" xfId="0" applyFont="1" applyFill="1" applyBorder="1" applyAlignment="1" applyProtection="1">
      <alignment horizontal="left" vertical="center"/>
      <protection locked="0"/>
    </xf>
    <xf numFmtId="0" fontId="35" fillId="34" borderId="11" xfId="0" applyFont="1" applyFill="1" applyBorder="1" applyAlignment="1" applyProtection="1">
      <alignment horizontal="left" vertical="center"/>
      <protection locked="0"/>
    </xf>
    <xf numFmtId="0" fontId="20" fillId="0" borderId="0" xfId="0" applyFont="1" applyAlignment="1">
      <alignment horizontal="left"/>
    </xf>
    <xf numFmtId="0" fontId="29" fillId="0" borderId="27" xfId="0" applyFont="1" applyBorder="1" applyAlignment="1">
      <alignment horizontal="left" vertical="top" wrapText="1"/>
    </xf>
    <xf numFmtId="0" fontId="29" fillId="0" borderId="0" xfId="0" applyFont="1" applyAlignment="1">
      <alignment horizontal="left" vertical="top" wrapText="1"/>
    </xf>
    <xf numFmtId="0" fontId="29" fillId="0" borderId="0" xfId="0" applyFont="1" applyAlignment="1">
      <alignment horizontal="left" wrapText="1"/>
    </xf>
    <xf numFmtId="0" fontId="20" fillId="0" borderId="0" xfId="0" applyFont="1" applyAlignment="1">
      <alignment horizontal="left" wrapText="1"/>
    </xf>
    <xf numFmtId="0" fontId="33" fillId="35" borderId="10" xfId="0" applyFont="1" applyFill="1" applyBorder="1" applyAlignment="1" applyProtection="1">
      <alignment horizontal="center" vertical="center"/>
      <protection locked="0"/>
    </xf>
    <xf numFmtId="0" fontId="33" fillId="35" borderId="11" xfId="0" applyFont="1" applyFill="1" applyBorder="1" applyAlignment="1" applyProtection="1">
      <alignment horizontal="center" vertical="center"/>
      <protection locked="0"/>
    </xf>
    <xf numFmtId="0" fontId="33" fillId="35" borderId="12" xfId="0" applyFont="1" applyFill="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33" fillId="0" borderId="0" xfId="0" applyFont="1" applyAlignment="1">
      <alignment horizontal="right" vertical="center" wrapText="1" indent="2"/>
    </xf>
    <xf numFmtId="0" fontId="33" fillId="0" borderId="34" xfId="0" applyFont="1" applyBorder="1" applyAlignment="1">
      <alignment horizontal="right" vertical="center" wrapText="1" indent="2"/>
    </xf>
    <xf numFmtId="167" fontId="20" fillId="34" borderId="10" xfId="0" applyNumberFormat="1" applyFont="1" applyFill="1" applyBorder="1" applyAlignment="1" applyProtection="1">
      <alignment horizontal="left" vertical="center"/>
      <protection locked="0"/>
    </xf>
    <xf numFmtId="167" fontId="20" fillId="34" borderId="11" xfId="0" applyNumberFormat="1" applyFont="1" applyFill="1" applyBorder="1" applyAlignment="1" applyProtection="1">
      <alignment horizontal="left" vertical="center"/>
      <protection locked="0"/>
    </xf>
    <xf numFmtId="49" fontId="20" fillId="0" borderId="0" xfId="0" applyNumberFormat="1" applyFont="1" applyAlignment="1">
      <alignment horizontal="left" vertical="center" wrapText="1"/>
    </xf>
    <xf numFmtId="0" fontId="33" fillId="0" borderId="0" xfId="0" applyFont="1" applyAlignment="1">
      <alignment horizontal="left" vertical="center"/>
    </xf>
    <xf numFmtId="0" fontId="22" fillId="38" borderId="0" xfId="0" applyFont="1" applyFill="1" applyAlignment="1" applyProtection="1">
      <alignment horizontal="left" vertical="center"/>
      <protection locked="0"/>
    </xf>
    <xf numFmtId="0" fontId="23" fillId="33" borderId="0" xfId="0" applyFont="1" applyFill="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0" fillId="38" borderId="14" xfId="0" applyFont="1" applyFill="1" applyBorder="1" applyAlignment="1" applyProtection="1">
      <alignment horizontal="left" vertical="top" wrapText="1"/>
      <protection locked="0"/>
    </xf>
    <xf numFmtId="0" fontId="20" fillId="38" borderId="15" xfId="0" applyFont="1" applyFill="1" applyBorder="1" applyAlignment="1" applyProtection="1">
      <alignment horizontal="left" vertical="top" wrapText="1"/>
      <protection locked="0"/>
    </xf>
    <xf numFmtId="0" fontId="20" fillId="38" borderId="16" xfId="0" applyFont="1" applyFill="1" applyBorder="1" applyAlignment="1" applyProtection="1">
      <alignment horizontal="left" vertical="top" wrapText="1"/>
      <protection locked="0"/>
    </xf>
    <xf numFmtId="0" fontId="20" fillId="38" borderId="17" xfId="0" applyFont="1" applyFill="1" applyBorder="1" applyAlignment="1" applyProtection="1">
      <alignment horizontal="left" vertical="top" wrapText="1"/>
      <protection locked="0"/>
    </xf>
    <xf numFmtId="0" fontId="20" fillId="38" borderId="0" xfId="0" applyFont="1" applyFill="1" applyAlignment="1" applyProtection="1">
      <alignment horizontal="left" vertical="top" wrapText="1"/>
      <protection locked="0"/>
    </xf>
    <xf numFmtId="0" fontId="20" fillId="38" borderId="18" xfId="0" applyFont="1" applyFill="1" applyBorder="1" applyAlignment="1" applyProtection="1">
      <alignment horizontal="left" vertical="top" wrapText="1"/>
      <protection locked="0"/>
    </xf>
    <xf numFmtId="0" fontId="20" fillId="38" borderId="19" xfId="0" applyFont="1" applyFill="1" applyBorder="1" applyAlignment="1" applyProtection="1">
      <alignment horizontal="left" vertical="top" wrapText="1"/>
      <protection locked="0"/>
    </xf>
    <xf numFmtId="0" fontId="20" fillId="38" borderId="20" xfId="0" applyFont="1" applyFill="1" applyBorder="1" applyAlignment="1" applyProtection="1">
      <alignment horizontal="left" vertical="top" wrapText="1"/>
      <protection locked="0"/>
    </xf>
    <xf numFmtId="0" fontId="20" fillId="38" borderId="21" xfId="0" applyFont="1" applyFill="1" applyBorder="1" applyAlignment="1" applyProtection="1">
      <alignment horizontal="left" vertical="top" wrapText="1"/>
      <protection locked="0"/>
    </xf>
    <xf numFmtId="0" fontId="23" fillId="0" borderId="0" xfId="0" applyFont="1" applyAlignment="1">
      <alignment horizontal="center" vertical="center"/>
    </xf>
    <xf numFmtId="0" fontId="33" fillId="0" borderId="0" xfId="0" applyFont="1" applyAlignment="1" applyProtection="1">
      <alignment horizontal="center"/>
      <protection locked="0"/>
    </xf>
    <xf numFmtId="0" fontId="21" fillId="38" borderId="0" xfId="0" applyFont="1" applyFill="1" applyAlignment="1" applyProtection="1">
      <alignment horizontal="left" vertical="top" wrapText="1"/>
      <protection locked="0"/>
    </xf>
    <xf numFmtId="0" fontId="24" fillId="0" borderId="0" xfId="0" applyFont="1" applyAlignment="1">
      <alignment horizontal="center" vertical="center"/>
    </xf>
    <xf numFmtId="0" fontId="21" fillId="38" borderId="23" xfId="0" applyFont="1" applyFill="1" applyBorder="1" applyAlignment="1" applyProtection="1">
      <alignment horizontal="left" vertical="top" wrapText="1"/>
      <protection locked="0"/>
    </xf>
    <xf numFmtId="0" fontId="20" fillId="38" borderId="23" xfId="0" applyFont="1" applyFill="1" applyBorder="1" applyAlignment="1" applyProtection="1">
      <alignment horizontal="left" vertical="top" wrapText="1"/>
      <protection locked="0"/>
    </xf>
    <xf numFmtId="0" fontId="28" fillId="0" borderId="0" xfId="27" applyFont="1" applyAlignment="1">
      <alignment horizontal="center" vertical="center" wrapText="1"/>
    </xf>
    <xf numFmtId="0" fontId="28" fillId="0" borderId="20" xfId="27" applyFont="1" applyBorder="1" applyAlignment="1">
      <alignment horizontal="center" vertical="center" wrapText="1"/>
    </xf>
    <xf numFmtId="0" fontId="16" fillId="42" borderId="43" xfId="0" applyFont="1" applyFill="1" applyBorder="1" applyAlignment="1">
      <alignment horizontal="center" vertical="center" wrapText="1"/>
    </xf>
    <xf numFmtId="0" fontId="16" fillId="42" borderId="46" xfId="0" applyFont="1" applyFill="1" applyBorder="1" applyAlignment="1">
      <alignment horizontal="center" vertical="center" wrapText="1"/>
    </xf>
    <xf numFmtId="0" fontId="40" fillId="42" borderId="43" xfId="0" applyFont="1" applyFill="1" applyBorder="1" applyAlignment="1">
      <alignment horizontal="center" vertical="center" wrapText="1"/>
    </xf>
    <xf numFmtId="0" fontId="25" fillId="0" borderId="0" xfId="0" applyFont="1" applyAlignment="1">
      <alignment horizontal="center" vertical="center"/>
    </xf>
    <xf numFmtId="0" fontId="0" fillId="38" borderId="23" xfId="0" applyFill="1" applyBorder="1" applyAlignment="1" applyProtection="1">
      <alignment horizontal="left" vertical="top" wrapText="1"/>
      <protection locked="0"/>
    </xf>
    <xf numFmtId="0" fontId="0" fillId="38" borderId="0" xfId="0" applyFill="1" applyAlignment="1" applyProtection="1">
      <alignment horizontal="left" vertical="top" wrapText="1"/>
      <protection locked="0"/>
    </xf>
    <xf numFmtId="0" fontId="41" fillId="0" borderId="30" xfId="22" applyFont="1" applyBorder="1" applyAlignment="1">
      <alignment horizontal="center" wrapText="1"/>
    </xf>
    <xf numFmtId="0" fontId="41" fillId="0" borderId="31" xfId="22" applyFont="1" applyBorder="1" applyAlignment="1">
      <alignment horizontal="center" wrapText="1"/>
    </xf>
    <xf numFmtId="0" fontId="41" fillId="40" borderId="47" xfId="22" applyFont="1" applyFill="1" applyBorder="1" applyAlignment="1">
      <alignment horizontal="left" vertical="top" wrapText="1"/>
    </xf>
    <xf numFmtId="0" fontId="41" fillId="40" borderId="39" xfId="22" applyFont="1" applyFill="1" applyBorder="1" applyAlignment="1">
      <alignment horizontal="left" vertical="top" wrapText="1"/>
    </xf>
    <xf numFmtId="0" fontId="41" fillId="35" borderId="0" xfId="22" applyFont="1" applyFill="1" applyAlignment="1" applyProtection="1">
      <alignment horizontal="left" vertical="center" wrapText="1"/>
      <protection locked="0"/>
    </xf>
    <xf numFmtId="0" fontId="13" fillId="45" borderId="28" xfId="22" applyFont="1" applyFill="1" applyBorder="1" applyAlignment="1">
      <alignment horizontal="center"/>
    </xf>
    <xf numFmtId="0" fontId="13" fillId="45" borderId="35" xfId="22" applyFont="1" applyFill="1" applyBorder="1" applyAlignment="1">
      <alignment horizontal="center"/>
    </xf>
    <xf numFmtId="0" fontId="13" fillId="45" borderId="29" xfId="22" applyFont="1" applyFill="1" applyBorder="1" applyAlignment="1">
      <alignment horizontal="center"/>
    </xf>
  </cellXfs>
  <cellStyles count="82">
    <cellStyle name="$" xfId="3" xr:uid="{00000000-0005-0000-0000-000000000000}"/>
    <cellStyle name="$.00" xfId="4" xr:uid="{00000000-0005-0000-0000-000001000000}"/>
    <cellStyle name="$_9. Rev2Cost_GDPIPI" xfId="24" xr:uid="{00000000-0005-0000-0000-000002000000}"/>
    <cellStyle name="$_lists" xfId="17" xr:uid="{00000000-0005-0000-0000-000003000000}"/>
    <cellStyle name="$_lists_4. Current Monthly Fixed Charge" xfId="20" xr:uid="{00000000-0005-0000-0000-000004000000}"/>
    <cellStyle name="$_Sheet4" xfId="28" xr:uid="{00000000-0005-0000-0000-000005000000}"/>
    <cellStyle name="$M" xfId="5" xr:uid="{00000000-0005-0000-0000-000006000000}"/>
    <cellStyle name="$M.00" xfId="6" xr:uid="{00000000-0005-0000-0000-000007000000}"/>
    <cellStyle name="$M_9. Rev2Cost_GDPIPI" xfId="25" xr:uid="{00000000-0005-0000-0000-000008000000}"/>
    <cellStyle name="20% - Accent1 2" xfId="33" xr:uid="{00000000-0005-0000-0000-000009000000}"/>
    <cellStyle name="20% - Accent2 2" xfId="34" xr:uid="{00000000-0005-0000-0000-00000A000000}"/>
    <cellStyle name="20% - Accent3 2" xfId="35" xr:uid="{00000000-0005-0000-0000-00000B000000}"/>
    <cellStyle name="20% - Accent4 2" xfId="36" xr:uid="{00000000-0005-0000-0000-00000C000000}"/>
    <cellStyle name="20% - Accent5 2" xfId="37" xr:uid="{00000000-0005-0000-0000-00000D000000}"/>
    <cellStyle name="20% - Accent6 2" xfId="38" xr:uid="{00000000-0005-0000-0000-00000E000000}"/>
    <cellStyle name="40% - Accent1 2" xfId="39" xr:uid="{00000000-0005-0000-0000-00000F000000}"/>
    <cellStyle name="40% - Accent2 2" xfId="40" xr:uid="{00000000-0005-0000-0000-000010000000}"/>
    <cellStyle name="40% - Accent3 2" xfId="41" xr:uid="{00000000-0005-0000-0000-000011000000}"/>
    <cellStyle name="40% - Accent4 2" xfId="42" xr:uid="{00000000-0005-0000-0000-000012000000}"/>
    <cellStyle name="40% - Accent5 2" xfId="43" xr:uid="{00000000-0005-0000-0000-000013000000}"/>
    <cellStyle name="40% - Accent6 2" xfId="44" xr:uid="{00000000-0005-0000-0000-000014000000}"/>
    <cellStyle name="60% - Accent1" xfId="2" builtinId="32"/>
    <cellStyle name="60% - Accent1 2" xfId="45" xr:uid="{00000000-0005-0000-0000-000016000000}"/>
    <cellStyle name="60% - Accent2 2" xfId="46" xr:uid="{00000000-0005-0000-0000-000017000000}"/>
    <cellStyle name="60% - Accent3 2" xfId="47" xr:uid="{00000000-0005-0000-0000-000018000000}"/>
    <cellStyle name="60% - Accent4 2" xfId="48" xr:uid="{00000000-0005-0000-0000-000019000000}"/>
    <cellStyle name="60% - Accent5 2" xfId="49" xr:uid="{00000000-0005-0000-0000-00001A000000}"/>
    <cellStyle name="60% - Accent6 2" xfId="50" xr:uid="{00000000-0005-0000-0000-00001B000000}"/>
    <cellStyle name="Accent1 2" xfId="51" xr:uid="{00000000-0005-0000-0000-00001C000000}"/>
    <cellStyle name="Accent2 2" xfId="52" xr:uid="{00000000-0005-0000-0000-00001D000000}"/>
    <cellStyle name="Accent3 2" xfId="53" xr:uid="{00000000-0005-0000-0000-00001E000000}"/>
    <cellStyle name="Accent4 2" xfId="54" xr:uid="{00000000-0005-0000-0000-00001F000000}"/>
    <cellStyle name="Accent5 2" xfId="55" xr:uid="{00000000-0005-0000-0000-000020000000}"/>
    <cellStyle name="Accent6 2" xfId="56" xr:uid="{00000000-0005-0000-0000-000021000000}"/>
    <cellStyle name="Bad 2" xfId="57" xr:uid="{00000000-0005-0000-0000-000022000000}"/>
    <cellStyle name="Calculation 2" xfId="58" xr:uid="{00000000-0005-0000-0000-000023000000}"/>
    <cellStyle name="Check Cell 2" xfId="59" xr:uid="{00000000-0005-0000-0000-000024000000}"/>
    <cellStyle name="Comma 2" xfId="60" xr:uid="{00000000-0005-0000-0000-000025000000}"/>
    <cellStyle name="Comma 3" xfId="61" xr:uid="{00000000-0005-0000-0000-000026000000}"/>
    <cellStyle name="Comma 4" xfId="19" xr:uid="{00000000-0005-0000-0000-000027000000}"/>
    <cellStyle name="Comma0" xfId="7" xr:uid="{00000000-0005-0000-0000-000028000000}"/>
    <cellStyle name="Currency 2" xfId="31" xr:uid="{00000000-0005-0000-0000-000029000000}"/>
    <cellStyle name="Currency 3" xfId="30" xr:uid="{00000000-0005-0000-0000-00002A000000}"/>
    <cellStyle name="Currency0" xfId="8" xr:uid="{00000000-0005-0000-0000-00002B000000}"/>
    <cellStyle name="Date" xfId="9" xr:uid="{00000000-0005-0000-0000-00002C000000}"/>
    <cellStyle name="Explanatory Text 2" xfId="62" xr:uid="{00000000-0005-0000-0000-00002D000000}"/>
    <cellStyle name="Fixed" xfId="10" xr:uid="{00000000-0005-0000-0000-00002E000000}"/>
    <cellStyle name="Good 2" xfId="63" xr:uid="{00000000-0005-0000-0000-00002F000000}"/>
    <cellStyle name="Grey" xfId="11" xr:uid="{00000000-0005-0000-0000-000030000000}"/>
    <cellStyle name="Heading 1 2" xfId="64" xr:uid="{00000000-0005-0000-0000-000031000000}"/>
    <cellStyle name="Heading 2 2" xfId="65" xr:uid="{00000000-0005-0000-0000-000032000000}"/>
    <cellStyle name="Heading 3 2" xfId="66" xr:uid="{00000000-0005-0000-0000-000033000000}"/>
    <cellStyle name="Heading 4 2" xfId="67" xr:uid="{00000000-0005-0000-0000-000034000000}"/>
    <cellStyle name="Input [yellow]" xfId="12" xr:uid="{00000000-0005-0000-0000-000035000000}"/>
    <cellStyle name="Input 2" xfId="68" xr:uid="{00000000-0005-0000-0000-000036000000}"/>
    <cellStyle name="Linked Cell 2" xfId="69" xr:uid="{00000000-0005-0000-0000-000037000000}"/>
    <cellStyle name="M" xfId="13" xr:uid="{00000000-0005-0000-0000-000038000000}"/>
    <cellStyle name="M.00" xfId="14" xr:uid="{00000000-0005-0000-0000-000039000000}"/>
    <cellStyle name="M_9. Rev2Cost_GDPIPI" xfId="26" xr:uid="{00000000-0005-0000-0000-00003A000000}"/>
    <cellStyle name="M_lists" xfId="18" xr:uid="{00000000-0005-0000-0000-00003B000000}"/>
    <cellStyle name="M_lists_4. Current Monthly Fixed Charge" xfId="21" xr:uid="{00000000-0005-0000-0000-00003C000000}"/>
    <cellStyle name="M_Sheet4" xfId="29" xr:uid="{00000000-0005-0000-0000-00003D000000}"/>
    <cellStyle name="Neutral 2" xfId="70" xr:uid="{00000000-0005-0000-0000-00003E000000}"/>
    <cellStyle name="Normal" xfId="0" builtinId="0"/>
    <cellStyle name="Normal - Style1" xfId="15" xr:uid="{00000000-0005-0000-0000-000040000000}"/>
    <cellStyle name="Normal 2" xfId="22" xr:uid="{00000000-0005-0000-0000-000041000000}"/>
    <cellStyle name="Normal 3" xfId="71" xr:uid="{00000000-0005-0000-0000-000042000000}"/>
    <cellStyle name="Normal 4" xfId="72" xr:uid="{00000000-0005-0000-0000-000043000000}"/>
    <cellStyle name="Normal 5" xfId="73" xr:uid="{00000000-0005-0000-0000-000044000000}"/>
    <cellStyle name="Normal_9. Rev2Cost_GDPIPI" xfId="27" xr:uid="{00000000-0005-0000-0000-000045000000}"/>
    <cellStyle name="Normal_lists_1" xfId="81" xr:uid="{00000000-0005-0000-0000-000046000000}"/>
    <cellStyle name="Normal_Sheet4" xfId="80" xr:uid="{00000000-0005-0000-0000-000047000000}"/>
    <cellStyle name="Normal_Sheet7" xfId="23" xr:uid="{00000000-0005-0000-0000-000048000000}"/>
    <cellStyle name="Note 2" xfId="74" xr:uid="{00000000-0005-0000-0000-000049000000}"/>
    <cellStyle name="Output 2" xfId="75" xr:uid="{00000000-0005-0000-0000-00004A000000}"/>
    <cellStyle name="Percent" xfId="1" builtinId="5"/>
    <cellStyle name="Percent [2]" xfId="16" xr:uid="{00000000-0005-0000-0000-00004C000000}"/>
    <cellStyle name="Percent 2" xfId="32" xr:uid="{00000000-0005-0000-0000-00004D000000}"/>
    <cellStyle name="Percent 3" xfId="76" xr:uid="{00000000-0005-0000-0000-00004E000000}"/>
    <cellStyle name="Title 2" xfId="77" xr:uid="{00000000-0005-0000-0000-00004F000000}"/>
    <cellStyle name="Total 2" xfId="78" xr:uid="{00000000-0005-0000-0000-000050000000}"/>
    <cellStyle name="Warning Text 2" xfId="79" xr:uid="{00000000-0005-0000-0000-000051000000}"/>
  </cellStyles>
  <dxfs count="0"/>
  <tableStyles count="0" defaultTableStyle="TableStyleMedium2" defaultPivotStyle="PivotStyleLight16"/>
  <colors>
    <mruColors>
      <color rgb="FF0000CC"/>
      <color rgb="FF00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8"/>
  <sheetViews>
    <sheetView topLeftCell="A21" workbookViewId="0"/>
  </sheetViews>
  <sheetFormatPr defaultColWidth="9.08984375" defaultRowHeight="14" x14ac:dyDescent="0.3"/>
  <cols>
    <col min="1" max="8" width="9.08984375" style="4"/>
    <col min="9" max="9" width="12.6328125" style="4" customWidth="1"/>
    <col min="10" max="11" width="9.36328125" style="4" customWidth="1"/>
    <col min="12" max="16384" width="9.08984375" style="4"/>
  </cols>
  <sheetData>
    <row r="1" spans="1:11" x14ac:dyDescent="0.3">
      <c r="K1" s="243"/>
    </row>
    <row r="2" spans="1:11" ht="15.5" x14ac:dyDescent="0.35">
      <c r="A2" s="251" t="s">
        <v>0</v>
      </c>
      <c r="B2" s="251"/>
      <c r="C2" s="251"/>
      <c r="D2" s="251"/>
      <c r="E2" s="251"/>
      <c r="F2" s="251"/>
      <c r="G2" s="251"/>
      <c r="H2" s="251"/>
    </row>
    <row r="3" spans="1:11" ht="14.5" thickBot="1" x14ac:dyDescent="0.35"/>
    <row r="4" spans="1:11" ht="15" thickTop="1" thickBot="1" x14ac:dyDescent="0.35">
      <c r="E4" s="2" t="s">
        <v>1</v>
      </c>
      <c r="F4" s="254" t="s">
        <v>2</v>
      </c>
      <c r="G4" s="255"/>
      <c r="H4" s="255"/>
      <c r="I4" s="255"/>
      <c r="J4" s="256"/>
    </row>
    <row r="5" spans="1:11" ht="14.5" thickBot="1" x14ac:dyDescent="0.35">
      <c r="E5" s="5"/>
      <c r="F5" s="32"/>
      <c r="G5" s="32"/>
      <c r="H5" s="32"/>
      <c r="I5" s="32"/>
    </row>
    <row r="6" spans="1:11" ht="15.5" thickTop="1" thickBot="1" x14ac:dyDescent="0.35">
      <c r="E6" s="3" t="s">
        <v>3</v>
      </c>
      <c r="F6" s="257" t="s">
        <v>4</v>
      </c>
      <c r="G6" s="258"/>
      <c r="H6" s="258"/>
      <c r="I6" s="258"/>
    </row>
    <row r="7" spans="1:11" ht="14.5" thickBot="1" x14ac:dyDescent="0.35"/>
    <row r="8" spans="1:11" ht="15" thickTop="1" thickBot="1" x14ac:dyDescent="0.35">
      <c r="E8" s="3" t="s">
        <v>5</v>
      </c>
      <c r="F8" s="252" t="s">
        <v>154</v>
      </c>
      <c r="G8" s="253"/>
      <c r="H8" s="253"/>
      <c r="I8" s="253"/>
    </row>
    <row r="9" spans="1:11" ht="14.5" thickBot="1" x14ac:dyDescent="0.35"/>
    <row r="10" spans="1:11" ht="15" thickTop="1" thickBot="1" x14ac:dyDescent="0.35">
      <c r="E10" s="3" t="s">
        <v>6</v>
      </c>
      <c r="F10" s="252" t="s">
        <v>7</v>
      </c>
      <c r="G10" s="253"/>
      <c r="H10" s="253"/>
      <c r="I10" s="253"/>
    </row>
    <row r="11" spans="1:11" ht="14.5" thickBot="1" x14ac:dyDescent="0.35">
      <c r="E11" s="5"/>
      <c r="F11" s="32"/>
      <c r="G11" s="32"/>
      <c r="H11" s="32"/>
      <c r="I11" s="32"/>
    </row>
    <row r="12" spans="1:11" ht="15" thickTop="1" thickBot="1" x14ac:dyDescent="0.35">
      <c r="E12" s="2" t="s">
        <v>8</v>
      </c>
      <c r="F12" s="252" t="s">
        <v>9</v>
      </c>
      <c r="G12" s="253"/>
      <c r="H12" s="253"/>
      <c r="I12" s="253"/>
    </row>
    <row r="13" spans="1:11" ht="14.5" thickBot="1" x14ac:dyDescent="0.35">
      <c r="E13" s="5"/>
      <c r="F13" s="32"/>
      <c r="G13" s="32"/>
      <c r="H13" s="32"/>
      <c r="I13" s="32"/>
    </row>
    <row r="14" spans="1:11" ht="15" thickTop="1" thickBot="1" x14ac:dyDescent="0.35">
      <c r="E14" s="2" t="s">
        <v>10</v>
      </c>
      <c r="F14" s="252" t="s">
        <v>11</v>
      </c>
      <c r="G14" s="253"/>
      <c r="H14" s="253"/>
      <c r="I14" s="253"/>
    </row>
    <row r="15" spans="1:11" ht="14.5" thickBot="1" x14ac:dyDescent="0.35">
      <c r="E15" s="5"/>
      <c r="F15" s="32"/>
      <c r="G15" s="32"/>
      <c r="H15" s="32"/>
      <c r="I15" s="32"/>
    </row>
    <row r="16" spans="1:11" ht="15" thickTop="1" thickBot="1" x14ac:dyDescent="0.35">
      <c r="E16" s="2" t="s">
        <v>12</v>
      </c>
      <c r="F16" s="272">
        <v>45778</v>
      </c>
      <c r="G16" s="273"/>
      <c r="H16" s="273"/>
      <c r="I16" s="273"/>
    </row>
    <row r="17" spans="1:11" ht="14.5" thickBot="1" x14ac:dyDescent="0.35"/>
    <row r="18" spans="1:11" ht="15" thickTop="1" thickBot="1" x14ac:dyDescent="0.35">
      <c r="E18" s="6" t="s">
        <v>13</v>
      </c>
      <c r="F18" s="264" t="s">
        <v>14</v>
      </c>
      <c r="G18" s="265"/>
      <c r="H18" s="266"/>
    </row>
    <row r="19" spans="1:11" ht="14.5" thickBot="1" x14ac:dyDescent="0.35"/>
    <row r="20" spans="1:11" ht="48.75" customHeight="1" thickTop="1" thickBot="1" x14ac:dyDescent="0.35">
      <c r="A20" s="270" t="s">
        <v>15</v>
      </c>
      <c r="B20" s="270"/>
      <c r="C20" s="270"/>
      <c r="D20" s="270"/>
      <c r="E20" s="271"/>
      <c r="F20" s="267" t="s">
        <v>16</v>
      </c>
      <c r="G20" s="268"/>
      <c r="H20" s="269"/>
    </row>
    <row r="22" spans="1:11" x14ac:dyDescent="0.3">
      <c r="B22" s="247" t="s">
        <v>17</v>
      </c>
    </row>
    <row r="23" spans="1:11" ht="14.5" thickBot="1" x14ac:dyDescent="0.35"/>
    <row r="24" spans="1:11" ht="14.5" thickBot="1" x14ac:dyDescent="0.35">
      <c r="B24" s="244"/>
      <c r="C24" s="259" t="s">
        <v>18</v>
      </c>
      <c r="D24" s="259"/>
      <c r="E24" s="259"/>
      <c r="F24" s="259"/>
      <c r="G24" s="259"/>
      <c r="H24" s="259"/>
      <c r="I24" s="259"/>
      <c r="J24" s="259"/>
    </row>
    <row r="25" spans="1:11" ht="14.5" thickBot="1" x14ac:dyDescent="0.35"/>
    <row r="26" spans="1:11" ht="14.5" thickBot="1" x14ac:dyDescent="0.35">
      <c r="B26" s="245"/>
      <c r="C26" s="260" t="s">
        <v>19</v>
      </c>
      <c r="D26" s="261"/>
      <c r="E26" s="261"/>
      <c r="F26" s="261"/>
      <c r="G26" s="261"/>
      <c r="H26" s="261"/>
      <c r="I26" s="261"/>
      <c r="J26" s="261"/>
      <c r="K26" s="261"/>
    </row>
    <row r="27" spans="1:11" ht="14.5" thickBot="1" x14ac:dyDescent="0.35">
      <c r="B27" s="234"/>
    </row>
    <row r="28" spans="1:11" ht="14.5" thickBot="1" x14ac:dyDescent="0.35">
      <c r="B28" s="246"/>
      <c r="C28" s="262" t="s">
        <v>20</v>
      </c>
      <c r="D28" s="263"/>
      <c r="E28" s="263"/>
      <c r="F28" s="263"/>
      <c r="G28" s="263"/>
      <c r="H28" s="263"/>
      <c r="I28" s="263"/>
      <c r="J28" s="263"/>
    </row>
  </sheetData>
  <mergeCells count="14">
    <mergeCell ref="C24:J24"/>
    <mergeCell ref="C26:K26"/>
    <mergeCell ref="C28:J28"/>
    <mergeCell ref="F14:I14"/>
    <mergeCell ref="F18:H18"/>
    <mergeCell ref="F20:H20"/>
    <mergeCell ref="A20:E20"/>
    <mergeCell ref="F16:I16"/>
    <mergeCell ref="A2:H2"/>
    <mergeCell ref="F12:I12"/>
    <mergeCell ref="F10:I10"/>
    <mergeCell ref="F4:J4"/>
    <mergeCell ref="F6:I6"/>
    <mergeCell ref="F8:I8"/>
  </mergeCells>
  <printOptions horizontalCentered="1"/>
  <pageMargins left="0.7" right="0.7" top="1.25" bottom="0.7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73"/>
  <sheetViews>
    <sheetView workbookViewId="0">
      <selection sqref="A1:N1"/>
    </sheetView>
  </sheetViews>
  <sheetFormatPr defaultColWidth="9.08984375" defaultRowHeight="14" x14ac:dyDescent="0.3"/>
  <cols>
    <col min="1" max="8" width="9.08984375" style="4"/>
    <col min="9" max="9" width="10.36328125" style="4" customWidth="1"/>
    <col min="10" max="16384" width="9.08984375" style="4"/>
  </cols>
  <sheetData>
    <row r="1" spans="1:14" ht="30.75" customHeight="1" x14ac:dyDescent="0.3">
      <c r="A1" s="274" t="s">
        <v>21</v>
      </c>
      <c r="B1" s="274"/>
      <c r="C1" s="274"/>
      <c r="D1" s="274"/>
      <c r="E1" s="274"/>
      <c r="F1" s="274"/>
      <c r="G1" s="274"/>
      <c r="H1" s="274"/>
      <c r="I1" s="274"/>
      <c r="J1" s="274"/>
      <c r="K1" s="274"/>
      <c r="L1" s="274"/>
      <c r="M1" s="274"/>
      <c r="N1" s="274"/>
    </row>
    <row r="2" spans="1:14" ht="15" customHeight="1" x14ac:dyDescent="0.3">
      <c r="A2" s="222"/>
      <c r="B2" s="221"/>
      <c r="C2" s="221"/>
      <c r="D2" s="221"/>
      <c r="E2" s="221"/>
      <c r="F2" s="221"/>
      <c r="G2" s="221"/>
      <c r="H2" s="221"/>
      <c r="I2" s="221"/>
      <c r="J2" s="221"/>
      <c r="K2" s="221"/>
      <c r="L2" s="221"/>
      <c r="M2" s="221"/>
      <c r="N2" s="221"/>
    </row>
    <row r="3" spans="1:14" x14ac:dyDescent="0.3">
      <c r="A3" s="4" t="s">
        <v>155</v>
      </c>
    </row>
    <row r="5" spans="1:14" x14ac:dyDescent="0.3">
      <c r="A5" s="4" t="s">
        <v>22</v>
      </c>
      <c r="K5" s="223">
        <v>11</v>
      </c>
    </row>
    <row r="7" spans="1:14" x14ac:dyDescent="0.3">
      <c r="A7" s="4" t="s">
        <v>23</v>
      </c>
      <c r="E7" s="2"/>
      <c r="F7" s="224"/>
      <c r="G7" s="224"/>
      <c r="H7" s="224"/>
      <c r="I7" s="224"/>
      <c r="J7" s="224"/>
    </row>
    <row r="8" spans="1:14" x14ac:dyDescent="0.3">
      <c r="E8" s="5"/>
      <c r="F8" s="32"/>
      <c r="G8" s="32"/>
      <c r="I8" s="32"/>
      <c r="J8" s="32"/>
    </row>
    <row r="9" spans="1:14" x14ac:dyDescent="0.3">
      <c r="B9" s="275" t="s">
        <v>24</v>
      </c>
      <c r="C9" s="275"/>
      <c r="D9" s="275"/>
      <c r="E9" s="275"/>
      <c r="F9" s="275"/>
      <c r="G9" s="275"/>
      <c r="H9" s="275"/>
      <c r="I9" s="275"/>
      <c r="J9" s="275"/>
    </row>
    <row r="10" spans="1:14" x14ac:dyDescent="0.3">
      <c r="A10" s="225">
        <v>1</v>
      </c>
      <c r="B10" s="276" t="s">
        <v>25</v>
      </c>
      <c r="C10" s="276"/>
      <c r="D10" s="276"/>
      <c r="E10" s="276"/>
      <c r="F10" s="276"/>
      <c r="G10" s="276"/>
      <c r="H10" s="276"/>
      <c r="I10" s="276"/>
      <c r="J10" s="276"/>
      <c r="K10" s="276"/>
    </row>
    <row r="11" spans="1:14" x14ac:dyDescent="0.3">
      <c r="A11" s="225">
        <v>2</v>
      </c>
      <c r="B11" s="276" t="s">
        <v>26</v>
      </c>
      <c r="C11" s="276"/>
      <c r="D11" s="276"/>
      <c r="E11" s="276"/>
      <c r="F11" s="276"/>
      <c r="G11" s="276"/>
      <c r="H11" s="276"/>
      <c r="I11" s="276"/>
      <c r="J11" s="276"/>
      <c r="K11" s="276"/>
    </row>
    <row r="12" spans="1:14" x14ac:dyDescent="0.3">
      <c r="A12" s="225">
        <v>3</v>
      </c>
      <c r="B12" s="276" t="s">
        <v>27</v>
      </c>
      <c r="C12" s="276"/>
      <c r="D12" s="276"/>
      <c r="E12" s="276"/>
      <c r="F12" s="276"/>
      <c r="G12" s="276"/>
      <c r="H12" s="276"/>
      <c r="I12" s="276"/>
      <c r="J12" s="276"/>
      <c r="K12" s="276"/>
    </row>
    <row r="13" spans="1:14" x14ac:dyDescent="0.3">
      <c r="A13" s="225">
        <v>4</v>
      </c>
      <c r="B13" s="276" t="s">
        <v>28</v>
      </c>
      <c r="C13" s="276"/>
      <c r="D13" s="276"/>
      <c r="E13" s="276"/>
      <c r="F13" s="276"/>
      <c r="G13" s="276"/>
      <c r="H13" s="276"/>
      <c r="I13" s="276"/>
      <c r="J13" s="276"/>
      <c r="K13" s="276"/>
    </row>
    <row r="14" spans="1:14" x14ac:dyDescent="0.3">
      <c r="A14" s="225">
        <v>5</v>
      </c>
      <c r="B14" s="276" t="s">
        <v>29</v>
      </c>
      <c r="C14" s="276"/>
      <c r="D14" s="276"/>
      <c r="E14" s="276"/>
      <c r="F14" s="276"/>
      <c r="G14" s="276"/>
      <c r="H14" s="276"/>
      <c r="I14" s="276"/>
      <c r="J14" s="276"/>
      <c r="K14" s="276"/>
    </row>
    <row r="15" spans="1:14" x14ac:dyDescent="0.3">
      <c r="A15" s="225">
        <v>6</v>
      </c>
      <c r="B15" s="276" t="s">
        <v>30</v>
      </c>
      <c r="C15" s="276"/>
      <c r="D15" s="276"/>
      <c r="E15" s="276"/>
      <c r="F15" s="276"/>
      <c r="G15" s="276"/>
      <c r="H15" s="276"/>
      <c r="I15" s="276"/>
      <c r="J15" s="276"/>
      <c r="K15" s="276"/>
    </row>
    <row r="16" spans="1:14" x14ac:dyDescent="0.3">
      <c r="A16" s="225">
        <v>7</v>
      </c>
      <c r="B16" s="276" t="s">
        <v>31</v>
      </c>
      <c r="C16" s="276"/>
      <c r="D16" s="276"/>
      <c r="E16" s="276"/>
      <c r="F16" s="276"/>
      <c r="G16" s="276"/>
      <c r="H16" s="276"/>
      <c r="I16" s="276"/>
      <c r="J16" s="276"/>
      <c r="K16" s="276"/>
    </row>
    <row r="17" spans="1:11" x14ac:dyDescent="0.3">
      <c r="A17" s="225">
        <v>8</v>
      </c>
      <c r="B17" s="276" t="s">
        <v>32</v>
      </c>
      <c r="C17" s="276"/>
      <c r="D17" s="276"/>
      <c r="E17" s="276"/>
      <c r="F17" s="276"/>
      <c r="G17" s="276"/>
      <c r="H17" s="276"/>
      <c r="I17" s="276"/>
      <c r="J17" s="276"/>
      <c r="K17" s="276"/>
    </row>
    <row r="18" spans="1:11" x14ac:dyDescent="0.3">
      <c r="A18" s="225">
        <v>9</v>
      </c>
      <c r="B18" s="276" t="s">
        <v>33</v>
      </c>
      <c r="C18" s="276"/>
      <c r="D18" s="276"/>
      <c r="E18" s="276"/>
      <c r="F18" s="276"/>
      <c r="G18" s="276"/>
      <c r="H18" s="276"/>
      <c r="I18" s="276"/>
      <c r="J18" s="276"/>
      <c r="K18" s="276"/>
    </row>
    <row r="19" spans="1:11" x14ac:dyDescent="0.3">
      <c r="A19" s="225">
        <v>10</v>
      </c>
      <c r="B19" s="276" t="s">
        <v>34</v>
      </c>
      <c r="C19" s="276"/>
      <c r="D19" s="276"/>
      <c r="E19" s="276"/>
      <c r="F19" s="276"/>
      <c r="G19" s="276"/>
      <c r="H19" s="276"/>
      <c r="I19" s="276"/>
      <c r="J19" s="276"/>
      <c r="K19" s="276"/>
    </row>
    <row r="20" spans="1:11" x14ac:dyDescent="0.3">
      <c r="A20" s="225">
        <v>11</v>
      </c>
      <c r="B20" s="276" t="s">
        <v>35</v>
      </c>
      <c r="C20" s="276"/>
      <c r="D20" s="276"/>
      <c r="E20" s="276"/>
      <c r="F20" s="276"/>
      <c r="G20" s="276"/>
      <c r="H20" s="276"/>
      <c r="I20" s="276"/>
      <c r="J20" s="276"/>
      <c r="K20" s="276"/>
    </row>
    <row r="21" spans="1:11" x14ac:dyDescent="0.3">
      <c r="A21" s="225"/>
      <c r="B21" s="52"/>
      <c r="C21" s="52"/>
      <c r="D21" s="52"/>
      <c r="E21" s="52"/>
      <c r="F21" s="52"/>
      <c r="G21" s="52"/>
      <c r="H21" s="52"/>
      <c r="I21" s="52"/>
      <c r="J21" s="52"/>
    </row>
    <row r="22" spans="1:11" x14ac:dyDescent="0.3">
      <c r="A22" s="225"/>
      <c r="B22" s="52"/>
      <c r="C22" s="52"/>
      <c r="D22" s="52"/>
      <c r="E22" s="52"/>
      <c r="F22" s="52"/>
      <c r="G22" s="52"/>
      <c r="H22" s="52"/>
      <c r="I22" s="52"/>
      <c r="J22" s="52"/>
    </row>
    <row r="23" spans="1:11" x14ac:dyDescent="0.3">
      <c r="A23" s="225"/>
      <c r="B23" s="53"/>
      <c r="C23" s="53"/>
      <c r="D23" s="53"/>
      <c r="E23" s="53"/>
      <c r="F23" s="53"/>
      <c r="G23" s="53"/>
      <c r="H23" s="53"/>
      <c r="I23" s="53"/>
      <c r="J23" s="53"/>
    </row>
    <row r="25" spans="1:11" x14ac:dyDescent="0.3">
      <c r="I25" s="4" t="s">
        <v>36</v>
      </c>
    </row>
    <row r="73" spans="1:1" x14ac:dyDescent="0.3">
      <c r="A73" s="4" t="s">
        <v>37</v>
      </c>
    </row>
  </sheetData>
  <mergeCells count="13">
    <mergeCell ref="B18:K18"/>
    <mergeCell ref="B19:K19"/>
    <mergeCell ref="B20:K20"/>
    <mergeCell ref="B13:K13"/>
    <mergeCell ref="B14:K14"/>
    <mergeCell ref="B15:K15"/>
    <mergeCell ref="B16:K16"/>
    <mergeCell ref="B17:K17"/>
    <mergeCell ref="A1:N1"/>
    <mergeCell ref="B9:J9"/>
    <mergeCell ref="B10:K10"/>
    <mergeCell ref="B11:K11"/>
    <mergeCell ref="B12:K12"/>
  </mergeCells>
  <printOptions horizontalCentered="1"/>
  <pageMargins left="1.7" right="0.2" top="1.5" bottom="0.75" header="0.3" footer="0.3"/>
  <pageSetup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J267"/>
  <sheetViews>
    <sheetView workbookViewId="0">
      <selection activeCell="A227" sqref="A227:H230"/>
    </sheetView>
  </sheetViews>
  <sheetFormatPr defaultColWidth="9.36328125" defaultRowHeight="14" x14ac:dyDescent="0.3"/>
  <cols>
    <col min="1" max="6" width="13.6328125" style="4" customWidth="1"/>
    <col min="7" max="7" width="27.54296875" style="4" customWidth="1"/>
    <col min="8" max="8" width="13.6328125" style="4" customWidth="1"/>
    <col min="9" max="16384" width="9.36328125" style="4"/>
  </cols>
  <sheetData>
    <row r="3" spans="1:10" ht="23" x14ac:dyDescent="0.3">
      <c r="A3" s="291" t="s">
        <v>38</v>
      </c>
      <c r="B3" s="291"/>
      <c r="C3" s="291"/>
      <c r="D3" s="291"/>
      <c r="E3" s="291"/>
      <c r="F3" s="291"/>
      <c r="G3" s="291"/>
      <c r="H3" s="291"/>
    </row>
    <row r="4" spans="1:10" ht="18" x14ac:dyDescent="0.3">
      <c r="A4" s="288" t="s">
        <v>39</v>
      </c>
      <c r="B4" s="288"/>
      <c r="C4" s="288"/>
      <c r="D4" s="288"/>
      <c r="E4" s="288"/>
      <c r="F4" s="288"/>
      <c r="G4" s="288"/>
      <c r="H4" s="288"/>
    </row>
    <row r="5" spans="1:10" x14ac:dyDescent="0.3">
      <c r="A5" s="289" t="s">
        <v>156</v>
      </c>
      <c r="B5" s="289"/>
      <c r="C5" s="289"/>
      <c r="D5" s="289"/>
      <c r="E5" s="289"/>
      <c r="F5" s="289"/>
      <c r="G5" s="289"/>
      <c r="H5" s="289"/>
    </row>
    <row r="6" spans="1:10" x14ac:dyDescent="0.3">
      <c r="A6" s="54"/>
      <c r="B6" s="54"/>
      <c r="C6" s="54"/>
      <c r="D6" s="54"/>
      <c r="E6" s="54"/>
      <c r="F6" s="54"/>
      <c r="G6" s="54"/>
      <c r="H6" s="54"/>
    </row>
    <row r="7" spans="1:10" ht="18" customHeight="1" x14ac:dyDescent="0.3">
      <c r="A7" s="277" t="s">
        <v>40</v>
      </c>
      <c r="B7" s="278"/>
      <c r="C7" s="278"/>
      <c r="D7" s="278"/>
      <c r="E7" s="278"/>
      <c r="F7" s="278"/>
      <c r="G7" s="278"/>
      <c r="H7" s="278"/>
    </row>
    <row r="9" spans="1:10" x14ac:dyDescent="0.3">
      <c r="A9" s="279" t="s">
        <v>41</v>
      </c>
      <c r="B9" s="280"/>
      <c r="C9" s="280"/>
      <c r="D9" s="280"/>
      <c r="E9" s="280"/>
      <c r="F9" s="280"/>
      <c r="G9" s="280"/>
      <c r="H9" s="281"/>
      <c r="J9" s="211"/>
    </row>
    <row r="10" spans="1:10" x14ac:dyDescent="0.3">
      <c r="A10" s="282"/>
      <c r="B10" s="283"/>
      <c r="C10" s="283"/>
      <c r="D10" s="283"/>
      <c r="E10" s="283"/>
      <c r="F10" s="283"/>
      <c r="G10" s="283"/>
      <c r="H10" s="284"/>
    </row>
    <row r="11" spans="1:10" x14ac:dyDescent="0.3">
      <c r="A11" s="282"/>
      <c r="B11" s="283"/>
      <c r="C11" s="283"/>
      <c r="D11" s="283"/>
      <c r="E11" s="283"/>
      <c r="F11" s="283"/>
      <c r="G11" s="283"/>
      <c r="H11" s="284"/>
    </row>
    <row r="12" spans="1:10" x14ac:dyDescent="0.3">
      <c r="A12" s="282"/>
      <c r="B12" s="283"/>
      <c r="C12" s="283"/>
      <c r="D12" s="283"/>
      <c r="E12" s="283"/>
      <c r="F12" s="283"/>
      <c r="G12" s="283"/>
      <c r="H12" s="284"/>
    </row>
    <row r="13" spans="1:10" x14ac:dyDescent="0.3">
      <c r="A13" s="282"/>
      <c r="B13" s="283"/>
      <c r="C13" s="283"/>
      <c r="D13" s="283"/>
      <c r="E13" s="283"/>
      <c r="F13" s="283"/>
      <c r="G13" s="283"/>
      <c r="H13" s="284"/>
    </row>
    <row r="14" spans="1:10" ht="75.75" customHeight="1" x14ac:dyDescent="0.3">
      <c r="A14" s="285"/>
      <c r="B14" s="286"/>
      <c r="C14" s="286"/>
      <c r="D14" s="286"/>
      <c r="E14" s="286"/>
      <c r="F14" s="286"/>
      <c r="G14" s="286"/>
      <c r="H14" s="287"/>
    </row>
    <row r="15" spans="1:10" x14ac:dyDescent="0.3">
      <c r="A15" s="212"/>
      <c r="B15" s="212"/>
      <c r="C15" s="212"/>
      <c r="D15" s="212"/>
      <c r="E15" s="212"/>
      <c r="F15" s="212"/>
      <c r="G15" s="212"/>
      <c r="H15" s="212"/>
    </row>
    <row r="16" spans="1:10" x14ac:dyDescent="0.3">
      <c r="A16" s="8" t="s">
        <v>42</v>
      </c>
      <c r="B16" s="212"/>
      <c r="C16" s="212"/>
      <c r="D16" s="212"/>
      <c r="E16" s="212"/>
      <c r="F16" s="212"/>
      <c r="G16" s="212"/>
      <c r="H16" s="212"/>
    </row>
    <row r="17" spans="1:8" ht="57" customHeight="1" x14ac:dyDescent="0.3">
      <c r="A17" s="279" t="s">
        <v>43</v>
      </c>
      <c r="B17" s="280"/>
      <c r="C17" s="280"/>
      <c r="D17" s="280"/>
      <c r="E17" s="280"/>
      <c r="F17" s="280"/>
      <c r="G17" s="280"/>
      <c r="H17" s="281"/>
    </row>
    <row r="18" spans="1:8" ht="57" customHeight="1" x14ac:dyDescent="0.3">
      <c r="A18" s="282"/>
      <c r="B18" s="283"/>
      <c r="C18" s="283"/>
      <c r="D18" s="283"/>
      <c r="E18" s="283"/>
      <c r="F18" s="283"/>
      <c r="G18" s="283"/>
      <c r="H18" s="284"/>
    </row>
    <row r="19" spans="1:8" ht="57" customHeight="1" x14ac:dyDescent="0.3">
      <c r="A19" s="285"/>
      <c r="B19" s="286"/>
      <c r="C19" s="286"/>
      <c r="D19" s="286"/>
      <c r="E19" s="286"/>
      <c r="F19" s="286"/>
      <c r="G19" s="286"/>
      <c r="H19" s="287"/>
    </row>
    <row r="20" spans="1:8" x14ac:dyDescent="0.3">
      <c r="A20" s="212"/>
      <c r="B20" s="212"/>
      <c r="C20" s="212"/>
      <c r="D20" s="212"/>
      <c r="E20" s="212"/>
      <c r="F20" s="212"/>
      <c r="G20" s="212"/>
      <c r="H20" s="212"/>
    </row>
    <row r="21" spans="1:8" x14ac:dyDescent="0.3">
      <c r="A21" s="8" t="s">
        <v>44</v>
      </c>
      <c r="B21" s="212"/>
      <c r="C21" s="212"/>
      <c r="D21" s="212"/>
      <c r="E21" s="212"/>
      <c r="F21" s="212"/>
      <c r="G21" s="212"/>
      <c r="H21" s="212"/>
    </row>
    <row r="22" spans="1:8" ht="14.5" thickBot="1" x14ac:dyDescent="0.35">
      <c r="A22" s="290" t="s">
        <v>45</v>
      </c>
      <c r="B22" s="283"/>
      <c r="C22" s="283"/>
      <c r="D22" s="283"/>
      <c r="E22" s="283"/>
      <c r="F22" s="283"/>
      <c r="G22" s="9" t="s">
        <v>46</v>
      </c>
      <c r="H22" s="194">
        <v>23.53</v>
      </c>
    </row>
    <row r="23" spans="1:8" ht="15" thickTop="1" thickBot="1" x14ac:dyDescent="0.35">
      <c r="A23" s="292" t="s">
        <v>47</v>
      </c>
      <c r="B23" s="293"/>
      <c r="C23" s="293"/>
      <c r="D23" s="293"/>
      <c r="E23" s="293"/>
      <c r="F23" s="293"/>
      <c r="G23" s="10" t="s">
        <v>48</v>
      </c>
      <c r="H23" s="195">
        <v>0.11070000000000001</v>
      </c>
    </row>
    <row r="24" spans="1:8" ht="15" thickTop="1" thickBot="1" x14ac:dyDescent="0.35">
      <c r="A24" s="292" t="s">
        <v>49</v>
      </c>
      <c r="B24" s="293"/>
      <c r="C24" s="293"/>
      <c r="D24" s="293"/>
      <c r="E24" s="293"/>
      <c r="F24" s="293"/>
      <c r="G24" s="10" t="s">
        <v>48</v>
      </c>
      <c r="H24" s="195">
        <v>0.1477</v>
      </c>
    </row>
    <row r="25" spans="1:8" ht="14.5" thickTop="1" x14ac:dyDescent="0.3">
      <c r="A25" s="292" t="s">
        <v>50</v>
      </c>
      <c r="B25" s="293"/>
      <c r="C25" s="293"/>
      <c r="D25" s="293"/>
      <c r="E25" s="293"/>
      <c r="F25" s="293"/>
      <c r="G25" s="10" t="s">
        <v>48</v>
      </c>
      <c r="H25" s="195">
        <v>0.2225</v>
      </c>
    </row>
    <row r="26" spans="1:8" x14ac:dyDescent="0.3">
      <c r="A26" s="178"/>
      <c r="B26" s="213"/>
      <c r="C26" s="213"/>
      <c r="D26" s="213"/>
      <c r="E26" s="213"/>
      <c r="F26" s="213"/>
      <c r="G26" s="179"/>
      <c r="H26" s="180"/>
    </row>
    <row r="27" spans="1:8" ht="23" x14ac:dyDescent="0.3">
      <c r="A27" s="291" t="s">
        <v>2</v>
      </c>
      <c r="B27" s="291"/>
      <c r="C27" s="291"/>
      <c r="D27" s="291"/>
      <c r="E27" s="291"/>
      <c r="F27" s="291"/>
      <c r="G27" s="291"/>
      <c r="H27" s="291"/>
    </row>
    <row r="28" spans="1:8" ht="18" x14ac:dyDescent="0.3">
      <c r="A28" s="288" t="s">
        <v>39</v>
      </c>
      <c r="B28" s="288"/>
      <c r="C28" s="288"/>
      <c r="D28" s="288"/>
      <c r="E28" s="288"/>
      <c r="F28" s="288"/>
      <c r="G28" s="288"/>
      <c r="H28" s="288"/>
    </row>
    <row r="29" spans="1:8" x14ac:dyDescent="0.3">
      <c r="A29" s="289" t="str">
        <f>$A$5</f>
        <v>Effective Date May 1, 2024</v>
      </c>
      <c r="B29" s="289"/>
      <c r="C29" s="289"/>
      <c r="D29" s="289"/>
      <c r="E29" s="289"/>
      <c r="F29" s="289"/>
      <c r="G29" s="289"/>
      <c r="H29" s="289"/>
    </row>
    <row r="31" spans="1:8" ht="18" customHeight="1" x14ac:dyDescent="0.3">
      <c r="A31" s="277" t="s">
        <v>51</v>
      </c>
      <c r="B31" s="277"/>
      <c r="C31" s="277"/>
      <c r="D31" s="277"/>
      <c r="E31" s="277"/>
      <c r="F31" s="277"/>
      <c r="G31" s="277"/>
      <c r="H31" s="277"/>
    </row>
    <row r="32" spans="1:8" x14ac:dyDescent="0.3">
      <c r="A32" s="212"/>
      <c r="B32" s="212"/>
      <c r="C32" s="212"/>
      <c r="D32" s="212"/>
      <c r="E32" s="212"/>
      <c r="F32" s="212"/>
      <c r="G32" s="212"/>
      <c r="H32" s="214"/>
    </row>
    <row r="33" spans="1:8" x14ac:dyDescent="0.3">
      <c r="A33" s="279" t="s">
        <v>52</v>
      </c>
      <c r="B33" s="280"/>
      <c r="C33" s="280"/>
      <c r="D33" s="280"/>
      <c r="E33" s="280"/>
      <c r="F33" s="280"/>
      <c r="G33" s="280"/>
      <c r="H33" s="281"/>
    </row>
    <row r="34" spans="1:8" x14ac:dyDescent="0.3">
      <c r="A34" s="282"/>
      <c r="B34" s="283"/>
      <c r="C34" s="283"/>
      <c r="D34" s="283"/>
      <c r="E34" s="283"/>
      <c r="F34" s="283"/>
      <c r="G34" s="283"/>
      <c r="H34" s="284"/>
    </row>
    <row r="35" spans="1:8" x14ac:dyDescent="0.3">
      <c r="A35" s="282"/>
      <c r="B35" s="283"/>
      <c r="C35" s="283"/>
      <c r="D35" s="283"/>
      <c r="E35" s="283"/>
      <c r="F35" s="283"/>
      <c r="G35" s="283"/>
      <c r="H35" s="284"/>
    </row>
    <row r="36" spans="1:8" x14ac:dyDescent="0.3">
      <c r="A36" s="285"/>
      <c r="B36" s="286"/>
      <c r="C36" s="286"/>
      <c r="D36" s="286"/>
      <c r="E36" s="286"/>
      <c r="F36" s="286"/>
      <c r="G36" s="286"/>
      <c r="H36" s="287"/>
    </row>
    <row r="37" spans="1:8" x14ac:dyDescent="0.3">
      <c r="A37" s="212"/>
      <c r="B37" s="212"/>
      <c r="C37" s="212"/>
      <c r="D37" s="212"/>
      <c r="E37" s="212"/>
      <c r="F37" s="212"/>
      <c r="G37" s="212"/>
      <c r="H37" s="212"/>
    </row>
    <row r="38" spans="1:8" x14ac:dyDescent="0.3">
      <c r="A38" s="8" t="s">
        <v>42</v>
      </c>
      <c r="B38" s="212"/>
      <c r="C38" s="212"/>
      <c r="D38" s="212"/>
      <c r="E38" s="212"/>
      <c r="F38" s="212"/>
      <c r="G38" s="212"/>
      <c r="H38" s="214"/>
    </row>
    <row r="39" spans="1:8" ht="50.25" customHeight="1" x14ac:dyDescent="0.3">
      <c r="A39" s="279" t="s">
        <v>53</v>
      </c>
      <c r="B39" s="280"/>
      <c r="C39" s="280"/>
      <c r="D39" s="280"/>
      <c r="E39" s="280"/>
      <c r="F39" s="280"/>
      <c r="G39" s="280"/>
      <c r="H39" s="281"/>
    </row>
    <row r="40" spans="1:8" ht="38.25" customHeight="1" x14ac:dyDescent="0.3">
      <c r="A40" s="282"/>
      <c r="B40" s="283"/>
      <c r="C40" s="283"/>
      <c r="D40" s="283"/>
      <c r="E40" s="283"/>
      <c r="F40" s="283"/>
      <c r="G40" s="283"/>
      <c r="H40" s="284"/>
    </row>
    <row r="41" spans="1:8" ht="50.25" customHeight="1" x14ac:dyDescent="0.3">
      <c r="A41" s="285"/>
      <c r="B41" s="286"/>
      <c r="C41" s="286"/>
      <c r="D41" s="286"/>
      <c r="E41" s="286"/>
      <c r="F41" s="286"/>
      <c r="G41" s="286"/>
      <c r="H41" s="287"/>
    </row>
    <row r="42" spans="1:8" x14ac:dyDescent="0.3">
      <c r="A42" s="212"/>
      <c r="B42" s="212"/>
      <c r="C42" s="212"/>
      <c r="D42" s="212"/>
      <c r="E42" s="212"/>
      <c r="F42" s="212"/>
      <c r="G42" s="212"/>
      <c r="H42" s="212"/>
    </row>
    <row r="43" spans="1:8" x14ac:dyDescent="0.3">
      <c r="A43" s="8" t="s">
        <v>44</v>
      </c>
      <c r="B43" s="212"/>
      <c r="C43" s="212"/>
      <c r="D43" s="212"/>
      <c r="E43" s="212"/>
      <c r="F43" s="212"/>
      <c r="G43" s="212"/>
      <c r="H43" s="214"/>
    </row>
    <row r="44" spans="1:8" ht="14.5" thickBot="1" x14ac:dyDescent="0.35">
      <c r="A44" s="290" t="s">
        <v>45</v>
      </c>
      <c r="B44" s="283"/>
      <c r="C44" s="283"/>
      <c r="D44" s="283"/>
      <c r="E44" s="283"/>
      <c r="F44" s="283"/>
      <c r="G44" s="9" t="s">
        <v>46</v>
      </c>
      <c r="H44" s="196">
        <v>39.75</v>
      </c>
    </row>
    <row r="45" spans="1:8" ht="15" thickTop="1" thickBot="1" x14ac:dyDescent="0.35">
      <c r="A45" s="292" t="s">
        <v>47</v>
      </c>
      <c r="B45" s="293"/>
      <c r="C45" s="293"/>
      <c r="D45" s="293"/>
      <c r="E45" s="293"/>
      <c r="F45" s="293"/>
      <c r="G45" s="10" t="s">
        <v>48</v>
      </c>
      <c r="H45" s="197">
        <v>0.11070000000000001</v>
      </c>
    </row>
    <row r="46" spans="1:8" ht="15" thickTop="1" thickBot="1" x14ac:dyDescent="0.35">
      <c r="A46" s="292" t="s">
        <v>49</v>
      </c>
      <c r="B46" s="293"/>
      <c r="C46" s="293"/>
      <c r="D46" s="293"/>
      <c r="E46" s="293"/>
      <c r="F46" s="293"/>
      <c r="G46" s="10" t="s">
        <v>48</v>
      </c>
      <c r="H46" s="197">
        <v>0.1477</v>
      </c>
    </row>
    <row r="47" spans="1:8" ht="14.5" thickTop="1" x14ac:dyDescent="0.3">
      <c r="A47" s="292" t="s">
        <v>50</v>
      </c>
      <c r="B47" s="293"/>
      <c r="C47" s="293"/>
      <c r="D47" s="293"/>
      <c r="E47" s="293"/>
      <c r="F47" s="293"/>
      <c r="G47" s="10" t="s">
        <v>48</v>
      </c>
      <c r="H47" s="197">
        <v>0.2225</v>
      </c>
    </row>
    <row r="49" spans="1:8" ht="23" x14ac:dyDescent="0.3">
      <c r="A49" s="291" t="s">
        <v>2</v>
      </c>
      <c r="B49" s="291"/>
      <c r="C49" s="291"/>
      <c r="D49" s="291"/>
      <c r="E49" s="291"/>
      <c r="F49" s="291"/>
      <c r="G49" s="291"/>
      <c r="H49" s="291"/>
    </row>
    <row r="50" spans="1:8" ht="18" x14ac:dyDescent="0.3">
      <c r="A50" s="288" t="s">
        <v>39</v>
      </c>
      <c r="B50" s="288"/>
      <c r="C50" s="288"/>
      <c r="D50" s="288"/>
      <c r="E50" s="288"/>
      <c r="F50" s="288"/>
      <c r="G50" s="288"/>
      <c r="H50" s="288"/>
    </row>
    <row r="51" spans="1:8" ht="15" customHeight="1" x14ac:dyDescent="0.3">
      <c r="A51" s="289" t="str">
        <f>$A$5</f>
        <v>Effective Date May 1, 2024</v>
      </c>
      <c r="B51" s="289"/>
      <c r="C51" s="289"/>
      <c r="D51" s="289"/>
      <c r="E51" s="289"/>
      <c r="F51" s="289"/>
      <c r="G51" s="289"/>
      <c r="H51" s="289"/>
    </row>
    <row r="52" spans="1:8" x14ac:dyDescent="0.3">
      <c r="A52" s="54"/>
      <c r="B52" s="54"/>
      <c r="C52" s="54"/>
      <c r="D52" s="54"/>
      <c r="E52" s="54"/>
      <c r="F52" s="54"/>
      <c r="G52" s="54"/>
      <c r="H52" s="54"/>
    </row>
    <row r="53" spans="1:8" ht="18" x14ac:dyDescent="0.3">
      <c r="A53" s="277" t="s">
        <v>54</v>
      </c>
      <c r="B53" s="278"/>
      <c r="C53" s="278"/>
      <c r="D53" s="278"/>
      <c r="E53" s="278"/>
      <c r="F53" s="278"/>
      <c r="G53" s="278"/>
      <c r="H53" s="278"/>
    </row>
    <row r="54" spans="1:8" x14ac:dyDescent="0.3">
      <c r="A54" s="212"/>
      <c r="B54" s="212"/>
      <c r="C54" s="212"/>
      <c r="D54" s="212"/>
      <c r="E54" s="212"/>
      <c r="F54" s="212"/>
      <c r="G54" s="212"/>
      <c r="H54" s="214"/>
    </row>
    <row r="55" spans="1:8" x14ac:dyDescent="0.3">
      <c r="A55" s="279" t="s">
        <v>55</v>
      </c>
      <c r="B55" s="280"/>
      <c r="C55" s="280"/>
      <c r="D55" s="280"/>
      <c r="E55" s="280"/>
      <c r="F55" s="280"/>
      <c r="G55" s="280"/>
      <c r="H55" s="281"/>
    </row>
    <row r="56" spans="1:8" x14ac:dyDescent="0.3">
      <c r="A56" s="282"/>
      <c r="B56" s="283"/>
      <c r="C56" s="283"/>
      <c r="D56" s="283"/>
      <c r="E56" s="283"/>
      <c r="F56" s="283"/>
      <c r="G56" s="283"/>
      <c r="H56" s="284"/>
    </row>
    <row r="57" spans="1:8" x14ac:dyDescent="0.3">
      <c r="A57" s="282"/>
      <c r="B57" s="283"/>
      <c r="C57" s="283"/>
      <c r="D57" s="283"/>
      <c r="E57" s="283"/>
      <c r="F57" s="283"/>
      <c r="G57" s="283"/>
      <c r="H57" s="284"/>
    </row>
    <row r="58" spans="1:8" x14ac:dyDescent="0.3">
      <c r="A58" s="282"/>
      <c r="B58" s="283"/>
      <c r="C58" s="283"/>
      <c r="D58" s="283"/>
      <c r="E58" s="283"/>
      <c r="F58" s="283"/>
      <c r="G58" s="283"/>
      <c r="H58" s="284"/>
    </row>
    <row r="59" spans="1:8" x14ac:dyDescent="0.3">
      <c r="A59" s="282"/>
      <c r="B59" s="283"/>
      <c r="C59" s="283"/>
      <c r="D59" s="283"/>
      <c r="E59" s="283"/>
      <c r="F59" s="283"/>
      <c r="G59" s="283"/>
      <c r="H59" s="284"/>
    </row>
    <row r="60" spans="1:8" x14ac:dyDescent="0.3">
      <c r="A60" s="285"/>
      <c r="B60" s="286"/>
      <c r="C60" s="286"/>
      <c r="D60" s="286"/>
      <c r="E60" s="286"/>
      <c r="F60" s="286"/>
      <c r="G60" s="286"/>
      <c r="H60" s="287"/>
    </row>
    <row r="61" spans="1:8" x14ac:dyDescent="0.3">
      <c r="A61" s="212"/>
      <c r="B61" s="212"/>
      <c r="C61" s="212"/>
      <c r="D61" s="212"/>
      <c r="E61" s="212"/>
      <c r="F61" s="212"/>
      <c r="G61" s="212"/>
      <c r="H61" s="212"/>
    </row>
    <row r="62" spans="1:8" x14ac:dyDescent="0.3">
      <c r="A62" s="8" t="s">
        <v>42</v>
      </c>
      <c r="B62" s="212"/>
      <c r="C62" s="212"/>
      <c r="D62" s="212"/>
      <c r="E62" s="212"/>
      <c r="F62" s="212"/>
      <c r="G62" s="212"/>
      <c r="H62" s="214"/>
    </row>
    <row r="63" spans="1:8" ht="44.25" customHeight="1" x14ac:dyDescent="0.3">
      <c r="A63" s="279" t="s">
        <v>53</v>
      </c>
      <c r="B63" s="280"/>
      <c r="C63" s="280"/>
      <c r="D63" s="280"/>
      <c r="E63" s="280"/>
      <c r="F63" s="280"/>
      <c r="G63" s="280"/>
      <c r="H63" s="281"/>
    </row>
    <row r="64" spans="1:8" ht="44.25" customHeight="1" x14ac:dyDescent="0.3">
      <c r="A64" s="282"/>
      <c r="B64" s="283"/>
      <c r="C64" s="283"/>
      <c r="D64" s="283"/>
      <c r="E64" s="283"/>
      <c r="F64" s="283"/>
      <c r="G64" s="283"/>
      <c r="H64" s="284"/>
    </row>
    <row r="65" spans="1:8" ht="44.25" customHeight="1" x14ac:dyDescent="0.3">
      <c r="A65" s="285"/>
      <c r="B65" s="286"/>
      <c r="C65" s="286"/>
      <c r="D65" s="286"/>
      <c r="E65" s="286"/>
      <c r="F65" s="286"/>
      <c r="G65" s="286"/>
      <c r="H65" s="287"/>
    </row>
    <row r="66" spans="1:8" x14ac:dyDescent="0.3">
      <c r="A66" s="212"/>
      <c r="B66" s="212"/>
      <c r="C66" s="212"/>
      <c r="D66" s="212"/>
      <c r="E66" s="212"/>
      <c r="F66" s="212"/>
      <c r="G66" s="212"/>
      <c r="H66" s="212"/>
    </row>
    <row r="67" spans="1:8" x14ac:dyDescent="0.3">
      <c r="A67" s="8" t="s">
        <v>44</v>
      </c>
      <c r="B67" s="212"/>
      <c r="C67" s="212"/>
      <c r="D67" s="212"/>
      <c r="E67" s="212"/>
      <c r="F67" s="212"/>
      <c r="G67" s="212"/>
      <c r="H67" s="214"/>
    </row>
    <row r="68" spans="1:8" ht="14.5" thickBot="1" x14ac:dyDescent="0.35">
      <c r="A68" s="290" t="s">
        <v>45</v>
      </c>
      <c r="B68" s="283"/>
      <c r="C68" s="283"/>
      <c r="D68" s="283"/>
      <c r="E68" s="283"/>
      <c r="F68" s="283"/>
      <c r="G68" s="9" t="s">
        <v>46</v>
      </c>
      <c r="H68" s="194">
        <v>39.99</v>
      </c>
    </row>
    <row r="69" spans="1:8" ht="15" thickTop="1" thickBot="1" x14ac:dyDescent="0.35">
      <c r="A69" s="292" t="s">
        <v>56</v>
      </c>
      <c r="B69" s="293"/>
      <c r="C69" s="293"/>
      <c r="D69" s="293"/>
      <c r="E69" s="293"/>
      <c r="F69" s="293"/>
      <c r="G69" s="10" t="s">
        <v>48</v>
      </c>
      <c r="H69" s="195">
        <v>0.124</v>
      </c>
    </row>
    <row r="70" spans="1:8" ht="15" thickTop="1" thickBot="1" x14ac:dyDescent="0.35">
      <c r="A70" s="292" t="s">
        <v>57</v>
      </c>
      <c r="B70" s="293"/>
      <c r="C70" s="293"/>
      <c r="D70" s="293"/>
      <c r="E70" s="293"/>
      <c r="F70" s="293"/>
      <c r="G70" s="10" t="s">
        <v>48</v>
      </c>
      <c r="H70" s="195">
        <v>0.16450000000000001</v>
      </c>
    </row>
    <row r="71" spans="1:8" ht="14.5" thickTop="1" x14ac:dyDescent="0.3">
      <c r="A71" s="292" t="s">
        <v>50</v>
      </c>
      <c r="B71" s="293"/>
      <c r="C71" s="293"/>
      <c r="D71" s="293"/>
      <c r="E71" s="293"/>
      <c r="F71" s="293"/>
      <c r="G71" s="10" t="s">
        <v>48</v>
      </c>
      <c r="H71" s="195">
        <v>0.2225</v>
      </c>
    </row>
    <row r="73" spans="1:8" ht="23" x14ac:dyDescent="0.3">
      <c r="A73" s="291" t="s">
        <v>2</v>
      </c>
      <c r="B73" s="291"/>
      <c r="C73" s="291"/>
      <c r="D73" s="291"/>
      <c r="E73" s="291"/>
      <c r="F73" s="291"/>
      <c r="G73" s="291"/>
      <c r="H73" s="291"/>
    </row>
    <row r="74" spans="1:8" ht="18" x14ac:dyDescent="0.3">
      <c r="A74" s="288" t="s">
        <v>39</v>
      </c>
      <c r="B74" s="288"/>
      <c r="C74" s="288"/>
      <c r="D74" s="288"/>
      <c r="E74" s="288"/>
      <c r="F74" s="288"/>
      <c r="G74" s="288"/>
      <c r="H74" s="288"/>
    </row>
    <row r="75" spans="1:8" ht="15" customHeight="1" x14ac:dyDescent="0.3">
      <c r="A75" s="289" t="str">
        <f>$A$5</f>
        <v>Effective Date May 1, 2024</v>
      </c>
      <c r="B75" s="289"/>
      <c r="C75" s="289"/>
      <c r="D75" s="289"/>
      <c r="E75" s="289"/>
      <c r="F75" s="289"/>
      <c r="G75" s="289"/>
      <c r="H75" s="289"/>
    </row>
    <row r="77" spans="1:8" ht="18" customHeight="1" x14ac:dyDescent="0.3">
      <c r="A77" s="277" t="s">
        <v>58</v>
      </c>
      <c r="B77" s="278"/>
      <c r="C77" s="278"/>
      <c r="D77" s="278"/>
      <c r="E77" s="278"/>
      <c r="F77" s="278"/>
      <c r="G77" s="278"/>
      <c r="H77" s="278"/>
    </row>
    <row r="78" spans="1:8" x14ac:dyDescent="0.3">
      <c r="A78" s="212"/>
      <c r="B78" s="212"/>
      <c r="C78" s="212"/>
      <c r="D78" s="212"/>
      <c r="E78" s="212"/>
      <c r="F78" s="212"/>
      <c r="G78" s="212"/>
      <c r="H78" s="214"/>
    </row>
    <row r="79" spans="1:8" ht="15" customHeight="1" x14ac:dyDescent="0.3">
      <c r="A79" s="279" t="s">
        <v>59</v>
      </c>
      <c r="B79" s="280"/>
      <c r="C79" s="280"/>
      <c r="D79" s="280"/>
      <c r="E79" s="280"/>
      <c r="F79" s="280"/>
      <c r="G79" s="280"/>
      <c r="H79" s="281"/>
    </row>
    <row r="80" spans="1:8" ht="15" customHeight="1" x14ac:dyDescent="0.3">
      <c r="A80" s="282"/>
      <c r="B80" s="283"/>
      <c r="C80" s="283"/>
      <c r="D80" s="283"/>
      <c r="E80" s="283"/>
      <c r="F80" s="283"/>
      <c r="G80" s="283"/>
      <c r="H80" s="284"/>
    </row>
    <row r="81" spans="1:8" ht="15" customHeight="1" x14ac:dyDescent="0.3">
      <c r="A81" s="282"/>
      <c r="B81" s="283"/>
      <c r="C81" s="283"/>
      <c r="D81" s="283"/>
      <c r="E81" s="283"/>
      <c r="F81" s="283"/>
      <c r="G81" s="283"/>
      <c r="H81" s="284"/>
    </row>
    <row r="82" spans="1:8" ht="15" customHeight="1" x14ac:dyDescent="0.3">
      <c r="A82" s="282"/>
      <c r="B82" s="283"/>
      <c r="C82" s="283"/>
      <c r="D82" s="283"/>
      <c r="E82" s="283"/>
      <c r="F82" s="283"/>
      <c r="G82" s="283"/>
      <c r="H82" s="284"/>
    </row>
    <row r="83" spans="1:8" ht="15" customHeight="1" x14ac:dyDescent="0.3">
      <c r="A83" s="285"/>
      <c r="B83" s="286"/>
      <c r="C83" s="286"/>
      <c r="D83" s="286"/>
      <c r="E83" s="286"/>
      <c r="F83" s="286"/>
      <c r="G83" s="286"/>
      <c r="H83" s="287"/>
    </row>
    <row r="84" spans="1:8" x14ac:dyDescent="0.3">
      <c r="A84" s="212"/>
      <c r="B84" s="212"/>
      <c r="C84" s="212"/>
      <c r="D84" s="212"/>
      <c r="E84" s="212"/>
      <c r="F84" s="212"/>
      <c r="G84" s="212"/>
      <c r="H84" s="212"/>
    </row>
    <row r="85" spans="1:8" x14ac:dyDescent="0.3">
      <c r="A85" s="8" t="s">
        <v>42</v>
      </c>
      <c r="B85" s="212"/>
      <c r="C85" s="212"/>
      <c r="D85" s="212"/>
      <c r="E85" s="212"/>
      <c r="F85" s="212"/>
      <c r="G85" s="212"/>
      <c r="H85" s="214"/>
    </row>
    <row r="86" spans="1:8" ht="56.25" customHeight="1" x14ac:dyDescent="0.3">
      <c r="A86" s="279" t="s">
        <v>43</v>
      </c>
      <c r="B86" s="280"/>
      <c r="C86" s="280"/>
      <c r="D86" s="280"/>
      <c r="E86" s="280"/>
      <c r="F86" s="280"/>
      <c r="G86" s="280"/>
      <c r="H86" s="281"/>
    </row>
    <row r="87" spans="1:8" ht="56.25" customHeight="1" x14ac:dyDescent="0.3">
      <c r="A87" s="282"/>
      <c r="B87" s="283"/>
      <c r="C87" s="283"/>
      <c r="D87" s="283"/>
      <c r="E87" s="283"/>
      <c r="F87" s="283"/>
      <c r="G87" s="283"/>
      <c r="H87" s="284"/>
    </row>
    <row r="88" spans="1:8" ht="56.25" customHeight="1" x14ac:dyDescent="0.3">
      <c r="A88" s="285"/>
      <c r="B88" s="286"/>
      <c r="C88" s="286"/>
      <c r="D88" s="286"/>
      <c r="E88" s="286"/>
      <c r="F88" s="286"/>
      <c r="G88" s="286"/>
      <c r="H88" s="287"/>
    </row>
    <row r="89" spans="1:8" x14ac:dyDescent="0.3">
      <c r="A89" s="212"/>
      <c r="B89" s="212"/>
      <c r="C89" s="212"/>
      <c r="D89" s="212"/>
      <c r="E89" s="212"/>
      <c r="F89" s="212"/>
      <c r="G89" s="212"/>
      <c r="H89" s="212"/>
    </row>
    <row r="90" spans="1:8" x14ac:dyDescent="0.3">
      <c r="A90" s="8" t="s">
        <v>44</v>
      </c>
      <c r="B90" s="212"/>
      <c r="C90" s="212"/>
      <c r="D90" s="212"/>
      <c r="E90" s="212"/>
      <c r="F90" s="212"/>
      <c r="G90" s="212"/>
      <c r="H90" s="214"/>
    </row>
    <row r="91" spans="1:8" ht="14.5" thickBot="1" x14ac:dyDescent="0.35">
      <c r="A91" s="290" t="s">
        <v>45</v>
      </c>
      <c r="B91" s="283"/>
      <c r="C91" s="283"/>
      <c r="D91" s="283"/>
      <c r="E91" s="283"/>
      <c r="F91" s="283"/>
      <c r="G91" s="9" t="s">
        <v>46</v>
      </c>
      <c r="H91" s="194">
        <v>50.06</v>
      </c>
    </row>
    <row r="92" spans="1:8" ht="15" thickTop="1" thickBot="1" x14ac:dyDescent="0.35">
      <c r="A92" s="292" t="s">
        <v>60</v>
      </c>
      <c r="B92" s="293"/>
      <c r="C92" s="293"/>
      <c r="D92" s="293"/>
      <c r="E92" s="293"/>
      <c r="F92" s="293"/>
      <c r="G92" s="10" t="s">
        <v>48</v>
      </c>
      <c r="H92" s="195">
        <v>0.124</v>
      </c>
    </row>
    <row r="93" spans="1:8" ht="15" thickTop="1" thickBot="1" x14ac:dyDescent="0.35">
      <c r="A93" s="292" t="s">
        <v>61</v>
      </c>
      <c r="B93" s="293"/>
      <c r="C93" s="293"/>
      <c r="D93" s="293"/>
      <c r="E93" s="293"/>
      <c r="F93" s="293"/>
      <c r="G93" s="10" t="s">
        <v>48</v>
      </c>
      <c r="H93" s="195">
        <v>0.16450000000000001</v>
      </c>
    </row>
    <row r="94" spans="1:8" ht="14.5" thickTop="1" x14ac:dyDescent="0.3">
      <c r="A94" s="292" t="s">
        <v>50</v>
      </c>
      <c r="B94" s="293"/>
      <c r="C94" s="293"/>
      <c r="D94" s="293"/>
      <c r="E94" s="293"/>
      <c r="F94" s="293"/>
      <c r="G94" s="10" t="s">
        <v>48</v>
      </c>
      <c r="H94" s="195">
        <v>0.2225</v>
      </c>
    </row>
    <row r="96" spans="1:8" ht="23" x14ac:dyDescent="0.3">
      <c r="A96" s="291" t="s">
        <v>2</v>
      </c>
      <c r="B96" s="291"/>
      <c r="C96" s="291"/>
      <c r="D96" s="291"/>
      <c r="E96" s="291"/>
      <c r="F96" s="291"/>
      <c r="G96" s="291"/>
      <c r="H96" s="291"/>
    </row>
    <row r="97" spans="1:8" ht="18" x14ac:dyDescent="0.3">
      <c r="A97" s="288" t="s">
        <v>39</v>
      </c>
      <c r="B97" s="288"/>
      <c r="C97" s="288"/>
      <c r="D97" s="288"/>
      <c r="E97" s="288"/>
      <c r="F97" s="288"/>
      <c r="G97" s="288"/>
      <c r="H97" s="288"/>
    </row>
    <row r="98" spans="1:8" ht="15" customHeight="1" x14ac:dyDescent="0.3">
      <c r="A98" s="289" t="str">
        <f>$A$5</f>
        <v>Effective Date May 1, 2024</v>
      </c>
      <c r="B98" s="289"/>
      <c r="C98" s="289"/>
      <c r="D98" s="289"/>
      <c r="E98" s="289"/>
      <c r="F98" s="289"/>
      <c r="G98" s="289"/>
      <c r="H98" s="289"/>
    </row>
    <row r="99" spans="1:8" x14ac:dyDescent="0.3">
      <c r="A99" s="54"/>
      <c r="B99" s="54"/>
      <c r="C99" s="54"/>
      <c r="D99" s="54"/>
      <c r="E99" s="54"/>
      <c r="F99" s="54"/>
      <c r="G99" s="54"/>
      <c r="H99" s="54"/>
    </row>
    <row r="100" spans="1:8" ht="18" x14ac:dyDescent="0.3">
      <c r="A100" s="277" t="s">
        <v>29</v>
      </c>
      <c r="B100" s="278"/>
      <c r="C100" s="278"/>
      <c r="D100" s="278"/>
      <c r="E100" s="278"/>
      <c r="F100" s="278"/>
      <c r="G100" s="278"/>
      <c r="H100" s="278"/>
    </row>
    <row r="101" spans="1:8" x14ac:dyDescent="0.3">
      <c r="A101" s="212"/>
      <c r="B101" s="212"/>
      <c r="C101" s="212"/>
      <c r="D101" s="212"/>
      <c r="E101" s="212"/>
      <c r="F101" s="212"/>
      <c r="G101" s="212"/>
      <c r="H101" s="214"/>
    </row>
    <row r="102" spans="1:8" x14ac:dyDescent="0.3">
      <c r="A102" s="279" t="s">
        <v>62</v>
      </c>
      <c r="B102" s="280"/>
      <c r="C102" s="280"/>
      <c r="D102" s="280"/>
      <c r="E102" s="280"/>
      <c r="F102" s="280"/>
      <c r="G102" s="280"/>
      <c r="H102" s="281"/>
    </row>
    <row r="103" spans="1:8" x14ac:dyDescent="0.3">
      <c r="A103" s="282"/>
      <c r="B103" s="283"/>
      <c r="C103" s="283"/>
      <c r="D103" s="283"/>
      <c r="E103" s="283"/>
      <c r="F103" s="283"/>
      <c r="G103" s="283"/>
      <c r="H103" s="284"/>
    </row>
    <row r="104" spans="1:8" x14ac:dyDescent="0.3">
      <c r="A104" s="282"/>
      <c r="B104" s="283"/>
      <c r="C104" s="283"/>
      <c r="D104" s="283"/>
      <c r="E104" s="283"/>
      <c r="F104" s="283"/>
      <c r="G104" s="283"/>
      <c r="H104" s="284"/>
    </row>
    <row r="105" spans="1:8" x14ac:dyDescent="0.3">
      <c r="A105" s="282"/>
      <c r="B105" s="283"/>
      <c r="C105" s="283"/>
      <c r="D105" s="283"/>
      <c r="E105" s="283"/>
      <c r="F105" s="283"/>
      <c r="G105" s="283"/>
      <c r="H105" s="284"/>
    </row>
    <row r="106" spans="1:8" x14ac:dyDescent="0.3">
      <c r="A106" s="282"/>
      <c r="B106" s="283"/>
      <c r="C106" s="283"/>
      <c r="D106" s="283"/>
      <c r="E106" s="283"/>
      <c r="F106" s="283"/>
      <c r="G106" s="283"/>
      <c r="H106" s="284"/>
    </row>
    <row r="107" spans="1:8" ht="45.75" customHeight="1" x14ac:dyDescent="0.3">
      <c r="A107" s="285"/>
      <c r="B107" s="286"/>
      <c r="C107" s="286"/>
      <c r="D107" s="286"/>
      <c r="E107" s="286"/>
      <c r="F107" s="286"/>
      <c r="G107" s="286"/>
      <c r="H107" s="287"/>
    </row>
    <row r="108" spans="1:8" x14ac:dyDescent="0.3">
      <c r="A108" s="212"/>
      <c r="B108" s="212"/>
      <c r="C108" s="212"/>
      <c r="D108" s="212"/>
      <c r="E108" s="212"/>
      <c r="F108" s="212"/>
      <c r="G108" s="212"/>
      <c r="H108" s="212"/>
    </row>
    <row r="109" spans="1:8" x14ac:dyDescent="0.3">
      <c r="A109" s="8" t="s">
        <v>42</v>
      </c>
      <c r="B109" s="212"/>
      <c r="C109" s="212"/>
      <c r="D109" s="212"/>
      <c r="E109" s="212"/>
      <c r="F109" s="212"/>
      <c r="G109" s="212"/>
      <c r="H109" s="214"/>
    </row>
    <row r="110" spans="1:8" ht="62.25" customHeight="1" x14ac:dyDescent="0.3">
      <c r="A110" s="279" t="s">
        <v>63</v>
      </c>
      <c r="B110" s="280"/>
      <c r="C110" s="280"/>
      <c r="D110" s="280"/>
      <c r="E110" s="280"/>
      <c r="F110" s="280"/>
      <c r="G110" s="280"/>
      <c r="H110" s="281"/>
    </row>
    <row r="111" spans="1:8" ht="52.5" customHeight="1" x14ac:dyDescent="0.3">
      <c r="A111" s="282"/>
      <c r="B111" s="283"/>
      <c r="C111" s="283"/>
      <c r="D111" s="283"/>
      <c r="E111" s="283"/>
      <c r="F111" s="283"/>
      <c r="G111" s="283"/>
      <c r="H111" s="284"/>
    </row>
    <row r="112" spans="1:8" ht="62.25" customHeight="1" x14ac:dyDescent="0.3">
      <c r="A112" s="285"/>
      <c r="B112" s="286"/>
      <c r="C112" s="286"/>
      <c r="D112" s="286"/>
      <c r="E112" s="286"/>
      <c r="F112" s="286"/>
      <c r="G112" s="286"/>
      <c r="H112" s="287"/>
    </row>
    <row r="113" spans="1:8" x14ac:dyDescent="0.3">
      <c r="A113" s="212"/>
      <c r="B113" s="212"/>
      <c r="C113" s="212"/>
      <c r="D113" s="212"/>
      <c r="E113" s="212"/>
      <c r="F113" s="212"/>
      <c r="G113" s="212"/>
      <c r="H113" s="212"/>
    </row>
    <row r="114" spans="1:8" ht="14.5" thickBot="1" x14ac:dyDescent="0.35">
      <c r="A114" s="8" t="s">
        <v>44</v>
      </c>
      <c r="B114" s="212"/>
      <c r="C114" s="212"/>
      <c r="D114" s="212"/>
      <c r="E114" s="212"/>
      <c r="F114" s="212"/>
      <c r="G114" s="212"/>
      <c r="H114" s="214"/>
    </row>
    <row r="115" spans="1:8" ht="14.5" thickTop="1" x14ac:dyDescent="0.3">
      <c r="A115" s="290" t="s">
        <v>64</v>
      </c>
      <c r="B115" s="283"/>
      <c r="C115" s="283"/>
      <c r="D115" s="283"/>
      <c r="E115" s="283"/>
      <c r="F115" s="283"/>
      <c r="G115" s="9" t="s">
        <v>48</v>
      </c>
      <c r="H115" s="198">
        <v>0.123</v>
      </c>
    </row>
    <row r="117" spans="1:8" ht="23" x14ac:dyDescent="0.3">
      <c r="A117" s="291" t="s">
        <v>2</v>
      </c>
      <c r="B117" s="291"/>
      <c r="C117" s="291"/>
      <c r="D117" s="291"/>
      <c r="E117" s="291"/>
      <c r="F117" s="291"/>
      <c r="G117" s="291"/>
      <c r="H117" s="291"/>
    </row>
    <row r="118" spans="1:8" ht="18" x14ac:dyDescent="0.3">
      <c r="A118" s="288" t="s">
        <v>39</v>
      </c>
      <c r="B118" s="288"/>
      <c r="C118" s="288"/>
      <c r="D118" s="288"/>
      <c r="E118" s="288"/>
      <c r="F118" s="288"/>
      <c r="G118" s="288"/>
      <c r="H118" s="288"/>
    </row>
    <row r="119" spans="1:8" ht="15" customHeight="1" x14ac:dyDescent="0.3">
      <c r="A119" s="289" t="str">
        <f>$A$5</f>
        <v>Effective Date May 1, 2024</v>
      </c>
      <c r="B119" s="289"/>
      <c r="C119" s="289"/>
      <c r="D119" s="289"/>
      <c r="E119" s="289"/>
      <c r="F119" s="289"/>
      <c r="G119" s="289"/>
      <c r="H119" s="289"/>
    </row>
    <row r="120" spans="1:8" x14ac:dyDescent="0.3">
      <c r="A120" s="54"/>
      <c r="B120" s="54"/>
      <c r="C120" s="54"/>
      <c r="D120" s="54"/>
      <c r="E120" s="54"/>
      <c r="F120" s="54"/>
      <c r="G120" s="54"/>
      <c r="H120" s="54"/>
    </row>
    <row r="121" spans="1:8" ht="18" x14ac:dyDescent="0.3">
      <c r="A121" s="277" t="s">
        <v>30</v>
      </c>
      <c r="B121" s="278"/>
      <c r="C121" s="278"/>
      <c r="D121" s="278"/>
      <c r="E121" s="278"/>
      <c r="F121" s="278"/>
      <c r="G121" s="278"/>
      <c r="H121" s="278"/>
    </row>
    <row r="122" spans="1:8" x14ac:dyDescent="0.3">
      <c r="A122" s="212"/>
      <c r="B122" s="212"/>
      <c r="C122" s="212"/>
      <c r="D122" s="212"/>
      <c r="E122" s="212"/>
      <c r="F122" s="212"/>
      <c r="G122" s="212"/>
      <c r="H122" s="214"/>
    </row>
    <row r="123" spans="1:8" x14ac:dyDescent="0.3">
      <c r="A123" s="279" t="s">
        <v>65</v>
      </c>
      <c r="B123" s="280"/>
      <c r="C123" s="280"/>
      <c r="D123" s="280"/>
      <c r="E123" s="280"/>
      <c r="F123" s="280"/>
      <c r="G123" s="280"/>
      <c r="H123" s="281"/>
    </row>
    <row r="124" spans="1:8" x14ac:dyDescent="0.3">
      <c r="A124" s="282"/>
      <c r="B124" s="283"/>
      <c r="C124" s="283"/>
      <c r="D124" s="283"/>
      <c r="E124" s="283"/>
      <c r="F124" s="283"/>
      <c r="G124" s="283"/>
      <c r="H124" s="284"/>
    </row>
    <row r="125" spans="1:8" x14ac:dyDescent="0.3">
      <c r="A125" s="282"/>
      <c r="B125" s="283"/>
      <c r="C125" s="283"/>
      <c r="D125" s="283"/>
      <c r="E125" s="283"/>
      <c r="F125" s="283"/>
      <c r="G125" s="283"/>
      <c r="H125" s="284"/>
    </row>
    <row r="126" spans="1:8" x14ac:dyDescent="0.3">
      <c r="A126" s="282"/>
      <c r="B126" s="283"/>
      <c r="C126" s="283"/>
      <c r="D126" s="283"/>
      <c r="E126" s="283"/>
      <c r="F126" s="283"/>
      <c r="G126" s="283"/>
      <c r="H126" s="284"/>
    </row>
    <row r="127" spans="1:8" x14ac:dyDescent="0.3">
      <c r="A127" s="282"/>
      <c r="B127" s="283"/>
      <c r="C127" s="283"/>
      <c r="D127" s="283"/>
      <c r="E127" s="283"/>
      <c r="F127" s="283"/>
      <c r="G127" s="283"/>
      <c r="H127" s="284"/>
    </row>
    <row r="128" spans="1:8" ht="204" customHeight="1" x14ac:dyDescent="0.3">
      <c r="A128" s="285"/>
      <c r="B128" s="286"/>
      <c r="C128" s="286"/>
      <c r="D128" s="286"/>
      <c r="E128" s="286"/>
      <c r="F128" s="286"/>
      <c r="G128" s="286"/>
      <c r="H128" s="287"/>
    </row>
    <row r="129" spans="1:8" x14ac:dyDescent="0.3">
      <c r="A129" s="212"/>
      <c r="B129" s="212"/>
      <c r="C129" s="212"/>
      <c r="D129" s="212"/>
      <c r="E129" s="212"/>
      <c r="F129" s="212"/>
      <c r="G129" s="212"/>
      <c r="H129" s="212"/>
    </row>
    <row r="130" spans="1:8" x14ac:dyDescent="0.3">
      <c r="A130" s="8" t="s">
        <v>42</v>
      </c>
      <c r="B130" s="212"/>
      <c r="C130" s="212"/>
      <c r="D130" s="212"/>
      <c r="E130" s="212"/>
      <c r="F130" s="212"/>
      <c r="G130" s="212"/>
      <c r="H130" s="214"/>
    </row>
    <row r="131" spans="1:8" ht="56.25" customHeight="1" x14ac:dyDescent="0.3">
      <c r="A131" s="279" t="s">
        <v>43</v>
      </c>
      <c r="B131" s="280"/>
      <c r="C131" s="280"/>
      <c r="D131" s="280"/>
      <c r="E131" s="280"/>
      <c r="F131" s="280"/>
      <c r="G131" s="280"/>
      <c r="H131" s="281"/>
    </row>
    <row r="132" spans="1:8" ht="56.25" customHeight="1" x14ac:dyDescent="0.3">
      <c r="A132" s="282"/>
      <c r="B132" s="283"/>
      <c r="C132" s="283"/>
      <c r="D132" s="283"/>
      <c r="E132" s="283"/>
      <c r="F132" s="283"/>
      <c r="G132" s="283"/>
      <c r="H132" s="284"/>
    </row>
    <row r="133" spans="1:8" ht="50.25" customHeight="1" x14ac:dyDescent="0.3">
      <c r="A133" s="285"/>
      <c r="B133" s="286"/>
      <c r="C133" s="286"/>
      <c r="D133" s="286"/>
      <c r="E133" s="286"/>
      <c r="F133" s="286"/>
      <c r="G133" s="286"/>
      <c r="H133" s="287"/>
    </row>
    <row r="134" spans="1:8" x14ac:dyDescent="0.3">
      <c r="A134" s="212"/>
      <c r="B134" s="212"/>
      <c r="C134" s="212"/>
      <c r="D134" s="212"/>
      <c r="E134" s="212"/>
      <c r="F134" s="212"/>
      <c r="G134" s="212"/>
      <c r="H134" s="212"/>
    </row>
    <row r="135" spans="1:8" ht="14.5" thickBot="1" x14ac:dyDescent="0.35">
      <c r="A135" s="8" t="s">
        <v>44</v>
      </c>
      <c r="B135" s="212"/>
      <c r="C135" s="212"/>
      <c r="D135" s="212"/>
      <c r="E135" s="212"/>
      <c r="F135" s="212"/>
      <c r="G135" s="212"/>
      <c r="H135" s="214"/>
    </row>
    <row r="136" spans="1:8" ht="15" thickTop="1" thickBot="1" x14ac:dyDescent="0.35">
      <c r="A136" s="292" t="s">
        <v>66</v>
      </c>
      <c r="B136" s="293"/>
      <c r="C136" s="293"/>
      <c r="D136" s="293"/>
      <c r="E136" s="293"/>
      <c r="F136" s="293"/>
      <c r="G136" s="10" t="s">
        <v>48</v>
      </c>
      <c r="H136" s="198">
        <v>0.72870000000000001</v>
      </c>
    </row>
    <row r="137" spans="1:8" ht="14.5" thickTop="1" x14ac:dyDescent="0.3">
      <c r="A137" s="292" t="s">
        <v>67</v>
      </c>
      <c r="B137" s="293"/>
      <c r="C137" s="293"/>
      <c r="D137" s="293"/>
      <c r="E137" s="293"/>
      <c r="F137" s="293"/>
      <c r="G137" s="10" t="s">
        <v>48</v>
      </c>
      <c r="H137" s="198">
        <v>0.83260000000000001</v>
      </c>
    </row>
    <row r="139" spans="1:8" ht="23" x14ac:dyDescent="0.3">
      <c r="A139" s="291" t="s">
        <v>2</v>
      </c>
      <c r="B139" s="291"/>
      <c r="C139" s="291"/>
      <c r="D139" s="291"/>
      <c r="E139" s="291"/>
      <c r="F139" s="291"/>
      <c r="G139" s="291"/>
      <c r="H139" s="291"/>
    </row>
    <row r="140" spans="1:8" ht="18" x14ac:dyDescent="0.3">
      <c r="A140" s="288" t="s">
        <v>39</v>
      </c>
      <c r="B140" s="288"/>
      <c r="C140" s="288"/>
      <c r="D140" s="288"/>
      <c r="E140" s="288"/>
      <c r="F140" s="288"/>
      <c r="G140" s="288"/>
      <c r="H140" s="288"/>
    </row>
    <row r="141" spans="1:8" ht="15" customHeight="1" x14ac:dyDescent="0.3">
      <c r="A141" s="289" t="str">
        <f>$A$5</f>
        <v>Effective Date May 1, 2024</v>
      </c>
      <c r="B141" s="289"/>
      <c r="C141" s="289"/>
      <c r="D141" s="289"/>
      <c r="E141" s="289"/>
      <c r="F141" s="289"/>
      <c r="G141" s="289"/>
      <c r="H141" s="289"/>
    </row>
    <row r="142" spans="1:8" x14ac:dyDescent="0.3">
      <c r="A142" s="54"/>
      <c r="B142" s="54"/>
      <c r="C142" s="54"/>
      <c r="D142" s="54"/>
      <c r="E142" s="54"/>
      <c r="F142" s="54"/>
      <c r="G142" s="54"/>
      <c r="H142" s="54"/>
    </row>
    <row r="143" spans="1:8" ht="18" x14ac:dyDescent="0.3">
      <c r="A143" s="277" t="s">
        <v>31</v>
      </c>
      <c r="B143" s="278"/>
      <c r="C143" s="278"/>
      <c r="D143" s="278"/>
      <c r="E143" s="278"/>
      <c r="F143" s="278"/>
      <c r="G143" s="278"/>
      <c r="H143" s="278"/>
    </row>
    <row r="144" spans="1:8" x14ac:dyDescent="0.3">
      <c r="A144" s="212"/>
      <c r="B144" s="212"/>
      <c r="C144" s="212"/>
      <c r="D144" s="212"/>
      <c r="E144" s="212"/>
      <c r="F144" s="212"/>
      <c r="G144" s="212"/>
      <c r="H144" s="214"/>
    </row>
    <row r="145" spans="1:8" x14ac:dyDescent="0.3">
      <c r="A145" s="279" t="s">
        <v>68</v>
      </c>
      <c r="B145" s="280"/>
      <c r="C145" s="280"/>
      <c r="D145" s="280"/>
      <c r="E145" s="280"/>
      <c r="F145" s="280"/>
      <c r="G145" s="280"/>
      <c r="H145" s="281"/>
    </row>
    <row r="146" spans="1:8" x14ac:dyDescent="0.3">
      <c r="A146" s="282"/>
      <c r="B146" s="283"/>
      <c r="C146" s="283"/>
      <c r="D146" s="283"/>
      <c r="E146" s="283"/>
      <c r="F146" s="283"/>
      <c r="G146" s="283"/>
      <c r="H146" s="284"/>
    </row>
    <row r="147" spans="1:8" x14ac:dyDescent="0.3">
      <c r="A147" s="282"/>
      <c r="B147" s="283"/>
      <c r="C147" s="283"/>
      <c r="D147" s="283"/>
      <c r="E147" s="283"/>
      <c r="F147" s="283"/>
      <c r="G147" s="283"/>
      <c r="H147" s="284"/>
    </row>
    <row r="148" spans="1:8" x14ac:dyDescent="0.3">
      <c r="A148" s="282"/>
      <c r="B148" s="283"/>
      <c r="C148" s="283"/>
      <c r="D148" s="283"/>
      <c r="E148" s="283"/>
      <c r="F148" s="283"/>
      <c r="G148" s="283"/>
      <c r="H148" s="284"/>
    </row>
    <row r="149" spans="1:8" x14ac:dyDescent="0.3">
      <c r="A149" s="282"/>
      <c r="B149" s="283"/>
      <c r="C149" s="283"/>
      <c r="D149" s="283"/>
      <c r="E149" s="283"/>
      <c r="F149" s="283"/>
      <c r="G149" s="283"/>
      <c r="H149" s="284"/>
    </row>
    <row r="150" spans="1:8" ht="204.75" customHeight="1" x14ac:dyDescent="0.3">
      <c r="A150" s="285"/>
      <c r="B150" s="286"/>
      <c r="C150" s="286"/>
      <c r="D150" s="286"/>
      <c r="E150" s="286"/>
      <c r="F150" s="286"/>
      <c r="G150" s="286"/>
      <c r="H150" s="287"/>
    </row>
    <row r="151" spans="1:8" x14ac:dyDescent="0.3">
      <c r="A151" s="212"/>
      <c r="B151" s="212"/>
      <c r="C151" s="212"/>
      <c r="D151" s="212"/>
      <c r="E151" s="212"/>
      <c r="F151" s="212"/>
      <c r="G151" s="212"/>
      <c r="H151" s="212"/>
    </row>
    <row r="152" spans="1:8" x14ac:dyDescent="0.3">
      <c r="A152" s="8" t="s">
        <v>42</v>
      </c>
      <c r="B152" s="212"/>
      <c r="C152" s="212"/>
      <c r="D152" s="212"/>
      <c r="E152" s="212"/>
      <c r="F152" s="212"/>
      <c r="G152" s="212"/>
      <c r="H152" s="214"/>
    </row>
    <row r="153" spans="1:8" ht="54" customHeight="1" x14ac:dyDescent="0.3">
      <c r="A153" s="279" t="s">
        <v>43</v>
      </c>
      <c r="B153" s="280"/>
      <c r="C153" s="280"/>
      <c r="D153" s="280"/>
      <c r="E153" s="280"/>
      <c r="F153" s="280"/>
      <c r="G153" s="280"/>
      <c r="H153" s="281"/>
    </row>
    <row r="154" spans="1:8" ht="54" customHeight="1" x14ac:dyDescent="0.3">
      <c r="A154" s="282"/>
      <c r="B154" s="283"/>
      <c r="C154" s="283"/>
      <c r="D154" s="283"/>
      <c r="E154" s="283"/>
      <c r="F154" s="283"/>
      <c r="G154" s="283"/>
      <c r="H154" s="284"/>
    </row>
    <row r="155" spans="1:8" ht="54" customHeight="1" x14ac:dyDescent="0.3">
      <c r="A155" s="285"/>
      <c r="B155" s="286"/>
      <c r="C155" s="286"/>
      <c r="D155" s="286"/>
      <c r="E155" s="286"/>
      <c r="F155" s="286"/>
      <c r="G155" s="286"/>
      <c r="H155" s="287"/>
    </row>
    <row r="156" spans="1:8" x14ac:dyDescent="0.3">
      <c r="A156" s="212"/>
      <c r="B156" s="212"/>
      <c r="C156" s="212"/>
      <c r="D156" s="212"/>
      <c r="E156" s="212"/>
      <c r="F156" s="212"/>
      <c r="G156" s="212"/>
      <c r="H156" s="212"/>
    </row>
    <row r="157" spans="1:8" ht="14.5" thickBot="1" x14ac:dyDescent="0.35">
      <c r="A157" s="8" t="s">
        <v>44</v>
      </c>
      <c r="B157" s="212"/>
      <c r="C157" s="212"/>
      <c r="D157" s="212"/>
      <c r="E157" s="212"/>
      <c r="F157" s="212"/>
      <c r="G157" s="212"/>
      <c r="H157" s="214"/>
    </row>
    <row r="158" spans="1:8" ht="15" thickTop="1" thickBot="1" x14ac:dyDescent="0.35">
      <c r="A158" s="292" t="s">
        <v>66</v>
      </c>
      <c r="B158" s="293"/>
      <c r="C158" s="293"/>
      <c r="D158" s="293"/>
      <c r="E158" s="293"/>
      <c r="F158" s="293"/>
      <c r="G158" s="10" t="s">
        <v>48</v>
      </c>
      <c r="H158" s="198">
        <v>1.1002000000000001</v>
      </c>
    </row>
    <row r="159" spans="1:8" ht="14.5" thickTop="1" x14ac:dyDescent="0.3">
      <c r="A159" s="292" t="s">
        <v>67</v>
      </c>
      <c r="B159" s="293"/>
      <c r="C159" s="293"/>
      <c r="D159" s="293"/>
      <c r="E159" s="293"/>
      <c r="F159" s="293"/>
      <c r="G159" s="10" t="s">
        <v>48</v>
      </c>
      <c r="H159" s="198">
        <v>1.204</v>
      </c>
    </row>
    <row r="161" spans="1:8" ht="23" x14ac:dyDescent="0.3">
      <c r="A161" s="291" t="s">
        <v>2</v>
      </c>
      <c r="B161" s="291"/>
      <c r="C161" s="291"/>
      <c r="D161" s="291"/>
      <c r="E161" s="291"/>
      <c r="F161" s="291"/>
      <c r="G161" s="291"/>
      <c r="H161" s="291"/>
    </row>
    <row r="162" spans="1:8" ht="18" x14ac:dyDescent="0.3">
      <c r="A162" s="288" t="s">
        <v>39</v>
      </c>
      <c r="B162" s="288"/>
      <c r="C162" s="288"/>
      <c r="D162" s="288"/>
      <c r="E162" s="288"/>
      <c r="F162" s="288"/>
      <c r="G162" s="288"/>
      <c r="H162" s="288"/>
    </row>
    <row r="163" spans="1:8" ht="15" customHeight="1" x14ac:dyDescent="0.3">
      <c r="A163" s="289" t="str">
        <f>$A$5</f>
        <v>Effective Date May 1, 2024</v>
      </c>
      <c r="B163" s="289"/>
      <c r="C163" s="289"/>
      <c r="D163" s="289"/>
      <c r="E163" s="289"/>
      <c r="F163" s="289"/>
      <c r="G163" s="289"/>
      <c r="H163" s="289"/>
    </row>
    <row r="164" spans="1:8" x14ac:dyDescent="0.3">
      <c r="A164" s="54"/>
      <c r="B164" s="54"/>
      <c r="C164" s="54"/>
      <c r="D164" s="54"/>
      <c r="E164" s="54"/>
      <c r="F164" s="54"/>
      <c r="G164" s="54"/>
      <c r="H164" s="54"/>
    </row>
    <row r="165" spans="1:8" ht="18" x14ac:dyDescent="0.3">
      <c r="A165" s="277" t="s">
        <v>32</v>
      </c>
      <c r="B165" s="278"/>
      <c r="C165" s="278"/>
      <c r="D165" s="278"/>
      <c r="E165" s="278"/>
      <c r="F165" s="278"/>
      <c r="G165" s="278"/>
      <c r="H165" s="278"/>
    </row>
    <row r="166" spans="1:8" x14ac:dyDescent="0.3">
      <c r="A166" s="212"/>
      <c r="B166" s="212"/>
      <c r="C166" s="212"/>
      <c r="D166" s="212"/>
      <c r="E166" s="212"/>
      <c r="F166" s="212"/>
      <c r="G166" s="212"/>
      <c r="H166" s="212"/>
    </row>
    <row r="167" spans="1:8" x14ac:dyDescent="0.3">
      <c r="A167" s="279" t="s">
        <v>69</v>
      </c>
      <c r="B167" s="280"/>
      <c r="C167" s="280"/>
      <c r="D167" s="280"/>
      <c r="E167" s="280"/>
      <c r="F167" s="280"/>
      <c r="G167" s="280"/>
      <c r="H167" s="281"/>
    </row>
    <row r="168" spans="1:8" x14ac:dyDescent="0.3">
      <c r="A168" s="282"/>
      <c r="B168" s="283"/>
      <c r="C168" s="283"/>
      <c r="D168" s="283"/>
      <c r="E168" s="283"/>
      <c r="F168" s="283"/>
      <c r="G168" s="283"/>
      <c r="H168" s="284"/>
    </row>
    <row r="169" spans="1:8" x14ac:dyDescent="0.3">
      <c r="A169" s="282"/>
      <c r="B169" s="283"/>
      <c r="C169" s="283"/>
      <c r="D169" s="283"/>
      <c r="E169" s="283"/>
      <c r="F169" s="283"/>
      <c r="G169" s="283"/>
      <c r="H169" s="284"/>
    </row>
    <row r="170" spans="1:8" x14ac:dyDescent="0.3">
      <c r="A170" s="282"/>
      <c r="B170" s="283"/>
      <c r="C170" s="283"/>
      <c r="D170" s="283"/>
      <c r="E170" s="283"/>
      <c r="F170" s="283"/>
      <c r="G170" s="283"/>
      <c r="H170" s="284"/>
    </row>
    <row r="171" spans="1:8" x14ac:dyDescent="0.3">
      <c r="A171" s="282"/>
      <c r="B171" s="283"/>
      <c r="C171" s="283"/>
      <c r="D171" s="283"/>
      <c r="E171" s="283"/>
      <c r="F171" s="283"/>
      <c r="G171" s="283"/>
      <c r="H171" s="284"/>
    </row>
    <row r="172" spans="1:8" ht="207.75" customHeight="1" x14ac:dyDescent="0.3">
      <c r="A172" s="285"/>
      <c r="B172" s="286"/>
      <c r="C172" s="286"/>
      <c r="D172" s="286"/>
      <c r="E172" s="286"/>
      <c r="F172" s="286"/>
      <c r="G172" s="286"/>
      <c r="H172" s="287"/>
    </row>
    <row r="173" spans="1:8" x14ac:dyDescent="0.3">
      <c r="A173" s="212"/>
      <c r="B173" s="212"/>
      <c r="C173" s="212"/>
      <c r="D173" s="212"/>
      <c r="E173" s="212"/>
      <c r="F173" s="212"/>
      <c r="G173" s="212"/>
      <c r="H173" s="212"/>
    </row>
    <row r="174" spans="1:8" x14ac:dyDescent="0.3">
      <c r="A174" s="8" t="s">
        <v>42</v>
      </c>
      <c r="B174" s="212"/>
      <c r="C174" s="212"/>
      <c r="D174" s="212"/>
      <c r="E174" s="212"/>
      <c r="F174" s="212"/>
      <c r="G174" s="212"/>
      <c r="H174" s="212"/>
    </row>
    <row r="175" spans="1:8" ht="58.5" customHeight="1" x14ac:dyDescent="0.3">
      <c r="A175" s="279" t="s">
        <v>63</v>
      </c>
      <c r="B175" s="280"/>
      <c r="C175" s="280"/>
      <c r="D175" s="280"/>
      <c r="E175" s="280"/>
      <c r="F175" s="280"/>
      <c r="G175" s="280"/>
      <c r="H175" s="281"/>
    </row>
    <row r="176" spans="1:8" ht="58.5" customHeight="1" x14ac:dyDescent="0.3">
      <c r="A176" s="282"/>
      <c r="B176" s="283"/>
      <c r="C176" s="283"/>
      <c r="D176" s="283"/>
      <c r="E176" s="283"/>
      <c r="F176" s="283"/>
      <c r="G176" s="283"/>
      <c r="H176" s="284"/>
    </row>
    <row r="177" spans="1:8" ht="58.5" customHeight="1" x14ac:dyDescent="0.3">
      <c r="A177" s="285"/>
      <c r="B177" s="286"/>
      <c r="C177" s="286"/>
      <c r="D177" s="286"/>
      <c r="E177" s="286"/>
      <c r="F177" s="286"/>
      <c r="G177" s="286"/>
      <c r="H177" s="287"/>
    </row>
    <row r="178" spans="1:8" x14ac:dyDescent="0.3">
      <c r="A178" s="212"/>
      <c r="B178" s="212"/>
      <c r="C178" s="212"/>
      <c r="D178" s="212"/>
      <c r="E178" s="212"/>
      <c r="F178" s="212"/>
      <c r="G178" s="212"/>
      <c r="H178" s="212"/>
    </row>
    <row r="179" spans="1:8" ht="14.5" thickBot="1" x14ac:dyDescent="0.35">
      <c r="A179" s="8" t="s">
        <v>44</v>
      </c>
      <c r="B179" s="212"/>
      <c r="C179" s="212"/>
      <c r="D179" s="212"/>
      <c r="E179" s="212"/>
      <c r="F179" s="212"/>
      <c r="G179" s="212"/>
      <c r="H179" s="212"/>
    </row>
    <row r="180" spans="1:8" ht="14.5" thickTop="1" x14ac:dyDescent="0.3">
      <c r="A180" s="292" t="s">
        <v>64</v>
      </c>
      <c r="B180" s="293"/>
      <c r="C180" s="293"/>
      <c r="D180" s="293"/>
      <c r="E180" s="293"/>
      <c r="F180" s="293"/>
      <c r="G180" s="10" t="s">
        <v>48</v>
      </c>
      <c r="H180" s="198">
        <v>0.83260000000000001</v>
      </c>
    </row>
    <row r="181" spans="1:8" x14ac:dyDescent="0.3">
      <c r="A181" s="178"/>
      <c r="B181" s="213"/>
      <c r="C181" s="213"/>
      <c r="D181" s="213"/>
      <c r="E181" s="213"/>
      <c r="F181" s="213"/>
      <c r="G181" s="179"/>
      <c r="H181" s="180"/>
    </row>
    <row r="182" spans="1:8" ht="23" x14ac:dyDescent="0.3">
      <c r="A182" s="291" t="s">
        <v>2</v>
      </c>
      <c r="B182" s="291"/>
      <c r="C182" s="291"/>
      <c r="D182" s="291"/>
      <c r="E182" s="291"/>
      <c r="F182" s="291"/>
      <c r="G182" s="291"/>
      <c r="H182" s="291"/>
    </row>
    <row r="183" spans="1:8" ht="18" x14ac:dyDescent="0.3">
      <c r="A183" s="288" t="s">
        <v>39</v>
      </c>
      <c r="B183" s="288"/>
      <c r="C183" s="288"/>
      <c r="D183" s="288"/>
      <c r="E183" s="288"/>
      <c r="F183" s="288"/>
      <c r="G183" s="288"/>
      <c r="H183" s="288"/>
    </row>
    <row r="184" spans="1:8" ht="15" customHeight="1" x14ac:dyDescent="0.3">
      <c r="A184" s="289" t="str">
        <f>$A$5</f>
        <v>Effective Date May 1, 2024</v>
      </c>
      <c r="B184" s="289"/>
      <c r="C184" s="289"/>
      <c r="D184" s="289"/>
      <c r="E184" s="289"/>
      <c r="F184" s="289"/>
      <c r="G184" s="289"/>
      <c r="H184" s="289"/>
    </row>
    <row r="186" spans="1:8" ht="18" x14ac:dyDescent="0.3">
      <c r="A186" s="277" t="s">
        <v>33</v>
      </c>
      <c r="B186" s="278"/>
      <c r="C186" s="278"/>
      <c r="D186" s="278"/>
      <c r="E186" s="278"/>
      <c r="F186" s="278"/>
      <c r="G186" s="278"/>
      <c r="H186" s="278"/>
    </row>
    <row r="187" spans="1:8" x14ac:dyDescent="0.3">
      <c r="A187" s="212"/>
      <c r="B187" s="212"/>
      <c r="C187" s="212"/>
      <c r="D187" s="212"/>
      <c r="E187" s="212"/>
      <c r="F187" s="212"/>
      <c r="G187" s="212"/>
      <c r="H187" s="212"/>
    </row>
    <row r="188" spans="1:8" ht="14.25" customHeight="1" x14ac:dyDescent="0.3">
      <c r="A188" s="279" t="s">
        <v>69</v>
      </c>
      <c r="B188" s="280"/>
      <c r="C188" s="280"/>
      <c r="D188" s="280"/>
      <c r="E188" s="280"/>
      <c r="F188" s="280"/>
      <c r="G188" s="280"/>
      <c r="H188" s="281"/>
    </row>
    <row r="189" spans="1:8" x14ac:dyDescent="0.3">
      <c r="A189" s="282"/>
      <c r="B189" s="283"/>
      <c r="C189" s="283"/>
      <c r="D189" s="283"/>
      <c r="E189" s="283"/>
      <c r="F189" s="283"/>
      <c r="G189" s="283"/>
      <c r="H189" s="284"/>
    </row>
    <row r="190" spans="1:8" x14ac:dyDescent="0.3">
      <c r="A190" s="282"/>
      <c r="B190" s="283"/>
      <c r="C190" s="283"/>
      <c r="D190" s="283"/>
      <c r="E190" s="283"/>
      <c r="F190" s="283"/>
      <c r="G190" s="283"/>
      <c r="H190" s="284"/>
    </row>
    <row r="191" spans="1:8" x14ac:dyDescent="0.3">
      <c r="A191" s="282"/>
      <c r="B191" s="283"/>
      <c r="C191" s="283"/>
      <c r="D191" s="283"/>
      <c r="E191" s="283"/>
      <c r="F191" s="283"/>
      <c r="G191" s="283"/>
      <c r="H191" s="284"/>
    </row>
    <row r="192" spans="1:8" x14ac:dyDescent="0.3">
      <c r="A192" s="282"/>
      <c r="B192" s="283"/>
      <c r="C192" s="283"/>
      <c r="D192" s="283"/>
      <c r="E192" s="283"/>
      <c r="F192" s="283"/>
      <c r="G192" s="283"/>
      <c r="H192" s="284"/>
    </row>
    <row r="193" spans="1:8" ht="204" customHeight="1" x14ac:dyDescent="0.3">
      <c r="A193" s="285"/>
      <c r="B193" s="286"/>
      <c r="C193" s="286"/>
      <c r="D193" s="286"/>
      <c r="E193" s="286"/>
      <c r="F193" s="286"/>
      <c r="G193" s="286"/>
      <c r="H193" s="287"/>
    </row>
    <row r="194" spans="1:8" x14ac:dyDescent="0.3">
      <c r="A194" s="212"/>
      <c r="B194" s="212"/>
      <c r="C194" s="212"/>
      <c r="D194" s="212"/>
      <c r="E194" s="212"/>
      <c r="F194" s="212"/>
      <c r="G194" s="212"/>
      <c r="H194" s="212"/>
    </row>
    <row r="195" spans="1:8" x14ac:dyDescent="0.3">
      <c r="A195" s="8" t="s">
        <v>42</v>
      </c>
      <c r="B195" s="212"/>
      <c r="C195" s="212"/>
      <c r="D195" s="212"/>
      <c r="E195" s="212"/>
      <c r="F195" s="212"/>
      <c r="G195" s="212"/>
      <c r="H195" s="212"/>
    </row>
    <row r="196" spans="1:8" ht="61.5" customHeight="1" x14ac:dyDescent="0.3">
      <c r="A196" s="279" t="s">
        <v>63</v>
      </c>
      <c r="B196" s="280"/>
      <c r="C196" s="280"/>
      <c r="D196" s="280"/>
      <c r="E196" s="280"/>
      <c r="F196" s="280"/>
      <c r="G196" s="280"/>
      <c r="H196" s="281"/>
    </row>
    <row r="197" spans="1:8" ht="61.5" customHeight="1" x14ac:dyDescent="0.3">
      <c r="A197" s="282"/>
      <c r="B197" s="283"/>
      <c r="C197" s="283"/>
      <c r="D197" s="283"/>
      <c r="E197" s="283"/>
      <c r="F197" s="283"/>
      <c r="G197" s="283"/>
      <c r="H197" s="284"/>
    </row>
    <row r="198" spans="1:8" ht="54" customHeight="1" x14ac:dyDescent="0.3">
      <c r="A198" s="285"/>
      <c r="B198" s="286"/>
      <c r="C198" s="286"/>
      <c r="D198" s="286"/>
      <c r="E198" s="286"/>
      <c r="F198" s="286"/>
      <c r="G198" s="286"/>
      <c r="H198" s="287"/>
    </row>
    <row r="199" spans="1:8" x14ac:dyDescent="0.3">
      <c r="A199" s="212"/>
      <c r="B199" s="212"/>
      <c r="C199" s="212"/>
      <c r="D199" s="212"/>
      <c r="E199" s="212"/>
      <c r="F199" s="212"/>
      <c r="G199" s="212"/>
      <c r="H199" s="212"/>
    </row>
    <row r="200" spans="1:8" ht="14.5" thickBot="1" x14ac:dyDescent="0.35">
      <c r="A200" s="8" t="s">
        <v>44</v>
      </c>
      <c r="B200" s="212"/>
      <c r="C200" s="212"/>
      <c r="D200" s="212"/>
      <c r="E200" s="212"/>
      <c r="F200" s="212"/>
      <c r="G200" s="212"/>
      <c r="H200" s="212"/>
    </row>
    <row r="201" spans="1:8" ht="14.5" thickTop="1" x14ac:dyDescent="0.3">
      <c r="A201" s="292" t="s">
        <v>64</v>
      </c>
      <c r="B201" s="293"/>
      <c r="C201" s="293"/>
      <c r="D201" s="293"/>
      <c r="E201" s="293"/>
      <c r="F201" s="293"/>
      <c r="G201" s="10" t="s">
        <v>48</v>
      </c>
      <c r="H201" s="198">
        <v>1.204</v>
      </c>
    </row>
    <row r="202" spans="1:8" x14ac:dyDescent="0.3">
      <c r="A202" s="178"/>
      <c r="B202" s="213"/>
      <c r="C202" s="213"/>
      <c r="D202" s="213"/>
      <c r="E202" s="213"/>
      <c r="F202" s="213"/>
      <c r="G202" s="179"/>
      <c r="H202" s="180"/>
    </row>
    <row r="203" spans="1:8" ht="23" x14ac:dyDescent="0.3">
      <c r="A203" s="291" t="s">
        <v>2</v>
      </c>
      <c r="B203" s="291"/>
      <c r="C203" s="291"/>
      <c r="D203" s="291"/>
      <c r="E203" s="291"/>
      <c r="F203" s="291"/>
      <c r="G203" s="291"/>
      <c r="H203" s="291"/>
    </row>
    <row r="204" spans="1:8" ht="18" x14ac:dyDescent="0.3">
      <c r="A204" s="288" t="s">
        <v>39</v>
      </c>
      <c r="B204" s="288"/>
      <c r="C204" s="288"/>
      <c r="D204" s="288"/>
      <c r="E204" s="288"/>
      <c r="F204" s="288"/>
      <c r="G204" s="288"/>
      <c r="H204" s="288"/>
    </row>
    <row r="205" spans="1:8" ht="15" customHeight="1" x14ac:dyDescent="0.3">
      <c r="A205" s="289" t="str">
        <f>$A$5</f>
        <v>Effective Date May 1, 2024</v>
      </c>
      <c r="B205" s="289"/>
      <c r="C205" s="289"/>
      <c r="D205" s="289"/>
      <c r="E205" s="289"/>
      <c r="F205" s="289"/>
      <c r="G205" s="289"/>
      <c r="H205" s="289"/>
    </row>
    <row r="207" spans="1:8" ht="18.5" thickTop="1" x14ac:dyDescent="0.3">
      <c r="A207" s="277" t="s">
        <v>70</v>
      </c>
      <c r="B207" s="278"/>
      <c r="C207" s="278"/>
      <c r="D207" s="278"/>
      <c r="E207" s="278"/>
      <c r="F207" s="278"/>
      <c r="G207" s="278"/>
      <c r="H207" s="278"/>
    </row>
    <row r="208" spans="1:8" x14ac:dyDescent="0.3">
      <c r="A208" s="212"/>
      <c r="B208" s="212"/>
      <c r="C208" s="212"/>
      <c r="D208" s="212"/>
      <c r="E208" s="212"/>
      <c r="F208" s="212"/>
      <c r="G208" s="212"/>
      <c r="H208" s="212"/>
    </row>
    <row r="209" spans="1:8" x14ac:dyDescent="0.3">
      <c r="A209" s="279" t="s">
        <v>71</v>
      </c>
      <c r="B209" s="280"/>
      <c r="C209" s="280"/>
      <c r="D209" s="280"/>
      <c r="E209" s="280"/>
      <c r="F209" s="280"/>
      <c r="G209" s="280"/>
      <c r="H209" s="281"/>
    </row>
    <row r="210" spans="1:8" x14ac:dyDescent="0.3">
      <c r="A210" s="282"/>
      <c r="B210" s="283"/>
      <c r="C210" s="283"/>
      <c r="D210" s="283"/>
      <c r="E210" s="283"/>
      <c r="F210" s="283"/>
      <c r="G210" s="283"/>
      <c r="H210" s="284"/>
    </row>
    <row r="211" spans="1:8" x14ac:dyDescent="0.3">
      <c r="A211" s="285"/>
      <c r="B211" s="286"/>
      <c r="C211" s="286"/>
      <c r="D211" s="286"/>
      <c r="E211" s="286"/>
      <c r="F211" s="286"/>
      <c r="G211" s="286"/>
      <c r="H211" s="287"/>
    </row>
    <row r="212" spans="1:8" x14ac:dyDescent="0.3">
      <c r="A212" s="212"/>
      <c r="B212" s="212"/>
      <c r="C212" s="212"/>
      <c r="D212" s="212"/>
      <c r="E212" s="212"/>
      <c r="F212" s="212"/>
      <c r="G212" s="212"/>
      <c r="H212" s="212"/>
    </row>
    <row r="213" spans="1:8" x14ac:dyDescent="0.3">
      <c r="A213" s="8" t="s">
        <v>42</v>
      </c>
      <c r="B213" s="212"/>
      <c r="C213" s="212"/>
      <c r="D213" s="212"/>
      <c r="E213" s="212"/>
      <c r="F213" s="212"/>
      <c r="G213" s="212"/>
      <c r="H213" s="212"/>
    </row>
    <row r="214" spans="1:8" x14ac:dyDescent="0.3">
      <c r="A214" s="279" t="s">
        <v>63</v>
      </c>
      <c r="B214" s="280"/>
      <c r="C214" s="280"/>
      <c r="D214" s="280"/>
      <c r="E214" s="280"/>
      <c r="F214" s="280"/>
      <c r="G214" s="280"/>
      <c r="H214" s="281"/>
    </row>
    <row r="215" spans="1:8" x14ac:dyDescent="0.3">
      <c r="A215" s="282"/>
      <c r="B215" s="283"/>
      <c r="C215" s="283"/>
      <c r="D215" s="283"/>
      <c r="E215" s="283"/>
      <c r="F215" s="283"/>
      <c r="G215" s="283"/>
      <c r="H215" s="284"/>
    </row>
    <row r="216" spans="1:8" ht="150" customHeight="1" x14ac:dyDescent="0.3">
      <c r="A216" s="285"/>
      <c r="B216" s="286"/>
      <c r="C216" s="286"/>
      <c r="D216" s="286"/>
      <c r="E216" s="286"/>
      <c r="F216" s="286"/>
      <c r="G216" s="286"/>
      <c r="H216" s="287"/>
    </row>
    <row r="217" spans="1:8" x14ac:dyDescent="0.3">
      <c r="A217" s="212"/>
      <c r="B217" s="212"/>
      <c r="C217" s="212"/>
      <c r="D217" s="212"/>
      <c r="E217" s="212"/>
      <c r="F217" s="212"/>
      <c r="G217" s="212"/>
      <c r="H217" s="212"/>
    </row>
    <row r="218" spans="1:8" ht="14.5" thickBot="1" x14ac:dyDescent="0.35">
      <c r="A218" s="8" t="s">
        <v>44</v>
      </c>
      <c r="B218" s="212"/>
      <c r="C218" s="212"/>
      <c r="D218" s="212"/>
      <c r="E218" s="212"/>
      <c r="F218" s="212"/>
      <c r="G218" s="212"/>
      <c r="H218" s="212"/>
    </row>
    <row r="219" spans="1:8" ht="14.5" thickTop="1" x14ac:dyDescent="0.3">
      <c r="A219" s="290" t="s">
        <v>72</v>
      </c>
      <c r="B219" s="283"/>
      <c r="C219" s="283"/>
      <c r="D219" s="283"/>
      <c r="E219" s="283"/>
      <c r="F219" s="283"/>
      <c r="G219" s="31" t="s">
        <v>48</v>
      </c>
      <c r="H219" s="198">
        <v>0.37719999999999998</v>
      </c>
    </row>
    <row r="221" spans="1:8" ht="23.5" thickTop="1" x14ac:dyDescent="0.3">
      <c r="A221" s="291" t="s">
        <v>2</v>
      </c>
      <c r="B221" s="291"/>
      <c r="C221" s="291"/>
      <c r="D221" s="291"/>
      <c r="E221" s="291"/>
      <c r="F221" s="291"/>
      <c r="G221" s="291"/>
      <c r="H221" s="291"/>
    </row>
    <row r="222" spans="1:8" ht="18" x14ac:dyDescent="0.3">
      <c r="A222" s="288" t="s">
        <v>39</v>
      </c>
      <c r="B222" s="288"/>
      <c r="C222" s="288"/>
      <c r="D222" s="288"/>
      <c r="E222" s="288"/>
      <c r="F222" s="288"/>
      <c r="G222" s="288"/>
      <c r="H222" s="288"/>
    </row>
    <row r="223" spans="1:8" ht="15" customHeight="1" x14ac:dyDescent="0.3">
      <c r="A223" s="289" t="str">
        <f>$A$5</f>
        <v>Effective Date May 1, 2024</v>
      </c>
      <c r="B223" s="289"/>
      <c r="C223" s="289"/>
      <c r="D223" s="289"/>
      <c r="E223" s="289"/>
      <c r="F223" s="289"/>
      <c r="G223" s="289"/>
      <c r="H223" s="289"/>
    </row>
    <row r="225" spans="1:8" ht="18" x14ac:dyDescent="0.3">
      <c r="A225" s="277" t="s">
        <v>35</v>
      </c>
      <c r="B225" s="278"/>
      <c r="C225" s="278"/>
      <c r="D225" s="278"/>
      <c r="E225" s="278"/>
      <c r="F225" s="278"/>
      <c r="G225" s="278"/>
      <c r="H225" s="278"/>
    </row>
    <row r="226" spans="1:8" x14ac:dyDescent="0.3">
      <c r="A226" s="212"/>
      <c r="B226" s="212"/>
      <c r="C226" s="212"/>
      <c r="D226" s="212"/>
      <c r="E226" s="212"/>
      <c r="F226" s="212"/>
      <c r="G226" s="212"/>
      <c r="H226" s="212"/>
    </row>
    <row r="227" spans="1:8" x14ac:dyDescent="0.3">
      <c r="A227" s="279" t="s">
        <v>157</v>
      </c>
      <c r="B227" s="280"/>
      <c r="C227" s="280"/>
      <c r="D227" s="280"/>
      <c r="E227" s="280"/>
      <c r="F227" s="280"/>
      <c r="G227" s="280"/>
      <c r="H227" s="281"/>
    </row>
    <row r="228" spans="1:8" x14ac:dyDescent="0.3">
      <c r="A228" s="282"/>
      <c r="B228" s="283"/>
      <c r="C228" s="283"/>
      <c r="D228" s="283"/>
      <c r="E228" s="283"/>
      <c r="F228" s="283"/>
      <c r="G228" s="283"/>
      <c r="H228" s="284"/>
    </row>
    <row r="229" spans="1:8" x14ac:dyDescent="0.3">
      <c r="A229" s="282"/>
      <c r="B229" s="283"/>
      <c r="C229" s="283"/>
      <c r="D229" s="283"/>
      <c r="E229" s="283"/>
      <c r="F229" s="283"/>
      <c r="G229" s="283"/>
      <c r="H229" s="284"/>
    </row>
    <row r="230" spans="1:8" x14ac:dyDescent="0.3">
      <c r="A230" s="285"/>
      <c r="B230" s="286"/>
      <c r="C230" s="286"/>
      <c r="D230" s="286"/>
      <c r="E230" s="286"/>
      <c r="F230" s="286"/>
      <c r="G230" s="286"/>
      <c r="H230" s="287"/>
    </row>
    <row r="231" spans="1:8" x14ac:dyDescent="0.3">
      <c r="A231" s="212"/>
      <c r="B231" s="212"/>
      <c r="C231" s="212"/>
      <c r="D231" s="212"/>
      <c r="E231" s="212"/>
      <c r="F231" s="212"/>
      <c r="G231" s="212"/>
      <c r="H231" s="212"/>
    </row>
    <row r="232" spans="1:8" x14ac:dyDescent="0.3">
      <c r="A232" s="8" t="s">
        <v>42</v>
      </c>
      <c r="B232" s="212"/>
      <c r="C232" s="212"/>
      <c r="D232" s="212"/>
      <c r="E232" s="212"/>
      <c r="F232" s="212"/>
      <c r="G232" s="212"/>
      <c r="H232" s="212"/>
    </row>
    <row r="233" spans="1:8" ht="62.25" customHeight="1" x14ac:dyDescent="0.3">
      <c r="A233" s="279" t="s">
        <v>63</v>
      </c>
      <c r="B233" s="280"/>
      <c r="C233" s="280"/>
      <c r="D233" s="280"/>
      <c r="E233" s="280"/>
      <c r="F233" s="280"/>
      <c r="G233" s="280"/>
      <c r="H233" s="281"/>
    </row>
    <row r="234" spans="1:8" ht="62.25" customHeight="1" x14ac:dyDescent="0.3">
      <c r="A234" s="282"/>
      <c r="B234" s="283"/>
      <c r="C234" s="283"/>
      <c r="D234" s="283"/>
      <c r="E234" s="283"/>
      <c r="F234" s="283"/>
      <c r="G234" s="283"/>
      <c r="H234" s="284"/>
    </row>
    <row r="235" spans="1:8" ht="48" customHeight="1" x14ac:dyDescent="0.3">
      <c r="A235" s="285"/>
      <c r="B235" s="286"/>
      <c r="C235" s="286"/>
      <c r="D235" s="286"/>
      <c r="E235" s="286"/>
      <c r="F235" s="286"/>
      <c r="G235" s="286"/>
      <c r="H235" s="287"/>
    </row>
    <row r="236" spans="1:8" x14ac:dyDescent="0.3">
      <c r="A236" s="212"/>
      <c r="B236" s="212"/>
      <c r="C236" s="212"/>
      <c r="D236" s="212"/>
      <c r="E236" s="212"/>
      <c r="F236" s="212"/>
      <c r="G236" s="212"/>
      <c r="H236" s="212"/>
    </row>
    <row r="237" spans="1:8" ht="14.5" thickBot="1" x14ac:dyDescent="0.35">
      <c r="A237" s="8" t="s">
        <v>73</v>
      </c>
      <c r="B237" s="212"/>
      <c r="C237" s="212"/>
      <c r="D237" s="212"/>
      <c r="E237" s="212"/>
      <c r="F237" s="212"/>
      <c r="G237" s="212"/>
      <c r="H237" s="212"/>
    </row>
    <row r="238" spans="1:8" ht="14.5" thickTop="1" x14ac:dyDescent="0.3">
      <c r="A238" s="290" t="s">
        <v>45</v>
      </c>
      <c r="B238" s="283"/>
      <c r="C238" s="283"/>
      <c r="D238" s="283"/>
      <c r="E238" s="283"/>
      <c r="F238" s="283"/>
      <c r="G238" s="9" t="s">
        <v>46</v>
      </c>
      <c r="H238" s="199">
        <v>4.55</v>
      </c>
    </row>
    <row r="239" spans="1:8" ht="23" x14ac:dyDescent="0.3">
      <c r="A239" s="291" t="s">
        <v>2</v>
      </c>
      <c r="B239" s="291"/>
      <c r="C239" s="291"/>
      <c r="D239" s="291"/>
      <c r="E239" s="291"/>
      <c r="F239" s="291"/>
      <c r="G239" s="291"/>
      <c r="H239" s="291"/>
    </row>
    <row r="240" spans="1:8" ht="18" x14ac:dyDescent="0.3">
      <c r="A240" s="288" t="s">
        <v>39</v>
      </c>
      <c r="B240" s="288"/>
      <c r="C240" s="288"/>
      <c r="D240" s="288"/>
      <c r="E240" s="288"/>
      <c r="F240" s="288"/>
      <c r="G240" s="288"/>
      <c r="H240" s="288"/>
    </row>
    <row r="241" spans="1:10" x14ac:dyDescent="0.3">
      <c r="A241" s="289" t="str">
        <f>$A$5</f>
        <v>Effective Date May 1, 2024</v>
      </c>
      <c r="B241" s="289"/>
      <c r="C241" s="289"/>
      <c r="D241" s="289"/>
      <c r="E241" s="289"/>
      <c r="F241" s="289"/>
      <c r="G241" s="289"/>
      <c r="H241" s="289"/>
    </row>
    <row r="242" spans="1:10" ht="18" x14ac:dyDescent="0.3">
      <c r="A242" s="55"/>
      <c r="B242" s="55"/>
      <c r="C242" s="55"/>
      <c r="D242" s="55"/>
      <c r="E242" s="55"/>
      <c r="F242" s="55"/>
      <c r="G242" s="55"/>
      <c r="H242" s="55"/>
    </row>
    <row r="243" spans="1:10" ht="18" x14ac:dyDescent="0.4">
      <c r="A243" s="19" t="s">
        <v>74</v>
      </c>
      <c r="B243" s="215"/>
      <c r="C243" s="215"/>
      <c r="D243" s="216"/>
    </row>
    <row r="244" spans="1:10" x14ac:dyDescent="0.3">
      <c r="A244" s="20"/>
      <c r="B244" s="215"/>
      <c r="C244" s="215"/>
      <c r="D244" s="216"/>
    </row>
    <row r="245" spans="1:10" x14ac:dyDescent="0.3">
      <c r="A245" s="20" t="s">
        <v>42</v>
      </c>
      <c r="B245" s="215"/>
      <c r="C245" s="215"/>
      <c r="D245" s="216"/>
    </row>
    <row r="246" spans="1:10" x14ac:dyDescent="0.3">
      <c r="A246" s="20"/>
      <c r="B246" s="215"/>
      <c r="C246" s="215"/>
      <c r="D246" s="216"/>
    </row>
    <row r="247" spans="1:10" x14ac:dyDescent="0.3">
      <c r="A247" s="21" t="s">
        <v>75</v>
      </c>
      <c r="B247" s="215"/>
      <c r="C247" s="215"/>
      <c r="D247" s="216"/>
    </row>
    <row r="248" spans="1:10" x14ac:dyDescent="0.3">
      <c r="A248" s="21" t="s">
        <v>76</v>
      </c>
      <c r="B248" s="215"/>
      <c r="C248" s="215"/>
      <c r="D248" s="216"/>
    </row>
    <row r="249" spans="1:10" x14ac:dyDescent="0.3">
      <c r="A249" s="21" t="s">
        <v>77</v>
      </c>
      <c r="B249" s="215"/>
      <c r="C249" s="215"/>
      <c r="D249" s="216"/>
    </row>
    <row r="250" spans="1:10" x14ac:dyDescent="0.3">
      <c r="A250" s="22"/>
      <c r="B250" s="215"/>
      <c r="C250" s="215"/>
      <c r="D250" s="216"/>
    </row>
    <row r="251" spans="1:10" x14ac:dyDescent="0.3">
      <c r="A251" s="21" t="s">
        <v>78</v>
      </c>
      <c r="B251" s="215"/>
      <c r="C251" s="215"/>
      <c r="D251" s="216"/>
    </row>
    <row r="252" spans="1:10" x14ac:dyDescent="0.3">
      <c r="A252" s="21" t="s">
        <v>79</v>
      </c>
      <c r="B252" s="215"/>
      <c r="C252" s="215"/>
      <c r="D252" s="216"/>
    </row>
    <row r="253" spans="1:10" x14ac:dyDescent="0.3">
      <c r="A253" s="21" t="s">
        <v>80</v>
      </c>
      <c r="B253" s="215"/>
      <c r="C253" s="215"/>
      <c r="D253" s="216"/>
      <c r="J253" s="4" t="s">
        <v>36</v>
      </c>
    </row>
    <row r="254" spans="1:10" x14ac:dyDescent="0.3">
      <c r="A254" s="21"/>
      <c r="B254" s="215"/>
      <c r="C254" s="215"/>
      <c r="D254" s="216"/>
    </row>
    <row r="255" spans="1:10" x14ac:dyDescent="0.3">
      <c r="A255" s="21" t="s">
        <v>81</v>
      </c>
      <c r="B255" s="215"/>
      <c r="C255" s="215"/>
      <c r="D255" s="216"/>
    </row>
    <row r="256" spans="1:10" x14ac:dyDescent="0.3">
      <c r="A256" s="21" t="s">
        <v>82</v>
      </c>
      <c r="B256" s="215"/>
      <c r="C256" s="215"/>
      <c r="D256" s="216"/>
    </row>
    <row r="257" spans="1:8" x14ac:dyDescent="0.3">
      <c r="A257" s="21" t="s">
        <v>83</v>
      </c>
      <c r="B257" s="215"/>
      <c r="C257" s="215"/>
      <c r="D257" s="216"/>
    </row>
    <row r="258" spans="1:8" x14ac:dyDescent="0.3">
      <c r="A258" s="21"/>
      <c r="B258" s="215"/>
      <c r="C258" s="215"/>
      <c r="D258" s="216"/>
    </row>
    <row r="259" spans="1:8" x14ac:dyDescent="0.3">
      <c r="A259" s="20"/>
      <c r="B259" s="215"/>
      <c r="C259" s="25"/>
      <c r="D259" s="25"/>
    </row>
    <row r="260" spans="1:8" ht="14.5" thickBot="1" x14ac:dyDescent="0.35">
      <c r="A260" s="20" t="s">
        <v>84</v>
      </c>
      <c r="B260" s="215"/>
      <c r="C260" s="215"/>
      <c r="D260" s="216"/>
    </row>
    <row r="261" spans="1:8" ht="15" thickTop="1" thickBot="1" x14ac:dyDescent="0.35">
      <c r="A261" s="26" t="s">
        <v>85</v>
      </c>
      <c r="B261" s="23"/>
      <c r="G261" s="9" t="s">
        <v>46</v>
      </c>
      <c r="H261" s="199">
        <v>30</v>
      </c>
    </row>
    <row r="262" spans="1:8" ht="14.5" thickTop="1" x14ac:dyDescent="0.3">
      <c r="A262" s="26" t="s">
        <v>86</v>
      </c>
      <c r="B262" s="23"/>
      <c r="G262" s="9" t="s">
        <v>46</v>
      </c>
      <c r="H262" s="199">
        <v>15</v>
      </c>
    </row>
    <row r="263" spans="1:8" x14ac:dyDescent="0.3">
      <c r="A263" s="27"/>
      <c r="B263" s="24"/>
    </row>
    <row r="264" spans="1:8" ht="14.5" thickBot="1" x14ac:dyDescent="0.35">
      <c r="A264" s="28" t="s">
        <v>87</v>
      </c>
      <c r="B264" s="215"/>
    </row>
    <row r="265" spans="1:8" ht="15" thickTop="1" thickBot="1" x14ac:dyDescent="0.35">
      <c r="A265" s="29" t="s">
        <v>88</v>
      </c>
      <c r="B265" s="23"/>
      <c r="G265" s="9" t="s">
        <v>89</v>
      </c>
      <c r="H265" s="199">
        <v>1.5</v>
      </c>
    </row>
    <row r="266" spans="1:8" ht="15" thickTop="1" thickBot="1" x14ac:dyDescent="0.35">
      <c r="A266" s="29" t="s">
        <v>90</v>
      </c>
      <c r="B266" s="23"/>
      <c r="G266" s="9" t="s">
        <v>89</v>
      </c>
      <c r="H266" s="199">
        <v>19.559999999999999</v>
      </c>
    </row>
    <row r="267" spans="1:8" ht="14.5" thickTop="1" x14ac:dyDescent="0.3">
      <c r="A267" s="30" t="s">
        <v>91</v>
      </c>
      <c r="B267" s="23"/>
      <c r="G267" s="9" t="s">
        <v>46</v>
      </c>
      <c r="H267" s="199">
        <v>65</v>
      </c>
    </row>
  </sheetData>
  <mergeCells count="94">
    <mergeCell ref="A3:H3"/>
    <mergeCell ref="A4:H4"/>
    <mergeCell ref="A5:H5"/>
    <mergeCell ref="A7:H7"/>
    <mergeCell ref="A9:H14"/>
    <mergeCell ref="A17:H19"/>
    <mergeCell ref="A25:F25"/>
    <mergeCell ref="A27:H27"/>
    <mergeCell ref="A28:H28"/>
    <mergeCell ref="A29:H29"/>
    <mergeCell ref="A31:H31"/>
    <mergeCell ref="A33:H36"/>
    <mergeCell ref="A22:F22"/>
    <mergeCell ref="A23:F23"/>
    <mergeCell ref="A24:F24"/>
    <mergeCell ref="A53:H53"/>
    <mergeCell ref="A39:H41"/>
    <mergeCell ref="A44:F44"/>
    <mergeCell ref="A45:F45"/>
    <mergeCell ref="A69:F69"/>
    <mergeCell ref="A55:H60"/>
    <mergeCell ref="A63:H65"/>
    <mergeCell ref="A68:F68"/>
    <mergeCell ref="A46:F46"/>
    <mergeCell ref="A47:F47"/>
    <mergeCell ref="A49:H49"/>
    <mergeCell ref="A50:H50"/>
    <mergeCell ref="A51:H51"/>
    <mergeCell ref="A70:F70"/>
    <mergeCell ref="A71:F71"/>
    <mergeCell ref="A73:H73"/>
    <mergeCell ref="A74:H74"/>
    <mergeCell ref="A75:H75"/>
    <mergeCell ref="A97:H97"/>
    <mergeCell ref="A77:H77"/>
    <mergeCell ref="A79:H83"/>
    <mergeCell ref="A86:H88"/>
    <mergeCell ref="A115:F115"/>
    <mergeCell ref="A91:F91"/>
    <mergeCell ref="A92:F92"/>
    <mergeCell ref="A93:F93"/>
    <mergeCell ref="A94:F94"/>
    <mergeCell ref="A96:H96"/>
    <mergeCell ref="A117:H117"/>
    <mergeCell ref="A98:H98"/>
    <mergeCell ref="A100:H100"/>
    <mergeCell ref="A102:H107"/>
    <mergeCell ref="A110:H112"/>
    <mergeCell ref="A136:F136"/>
    <mergeCell ref="A137:F137"/>
    <mergeCell ref="A139:H139"/>
    <mergeCell ref="A118:H118"/>
    <mergeCell ref="A119:H119"/>
    <mergeCell ref="A121:H121"/>
    <mergeCell ref="A123:H128"/>
    <mergeCell ref="A131:H133"/>
    <mergeCell ref="A158:F158"/>
    <mergeCell ref="A159:F159"/>
    <mergeCell ref="A161:H161"/>
    <mergeCell ref="A140:H140"/>
    <mergeCell ref="A141:H141"/>
    <mergeCell ref="A143:H143"/>
    <mergeCell ref="A145:H150"/>
    <mergeCell ref="A153:H155"/>
    <mergeCell ref="A180:F180"/>
    <mergeCell ref="A182:H182"/>
    <mergeCell ref="A183:H183"/>
    <mergeCell ref="A162:H162"/>
    <mergeCell ref="A163:H163"/>
    <mergeCell ref="A165:H165"/>
    <mergeCell ref="A167:H172"/>
    <mergeCell ref="A175:H177"/>
    <mergeCell ref="A201:F201"/>
    <mergeCell ref="A203:H203"/>
    <mergeCell ref="A204:H204"/>
    <mergeCell ref="A205:H205"/>
    <mergeCell ref="A184:H184"/>
    <mergeCell ref="A186:H186"/>
    <mergeCell ref="A188:H193"/>
    <mergeCell ref="A196:H198"/>
    <mergeCell ref="A207:H207"/>
    <mergeCell ref="A209:H211"/>
    <mergeCell ref="A214:H216"/>
    <mergeCell ref="A240:H240"/>
    <mergeCell ref="A241:H241"/>
    <mergeCell ref="A219:F219"/>
    <mergeCell ref="A233:H235"/>
    <mergeCell ref="A238:F238"/>
    <mergeCell ref="A239:H239"/>
    <mergeCell ref="A221:H221"/>
    <mergeCell ref="A222:H222"/>
    <mergeCell ref="A223:H223"/>
    <mergeCell ref="A225:H225"/>
    <mergeCell ref="A227:H230"/>
  </mergeCells>
  <dataValidations count="3">
    <dataValidation type="list" allowBlank="1" showInputMessage="1" showErrorMessage="1" sqref="A265:A267" xr:uid="{00000000-0002-0000-0200-000000000000}">
      <formula1>NonPayment</formula1>
    </dataValidation>
    <dataValidation type="list" allowBlank="1" showInputMessage="1" showErrorMessage="1" sqref="G265:G267 G261:G262" xr:uid="{00000000-0002-0000-0200-000002000000}">
      <formula1>Units2</formula1>
    </dataValidation>
    <dataValidation type="list" allowBlank="1" showInputMessage="1" showErrorMessage="1" sqref="A261:A262" xr:uid="{00000000-0002-0000-0200-000001000000}">
      <formula1>CustomerAdministration</formula1>
    </dataValidation>
  </dataValidations>
  <printOptions horizontalCentered="1"/>
  <pageMargins left="0.7" right="0.7" top="1.25" bottom="0.75" header="0.3" footer="0.3"/>
  <pageSetup scale="73" fitToHeight="0" orientation="portrait" r:id="rId1"/>
  <rowBreaks count="11" manualBreakCount="11">
    <brk id="26" max="16383" man="1"/>
    <brk id="48" max="7" man="1"/>
    <brk id="72" max="7" man="1"/>
    <brk id="95" max="7" man="1"/>
    <brk id="116" max="7" man="1"/>
    <brk id="138" max="7" man="1"/>
    <brk id="160" max="7" man="1"/>
    <brk id="181" max="7" man="1"/>
    <brk id="202" max="7" man="1"/>
    <brk id="220" max="7" man="1"/>
    <brk id="238"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6"/>
  <sheetViews>
    <sheetView workbookViewId="0">
      <selection activeCell="A30" sqref="A30"/>
    </sheetView>
  </sheetViews>
  <sheetFormatPr defaultColWidth="9.08984375" defaultRowHeight="14" x14ac:dyDescent="0.3"/>
  <cols>
    <col min="1" max="1" width="88.6328125" style="4" bestFit="1" customWidth="1"/>
    <col min="2" max="2" width="11" style="4" customWidth="1"/>
    <col min="3" max="5" width="14.453125" style="4" customWidth="1"/>
    <col min="6" max="6" width="1.36328125" style="4" customWidth="1"/>
    <col min="7" max="7" width="14.6328125" style="4" customWidth="1"/>
    <col min="8" max="8" width="11" style="4" customWidth="1"/>
    <col min="9" max="11" width="14.453125" style="4" customWidth="1"/>
    <col min="12" max="16384" width="9.08984375" style="4"/>
  </cols>
  <sheetData>
    <row r="1" spans="1:11" ht="15.5" x14ac:dyDescent="0.3">
      <c r="A1" s="228"/>
      <c r="B1" s="228"/>
      <c r="C1" s="228"/>
      <c r="D1" s="228"/>
      <c r="E1" s="228"/>
      <c r="F1" s="228"/>
      <c r="G1" s="228"/>
    </row>
    <row r="2" spans="1:11" ht="15.5" x14ac:dyDescent="0.3">
      <c r="A2" s="228"/>
      <c r="B2" s="228"/>
      <c r="C2" s="229"/>
      <c r="D2" s="229"/>
      <c r="E2" s="229"/>
      <c r="F2" s="229"/>
      <c r="G2" s="229"/>
    </row>
    <row r="3" spans="1:11" x14ac:dyDescent="0.3">
      <c r="A3" s="248" t="s">
        <v>155</v>
      </c>
    </row>
    <row r="4" spans="1:11" x14ac:dyDescent="0.3">
      <c r="A4" s="12"/>
      <c r="B4" s="13"/>
      <c r="C4" s="230"/>
      <c r="D4" s="210"/>
      <c r="G4" s="4" t="s">
        <v>36</v>
      </c>
    </row>
    <row r="5" spans="1:11" x14ac:dyDescent="0.3">
      <c r="A5" s="12"/>
      <c r="B5" s="14"/>
      <c r="C5" s="12"/>
      <c r="D5" s="15"/>
    </row>
    <row r="6" spans="1:11" x14ac:dyDescent="0.3">
      <c r="A6" s="12" t="s">
        <v>92</v>
      </c>
      <c r="B6" s="240">
        <v>3.5999999999999997E-2</v>
      </c>
      <c r="C6" s="12"/>
    </row>
    <row r="7" spans="1:11" x14ac:dyDescent="0.3">
      <c r="A7" s="12"/>
      <c r="B7" s="14"/>
      <c r="C7" s="231"/>
    </row>
    <row r="8" spans="1:11" x14ac:dyDescent="0.3">
      <c r="C8" s="57" t="s">
        <v>93</v>
      </c>
      <c r="D8" s="57" t="s">
        <v>94</v>
      </c>
      <c r="E8" s="57" t="s">
        <v>95</v>
      </c>
      <c r="G8" s="57"/>
      <c r="H8" s="57"/>
      <c r="I8" s="57" t="s">
        <v>93</v>
      </c>
      <c r="J8" s="57" t="s">
        <v>94</v>
      </c>
      <c r="K8" s="57" t="s">
        <v>95</v>
      </c>
    </row>
    <row r="9" spans="1:11" x14ac:dyDescent="0.3">
      <c r="B9" s="294" t="s">
        <v>96</v>
      </c>
      <c r="C9" s="294" t="s">
        <v>97</v>
      </c>
      <c r="D9" s="294" t="s">
        <v>98</v>
      </c>
      <c r="E9" s="294" t="s">
        <v>99</v>
      </c>
      <c r="G9" s="294" t="s">
        <v>100</v>
      </c>
      <c r="H9" s="294" t="s">
        <v>101</v>
      </c>
      <c r="I9" s="294" t="s">
        <v>102</v>
      </c>
      <c r="J9" s="294" t="s">
        <v>102</v>
      </c>
      <c r="K9" s="294" t="s">
        <v>102</v>
      </c>
    </row>
    <row r="10" spans="1:11" x14ac:dyDescent="0.3">
      <c r="A10" s="235" t="s">
        <v>103</v>
      </c>
      <c r="B10" s="295"/>
      <c r="C10" s="295"/>
      <c r="D10" s="295"/>
      <c r="E10" s="295"/>
      <c r="G10" s="295"/>
      <c r="H10" s="295"/>
      <c r="I10" s="295"/>
      <c r="J10" s="295"/>
      <c r="K10" s="295"/>
    </row>
    <row r="11" spans="1:11" x14ac:dyDescent="0.3">
      <c r="C11" s="226"/>
      <c r="G11" s="226"/>
      <c r="I11" s="226"/>
      <c r="J11" s="226"/>
      <c r="K11" s="226"/>
    </row>
    <row r="12" spans="1:11" x14ac:dyDescent="0.3">
      <c r="A12" s="4" t="s">
        <v>25</v>
      </c>
      <c r="B12" s="206">
        <f>'Current Tariff Schedule'!H22</f>
        <v>23.53</v>
      </c>
      <c r="C12" s="191">
        <f>'Current Tariff Schedule'!H23</f>
        <v>0.11070000000000001</v>
      </c>
      <c r="D12" s="191">
        <f>'Current Tariff Schedule'!$H24</f>
        <v>0.1477</v>
      </c>
      <c r="E12" s="191">
        <f>'Current Tariff Schedule'!$H25</f>
        <v>0.2225</v>
      </c>
      <c r="G12" s="56">
        <f>B6</f>
        <v>3.5999999999999997E-2</v>
      </c>
      <c r="H12" s="16">
        <f t="shared" ref="H12:H21" si="0">ROUND(B12*(1+G12),2)</f>
        <v>24.38</v>
      </c>
      <c r="I12" s="17">
        <f>ROUND(C12*(G12+1),4)</f>
        <v>0.1147</v>
      </c>
      <c r="J12" s="17">
        <f>ROUND(D12*(G12+1),4)</f>
        <v>0.153</v>
      </c>
      <c r="K12" s="17">
        <f>ROUND(E12*(G12+1),4)</f>
        <v>0.23050000000000001</v>
      </c>
    </row>
    <row r="13" spans="1:11" x14ac:dyDescent="0.3">
      <c r="A13" s="4" t="s">
        <v>26</v>
      </c>
      <c r="B13" s="206">
        <f>'Current Tariff Schedule'!H44</f>
        <v>39.75</v>
      </c>
      <c r="C13" s="191">
        <f>'Current Tariff Schedule'!H45</f>
        <v>0.11070000000000001</v>
      </c>
      <c r="D13" s="191">
        <f>'Current Tariff Schedule'!$H46</f>
        <v>0.1477</v>
      </c>
      <c r="E13" s="191">
        <f>'Current Tariff Schedule'!$H47</f>
        <v>0.2225</v>
      </c>
      <c r="G13" s="56">
        <f>$G$12</f>
        <v>3.5999999999999997E-2</v>
      </c>
      <c r="H13" s="16">
        <f t="shared" si="0"/>
        <v>41.18</v>
      </c>
      <c r="I13" s="17">
        <f>ROUND(C13*(G13+1),4)</f>
        <v>0.1147</v>
      </c>
      <c r="J13" s="17">
        <f>ROUND(D13*(G13+1),4)</f>
        <v>0.153</v>
      </c>
      <c r="K13" s="17">
        <f>ROUND(E13*(G13+1),4)</f>
        <v>0.23050000000000001</v>
      </c>
    </row>
    <row r="14" spans="1:11" x14ac:dyDescent="0.3">
      <c r="A14" s="4" t="s">
        <v>27</v>
      </c>
      <c r="B14" s="206">
        <f>'Current Tariff Schedule'!H68</f>
        <v>39.99</v>
      </c>
      <c r="C14" s="191">
        <f>'Current Tariff Schedule'!H69</f>
        <v>0.124</v>
      </c>
      <c r="D14" s="191">
        <f>'Current Tariff Schedule'!$H70</f>
        <v>0.16450000000000001</v>
      </c>
      <c r="E14" s="191">
        <f>'Current Tariff Schedule'!$H71</f>
        <v>0.2225</v>
      </c>
      <c r="G14" s="56">
        <f t="shared" ref="G14:G20" si="1">$G$12</f>
        <v>3.5999999999999997E-2</v>
      </c>
      <c r="H14" s="16">
        <f t="shared" si="0"/>
        <v>41.43</v>
      </c>
      <c r="I14" s="17">
        <f t="shared" ref="I14:I20" si="2">ROUND(C14*(G14+1),4)</f>
        <v>0.1285</v>
      </c>
      <c r="J14" s="17">
        <f>ROUND(D14*(G14+1),4)</f>
        <v>0.1704</v>
      </c>
      <c r="K14" s="17">
        <f>ROUND(E14*(G14+1),4)</f>
        <v>0.23050000000000001</v>
      </c>
    </row>
    <row r="15" spans="1:11" x14ac:dyDescent="0.3">
      <c r="A15" s="4" t="s">
        <v>28</v>
      </c>
      <c r="B15" s="206">
        <f>'Current Tariff Schedule'!H91</f>
        <v>50.06</v>
      </c>
      <c r="C15" s="191">
        <f>'Current Tariff Schedule'!H92</f>
        <v>0.124</v>
      </c>
      <c r="D15" s="191">
        <f>'Current Tariff Schedule'!$H93</f>
        <v>0.16450000000000001</v>
      </c>
      <c r="E15" s="191">
        <f>'Current Tariff Schedule'!$H94</f>
        <v>0.2225</v>
      </c>
      <c r="G15" s="56">
        <f t="shared" si="1"/>
        <v>3.5999999999999997E-2</v>
      </c>
      <c r="H15" s="16">
        <f t="shared" si="0"/>
        <v>51.86</v>
      </c>
      <c r="I15" s="17">
        <f t="shared" si="2"/>
        <v>0.1285</v>
      </c>
      <c r="J15" s="17">
        <f>ROUND(D15*(G15+1),4)</f>
        <v>0.1704</v>
      </c>
      <c r="K15" s="17">
        <f>ROUND(E15*(G15+1),4)</f>
        <v>0.23050000000000001</v>
      </c>
    </row>
    <row r="16" spans="1:11" x14ac:dyDescent="0.3">
      <c r="A16" s="4" t="s">
        <v>29</v>
      </c>
      <c r="B16" s="206"/>
      <c r="C16" s="191">
        <f>'Current Tariff Schedule'!H115</f>
        <v>0.123</v>
      </c>
      <c r="D16" s="191"/>
      <c r="E16" s="205"/>
      <c r="G16" s="56">
        <f t="shared" si="1"/>
        <v>3.5999999999999997E-2</v>
      </c>
      <c r="H16" s="16">
        <f t="shared" si="0"/>
        <v>0</v>
      </c>
      <c r="I16" s="17">
        <f t="shared" si="2"/>
        <v>0.12740000000000001</v>
      </c>
      <c r="J16" s="17"/>
      <c r="K16" s="17"/>
    </row>
    <row r="17" spans="1:11" x14ac:dyDescent="0.3">
      <c r="A17" s="234" t="s">
        <v>30</v>
      </c>
      <c r="B17" s="206"/>
      <c r="C17" s="191">
        <f>'Current Tariff Schedule'!H136</f>
        <v>0.72870000000000001</v>
      </c>
      <c r="D17" s="191">
        <f>'Current Tariff Schedule'!$H137</f>
        <v>0.83260000000000001</v>
      </c>
      <c r="E17" s="205"/>
      <c r="G17" s="56">
        <f t="shared" si="1"/>
        <v>3.5999999999999997E-2</v>
      </c>
      <c r="H17" s="16">
        <f t="shared" si="0"/>
        <v>0</v>
      </c>
      <c r="I17" s="17">
        <f t="shared" si="2"/>
        <v>0.75490000000000002</v>
      </c>
      <c r="J17" s="17">
        <f>ROUND(D17*(G17+1),4)</f>
        <v>0.86260000000000003</v>
      </c>
      <c r="K17" s="17"/>
    </row>
    <row r="18" spans="1:11" x14ac:dyDescent="0.3">
      <c r="A18" s="4" t="s">
        <v>31</v>
      </c>
      <c r="B18" s="206"/>
      <c r="C18" s="191">
        <f>'Current Tariff Schedule'!H158</f>
        <v>1.1002000000000001</v>
      </c>
      <c r="D18" s="191">
        <f>'Current Tariff Schedule'!H159</f>
        <v>1.204</v>
      </c>
      <c r="E18" s="205"/>
      <c r="G18" s="56">
        <f t="shared" si="1"/>
        <v>3.5999999999999997E-2</v>
      </c>
      <c r="H18" s="16">
        <f t="shared" si="0"/>
        <v>0</v>
      </c>
      <c r="I18" s="17">
        <f t="shared" si="2"/>
        <v>1.1397999999999999</v>
      </c>
      <c r="J18" s="17">
        <f>ROUND(D18*(G18+1),4)</f>
        <v>1.2473000000000001</v>
      </c>
      <c r="K18" s="17"/>
    </row>
    <row r="19" spans="1:11" x14ac:dyDescent="0.3">
      <c r="A19" s="4" t="s">
        <v>32</v>
      </c>
      <c r="B19" s="206"/>
      <c r="C19" s="191">
        <f>'Current Tariff Schedule'!H180</f>
        <v>0.83260000000000001</v>
      </c>
      <c r="D19" s="17"/>
      <c r="G19" s="56">
        <f t="shared" si="1"/>
        <v>3.5999999999999997E-2</v>
      </c>
      <c r="H19" s="16">
        <f t="shared" si="0"/>
        <v>0</v>
      </c>
      <c r="I19" s="17">
        <f t="shared" si="2"/>
        <v>0.86260000000000003</v>
      </c>
      <c r="J19" s="17"/>
      <c r="K19" s="17"/>
    </row>
    <row r="20" spans="1:11" x14ac:dyDescent="0.3">
      <c r="A20" s="4" t="s">
        <v>33</v>
      </c>
      <c r="B20" s="206"/>
      <c r="C20" s="191">
        <f>'Current Tariff Schedule'!H201</f>
        <v>1.204</v>
      </c>
      <c r="D20" s="17"/>
      <c r="G20" s="56">
        <f t="shared" si="1"/>
        <v>3.5999999999999997E-2</v>
      </c>
      <c r="H20" s="16">
        <f t="shared" si="0"/>
        <v>0</v>
      </c>
      <c r="I20" s="17">
        <f t="shared" si="2"/>
        <v>1.2473000000000001</v>
      </c>
      <c r="J20" s="17"/>
      <c r="K20" s="17"/>
    </row>
    <row r="21" spans="1:11" x14ac:dyDescent="0.3">
      <c r="A21" s="4" t="s">
        <v>34</v>
      </c>
      <c r="B21" s="206"/>
      <c r="C21" s="191">
        <f>'Current Tariff Schedule'!H219</f>
        <v>0.37719999999999998</v>
      </c>
      <c r="D21" s="17"/>
      <c r="G21" s="56">
        <f>$G$12</f>
        <v>3.5999999999999997E-2</v>
      </c>
      <c r="H21" s="16">
        <f t="shared" si="0"/>
        <v>0</v>
      </c>
      <c r="I21" s="17">
        <f t="shared" ref="I21" si="3">ROUND(C21*(G21+1),4)</f>
        <v>0.39079999999999998</v>
      </c>
      <c r="J21" s="17"/>
      <c r="K21" s="17"/>
    </row>
    <row r="22" spans="1:11" x14ac:dyDescent="0.3">
      <c r="A22" s="4" t="s">
        <v>35</v>
      </c>
      <c r="B22" s="206">
        <f>'Current Tariff Schedule'!H238</f>
        <v>4.55</v>
      </c>
      <c r="C22" s="17"/>
      <c r="H22" s="250">
        <v>5</v>
      </c>
    </row>
    <row r="25" spans="1:11" x14ac:dyDescent="0.3">
      <c r="G25" s="4" t="s">
        <v>36</v>
      </c>
    </row>
    <row r="26" spans="1:11" x14ac:dyDescent="0.3">
      <c r="C26" s="227"/>
      <c r="G26" s="4" t="s">
        <v>36</v>
      </c>
    </row>
  </sheetData>
  <mergeCells count="9">
    <mergeCell ref="J9:J10"/>
    <mergeCell ref="K9:K10"/>
    <mergeCell ref="G9:G10"/>
    <mergeCell ref="I9:I10"/>
    <mergeCell ref="B9:B10"/>
    <mergeCell ref="C9:C10"/>
    <mergeCell ref="H9:H10"/>
    <mergeCell ref="D9:D10"/>
    <mergeCell ref="E9:E10"/>
  </mergeCells>
  <printOptions horizontalCentered="1"/>
  <pageMargins left="0.7" right="0.7" top="0.75" bottom="0.7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5"/>
  <sheetViews>
    <sheetView topLeftCell="A35" workbookViewId="0">
      <selection activeCell="L14" sqref="L14"/>
    </sheetView>
  </sheetViews>
  <sheetFormatPr defaultRowHeight="14.5" x14ac:dyDescent="0.35"/>
  <cols>
    <col min="1" max="1" width="25.6328125" style="1" customWidth="1"/>
    <col min="2" max="3" width="12.6328125" style="1" customWidth="1"/>
    <col min="4" max="4" width="6.453125" style="1" customWidth="1"/>
    <col min="5" max="5" width="25.6328125" style="1" customWidth="1"/>
    <col min="6" max="7" width="12.6328125" style="1" customWidth="1"/>
    <col min="9" max="9" width="9" customWidth="1"/>
    <col min="10" max="10" width="9.36328125" hidden="1" customWidth="1"/>
  </cols>
  <sheetData>
    <row r="1" spans="1:11" x14ac:dyDescent="0.35">
      <c r="A1" s="11"/>
      <c r="B1" s="11"/>
      <c r="C1" s="11"/>
      <c r="D1" s="11"/>
      <c r="E1" s="11"/>
      <c r="F1" s="11"/>
      <c r="G1" s="11"/>
    </row>
    <row r="2" spans="1:11" x14ac:dyDescent="0.35">
      <c r="A2" s="58" t="s">
        <v>104</v>
      </c>
      <c r="B2" s="58"/>
      <c r="C2" s="58"/>
      <c r="D2" s="58"/>
      <c r="E2" s="58"/>
      <c r="F2" s="58"/>
      <c r="G2" s="11"/>
    </row>
    <row r="3" spans="1:11" x14ac:dyDescent="0.35">
      <c r="A3" s="58"/>
      <c r="B3" s="58"/>
      <c r="C3" s="58"/>
      <c r="D3" s="58"/>
      <c r="E3" s="58"/>
      <c r="F3" s="58"/>
      <c r="G3" s="11"/>
    </row>
    <row r="4" spans="1:11" x14ac:dyDescent="0.35">
      <c r="A4" s="249" t="str">
        <f>'Current Tariff Schedule'!$A$5</f>
        <v>Effective Date May 1, 2024</v>
      </c>
      <c r="B4" s="58"/>
      <c r="C4" s="58"/>
      <c r="D4" s="58"/>
      <c r="E4" s="249" t="str">
        <f>'Proposed Rates'!A3</f>
        <v>Effective Date, May 1, 2025</v>
      </c>
      <c r="F4" s="58"/>
      <c r="G4" s="11"/>
    </row>
    <row r="5" spans="1:11" x14ac:dyDescent="0.35">
      <c r="A5" s="58"/>
      <c r="B5" s="58"/>
      <c r="C5" s="58"/>
      <c r="D5" s="58"/>
      <c r="E5" s="58"/>
      <c r="F5" s="58"/>
      <c r="G5" s="11"/>
    </row>
    <row r="6" spans="1:11" ht="18" x14ac:dyDescent="0.35">
      <c r="A6" s="33" t="s">
        <v>105</v>
      </c>
      <c r="B6" s="34"/>
      <c r="C6" s="34"/>
      <c r="D6" s="34"/>
      <c r="E6" s="33" t="s">
        <v>106</v>
      </c>
      <c r="F6" s="32"/>
      <c r="G6" s="32"/>
    </row>
    <row r="7" spans="1:11" x14ac:dyDescent="0.35">
      <c r="A7" s="35" t="s">
        <v>107</v>
      </c>
      <c r="B7" s="35" t="s">
        <v>108</v>
      </c>
      <c r="C7" s="35" t="s">
        <v>109</v>
      </c>
      <c r="D7" s="36"/>
      <c r="E7" s="35" t="s">
        <v>107</v>
      </c>
      <c r="F7" s="35" t="s">
        <v>108</v>
      </c>
      <c r="G7" s="35" t="s">
        <v>109</v>
      </c>
      <c r="K7" t="s">
        <v>36</v>
      </c>
    </row>
    <row r="8" spans="1:11" x14ac:dyDescent="0.35">
      <c r="A8" s="37"/>
      <c r="B8" s="37"/>
      <c r="C8" s="37"/>
      <c r="D8" s="37"/>
      <c r="E8" s="37"/>
      <c r="F8" s="37"/>
      <c r="G8" s="37"/>
    </row>
    <row r="9" spans="1:11" x14ac:dyDescent="0.35">
      <c r="A9" s="297" t="s">
        <v>110</v>
      </c>
      <c r="B9" s="297"/>
      <c r="C9" s="297"/>
      <c r="D9" s="37"/>
      <c r="E9" s="297" t="s">
        <v>110</v>
      </c>
      <c r="F9" s="297"/>
      <c r="G9" s="297"/>
    </row>
    <row r="10" spans="1:11" ht="25.5" customHeight="1" x14ac:dyDescent="0.35">
      <c r="A10" s="38" t="s">
        <v>45</v>
      </c>
      <c r="B10" s="39" t="s">
        <v>46</v>
      </c>
      <c r="C10" s="188">
        <f>'Current Tariff Schedule'!H22</f>
        <v>23.53</v>
      </c>
      <c r="D10" s="37"/>
      <c r="E10" s="38" t="s">
        <v>45</v>
      </c>
      <c r="F10" s="39" t="s">
        <v>46</v>
      </c>
      <c r="G10" s="188">
        <f>'Proposed Rates'!H12</f>
        <v>24.38</v>
      </c>
    </row>
    <row r="11" spans="1:11" ht="25.5" customHeight="1" x14ac:dyDescent="0.35">
      <c r="A11" s="38" t="s">
        <v>111</v>
      </c>
      <c r="B11" s="39" t="s">
        <v>48</v>
      </c>
      <c r="C11" s="189">
        <f>'Current Tariff Schedule'!H23</f>
        <v>0.11070000000000001</v>
      </c>
      <c r="D11" s="37"/>
      <c r="E11" s="38" t="s">
        <v>111</v>
      </c>
      <c r="F11" s="39" t="s">
        <v>48</v>
      </c>
      <c r="G11" s="190">
        <f>'Proposed Rates'!I12</f>
        <v>0.1147</v>
      </c>
    </row>
    <row r="12" spans="1:11" ht="25.5" customHeight="1" x14ac:dyDescent="0.35">
      <c r="A12" s="38" t="s">
        <v>112</v>
      </c>
      <c r="B12" s="39" t="s">
        <v>48</v>
      </c>
      <c r="C12" s="189">
        <f>'Current Tariff Schedule'!H24</f>
        <v>0.1477</v>
      </c>
      <c r="D12" s="37"/>
      <c r="E12" s="38" t="s">
        <v>112</v>
      </c>
      <c r="F12" s="39" t="s">
        <v>48</v>
      </c>
      <c r="G12" s="190">
        <f>'Proposed Rates'!J12</f>
        <v>0.153</v>
      </c>
    </row>
    <row r="13" spans="1:11" ht="25.5" customHeight="1" x14ac:dyDescent="0.35">
      <c r="A13" s="38" t="s">
        <v>50</v>
      </c>
      <c r="B13" s="39" t="s">
        <v>48</v>
      </c>
      <c r="C13" s="189">
        <f>'Current Tariff Schedule'!H25</f>
        <v>0.2225</v>
      </c>
      <c r="D13" s="37"/>
      <c r="E13" s="38" t="s">
        <v>50</v>
      </c>
      <c r="F13" s="39" t="s">
        <v>48</v>
      </c>
      <c r="G13" s="190">
        <f>'Proposed Rates'!K12</f>
        <v>0.23050000000000001</v>
      </c>
    </row>
    <row r="14" spans="1:11" x14ac:dyDescent="0.35">
      <c r="A14" s="41"/>
      <c r="B14" s="42"/>
      <c r="C14" s="43"/>
      <c r="D14" s="37"/>
      <c r="E14" s="41"/>
      <c r="F14" s="42"/>
      <c r="G14" s="44"/>
    </row>
    <row r="15" spans="1:11" x14ac:dyDescent="0.35">
      <c r="A15" s="296" t="s">
        <v>113</v>
      </c>
      <c r="B15" s="296"/>
      <c r="C15" s="296"/>
      <c r="D15" s="37"/>
      <c r="E15" s="296" t="s">
        <v>113</v>
      </c>
      <c r="F15" s="296"/>
      <c r="G15" s="296"/>
    </row>
    <row r="16" spans="1:11" ht="25.5" customHeight="1" x14ac:dyDescent="0.35">
      <c r="A16" s="38" t="s">
        <v>45</v>
      </c>
      <c r="B16" s="39" t="s">
        <v>46</v>
      </c>
      <c r="C16" s="188">
        <f>'Current Tariff Schedule'!H44</f>
        <v>39.75</v>
      </c>
      <c r="D16" s="37"/>
      <c r="E16" s="38" t="s">
        <v>45</v>
      </c>
      <c r="F16" s="39" t="s">
        <v>46</v>
      </c>
      <c r="G16" s="188">
        <f>'Proposed Rates'!H13</f>
        <v>41.18</v>
      </c>
    </row>
    <row r="17" spans="1:10" ht="25.5" customHeight="1" x14ac:dyDescent="0.35">
      <c r="A17" s="38" t="s">
        <v>111</v>
      </c>
      <c r="B17" s="39" t="s">
        <v>48</v>
      </c>
      <c r="C17" s="189">
        <f>'Current Tariff Schedule'!H45</f>
        <v>0.11070000000000001</v>
      </c>
      <c r="D17" s="37"/>
      <c r="E17" s="38" t="s">
        <v>111</v>
      </c>
      <c r="F17" s="39" t="s">
        <v>48</v>
      </c>
      <c r="G17" s="190">
        <f>'Proposed Rates'!I13</f>
        <v>0.1147</v>
      </c>
      <c r="J17" t="s">
        <v>36</v>
      </c>
    </row>
    <row r="18" spans="1:10" ht="25.5" customHeight="1" x14ac:dyDescent="0.35">
      <c r="A18" s="38" t="s">
        <v>112</v>
      </c>
      <c r="B18" s="39" t="s">
        <v>48</v>
      </c>
      <c r="C18" s="189">
        <f>'Current Tariff Schedule'!H46</f>
        <v>0.1477</v>
      </c>
      <c r="D18" s="37"/>
      <c r="E18" s="38" t="s">
        <v>112</v>
      </c>
      <c r="F18" s="39" t="s">
        <v>48</v>
      </c>
      <c r="G18" s="190">
        <f>'Proposed Rates'!J13</f>
        <v>0.153</v>
      </c>
    </row>
    <row r="19" spans="1:10" ht="25.5" customHeight="1" x14ac:dyDescent="0.35">
      <c r="A19" s="38" t="s">
        <v>50</v>
      </c>
      <c r="B19" s="39" t="s">
        <v>48</v>
      </c>
      <c r="C19" s="189">
        <f>'Current Tariff Schedule'!H47</f>
        <v>0.2225</v>
      </c>
      <c r="D19" s="37"/>
      <c r="E19" s="38" t="s">
        <v>50</v>
      </c>
      <c r="F19" s="39" t="s">
        <v>48</v>
      </c>
      <c r="G19" s="190">
        <f>'Proposed Rates'!K13</f>
        <v>0.23050000000000001</v>
      </c>
    </row>
    <row r="20" spans="1:10" x14ac:dyDescent="0.35">
      <c r="A20" s="41"/>
      <c r="B20" s="42"/>
      <c r="C20" s="43"/>
      <c r="D20" s="37"/>
      <c r="E20" s="41"/>
      <c r="F20" s="42"/>
      <c r="G20" s="44"/>
    </row>
    <row r="21" spans="1:10" x14ac:dyDescent="0.35">
      <c r="A21" s="296" t="s">
        <v>114</v>
      </c>
      <c r="B21" s="296"/>
      <c r="C21" s="296"/>
      <c r="D21" s="37"/>
      <c r="E21" s="296" t="s">
        <v>114</v>
      </c>
      <c r="F21" s="296"/>
      <c r="G21" s="296"/>
    </row>
    <row r="22" spans="1:10" ht="25.5" customHeight="1" x14ac:dyDescent="0.35">
      <c r="A22" s="38" t="s">
        <v>45</v>
      </c>
      <c r="B22" s="39" t="s">
        <v>46</v>
      </c>
      <c r="C22" s="236">
        <f>'Current Tariff Schedule'!H68</f>
        <v>39.99</v>
      </c>
      <c r="D22" s="37"/>
      <c r="E22" s="38" t="s">
        <v>45</v>
      </c>
      <c r="F22" s="39" t="s">
        <v>46</v>
      </c>
      <c r="G22" s="188">
        <f>'Proposed Rates'!H14</f>
        <v>41.43</v>
      </c>
    </row>
    <row r="23" spans="1:10" ht="25.5" customHeight="1" x14ac:dyDescent="0.35">
      <c r="A23" s="38" t="s">
        <v>115</v>
      </c>
      <c r="B23" s="39" t="s">
        <v>48</v>
      </c>
      <c r="C23" s="237">
        <f>'Current Tariff Schedule'!H69</f>
        <v>0.124</v>
      </c>
      <c r="D23" s="37"/>
      <c r="E23" s="38" t="s">
        <v>115</v>
      </c>
      <c r="F23" s="39" t="s">
        <v>48</v>
      </c>
      <c r="G23" s="190">
        <f>'Proposed Rates'!I14</f>
        <v>0.1285</v>
      </c>
    </row>
    <row r="24" spans="1:10" ht="25.5" customHeight="1" x14ac:dyDescent="0.35">
      <c r="A24" s="38" t="s">
        <v>116</v>
      </c>
      <c r="B24" s="39" t="s">
        <v>48</v>
      </c>
      <c r="C24" s="237">
        <f>'Current Tariff Schedule'!H70</f>
        <v>0.16450000000000001</v>
      </c>
      <c r="D24" s="37"/>
      <c r="E24" s="38" t="s">
        <v>116</v>
      </c>
      <c r="F24" s="39" t="s">
        <v>48</v>
      </c>
      <c r="G24" s="190">
        <f>'Proposed Rates'!J14</f>
        <v>0.1704</v>
      </c>
    </row>
    <row r="25" spans="1:10" ht="25.5" customHeight="1" x14ac:dyDescent="0.35">
      <c r="A25" s="38" t="s">
        <v>50</v>
      </c>
      <c r="B25" s="39" t="s">
        <v>48</v>
      </c>
      <c r="C25" s="237">
        <f>'Current Tariff Schedule'!H71</f>
        <v>0.2225</v>
      </c>
      <c r="D25" s="37"/>
      <c r="E25" s="38" t="s">
        <v>50</v>
      </c>
      <c r="F25" s="39" t="s">
        <v>48</v>
      </c>
      <c r="G25" s="190">
        <f>'Proposed Rates'!K14</f>
        <v>0.23050000000000001</v>
      </c>
    </row>
    <row r="26" spans="1:10" x14ac:dyDescent="0.35">
      <c r="A26" s="41"/>
      <c r="B26" s="42"/>
      <c r="C26" s="42"/>
      <c r="D26" s="37"/>
      <c r="E26" s="41"/>
      <c r="F26" s="42"/>
      <c r="G26" s="44"/>
    </row>
    <row r="27" spans="1:10" x14ac:dyDescent="0.35">
      <c r="A27" s="296" t="s">
        <v>117</v>
      </c>
      <c r="B27" s="296"/>
      <c r="C27" s="296"/>
      <c r="D27" s="37"/>
      <c r="E27" s="296" t="s">
        <v>117</v>
      </c>
      <c r="F27" s="296"/>
      <c r="G27" s="296"/>
    </row>
    <row r="28" spans="1:10" ht="25.5" customHeight="1" x14ac:dyDescent="0.35">
      <c r="A28" s="38" t="s">
        <v>45</v>
      </c>
      <c r="B28" s="39" t="s">
        <v>46</v>
      </c>
      <c r="C28" s="238">
        <f>'Current Tariff Schedule'!H91</f>
        <v>50.06</v>
      </c>
      <c r="D28" s="37"/>
      <c r="E28" s="38" t="s">
        <v>45</v>
      </c>
      <c r="F28" s="39" t="s">
        <v>46</v>
      </c>
      <c r="G28" s="238">
        <f>'Proposed Rates'!H15</f>
        <v>51.86</v>
      </c>
    </row>
    <row r="29" spans="1:10" ht="25.5" customHeight="1" x14ac:dyDescent="0.35">
      <c r="A29" s="38" t="s">
        <v>118</v>
      </c>
      <c r="B29" s="39" t="s">
        <v>48</v>
      </c>
      <c r="C29" s="237">
        <f>'Current Tariff Schedule'!H92</f>
        <v>0.124</v>
      </c>
      <c r="D29" s="37"/>
      <c r="E29" s="38" t="s">
        <v>118</v>
      </c>
      <c r="F29" s="39" t="s">
        <v>48</v>
      </c>
      <c r="G29" s="190">
        <f>'Proposed Rates'!I15</f>
        <v>0.1285</v>
      </c>
    </row>
    <row r="30" spans="1:10" ht="25.5" customHeight="1" x14ac:dyDescent="0.35">
      <c r="A30" s="38" t="s">
        <v>119</v>
      </c>
      <c r="B30" s="39" t="s">
        <v>48</v>
      </c>
      <c r="C30" s="237">
        <f>'Current Tariff Schedule'!H93</f>
        <v>0.16450000000000001</v>
      </c>
      <c r="D30" s="37"/>
      <c r="E30" s="38" t="s">
        <v>119</v>
      </c>
      <c r="F30" s="39" t="s">
        <v>48</v>
      </c>
      <c r="G30" s="190">
        <f>'Proposed Rates'!J15</f>
        <v>0.1704</v>
      </c>
    </row>
    <row r="31" spans="1:10" ht="25.5" customHeight="1" x14ac:dyDescent="0.35">
      <c r="A31" s="38" t="s">
        <v>50</v>
      </c>
      <c r="B31" s="39" t="s">
        <v>48</v>
      </c>
      <c r="C31" s="237">
        <f>'Current Tariff Schedule'!H94</f>
        <v>0.2225</v>
      </c>
      <c r="D31" s="37"/>
      <c r="E31" s="38" t="s">
        <v>50</v>
      </c>
      <c r="F31" s="39" t="s">
        <v>48</v>
      </c>
      <c r="G31" s="190">
        <f>'Proposed Rates'!K15</f>
        <v>0.23050000000000001</v>
      </c>
    </row>
    <row r="32" spans="1:10" x14ac:dyDescent="0.35">
      <c r="A32" s="41"/>
      <c r="B32" s="42"/>
      <c r="C32" s="42"/>
      <c r="D32" s="37"/>
      <c r="E32" s="41"/>
      <c r="F32" s="42"/>
      <c r="G32" s="44"/>
    </row>
    <row r="33" spans="1:7" x14ac:dyDescent="0.35">
      <c r="A33" s="296" t="s">
        <v>120</v>
      </c>
      <c r="B33" s="296"/>
      <c r="C33" s="296"/>
      <c r="D33" s="37"/>
      <c r="E33" s="296" t="s">
        <v>120</v>
      </c>
      <c r="F33" s="296"/>
      <c r="G33" s="296"/>
    </row>
    <row r="34" spans="1:7" ht="25.5" customHeight="1" x14ac:dyDescent="0.35">
      <c r="A34" s="38" t="s">
        <v>64</v>
      </c>
      <c r="B34" s="39" t="s">
        <v>48</v>
      </c>
      <c r="C34" s="236">
        <f>'Current Tariff Schedule'!H115</f>
        <v>0.123</v>
      </c>
      <c r="D34" s="37"/>
      <c r="E34" s="38" t="s">
        <v>64</v>
      </c>
      <c r="F34" s="39" t="s">
        <v>48</v>
      </c>
      <c r="G34" s="190">
        <f>'Proposed Rates'!I16</f>
        <v>0.12740000000000001</v>
      </c>
    </row>
    <row r="35" spans="1:7" ht="15" customHeight="1" x14ac:dyDescent="0.35">
      <c r="A35" s="41"/>
      <c r="B35" s="42"/>
      <c r="C35" s="42"/>
      <c r="D35" s="37"/>
      <c r="E35" s="48"/>
      <c r="F35" s="42"/>
      <c r="G35" s="49"/>
    </row>
    <row r="36" spans="1:7" x14ac:dyDescent="0.35">
      <c r="A36" s="296" t="s">
        <v>121</v>
      </c>
      <c r="B36" s="296"/>
      <c r="C36" s="296"/>
      <c r="D36" s="37"/>
      <c r="E36" s="296" t="s">
        <v>121</v>
      </c>
      <c r="F36" s="296"/>
      <c r="G36" s="296"/>
    </row>
    <row r="37" spans="1:7" ht="25.5" customHeight="1" x14ac:dyDescent="0.35">
      <c r="A37" s="38" t="s">
        <v>66</v>
      </c>
      <c r="B37" s="39" t="s">
        <v>48</v>
      </c>
      <c r="C37" s="236">
        <f>'Current Tariff Schedule'!H136</f>
        <v>0.72870000000000001</v>
      </c>
      <c r="D37" s="37"/>
      <c r="E37" s="38" t="s">
        <v>66</v>
      </c>
      <c r="F37" s="39" t="s">
        <v>48</v>
      </c>
      <c r="G37" s="190">
        <f>'Proposed Rates'!I17</f>
        <v>0.75490000000000002</v>
      </c>
    </row>
    <row r="38" spans="1:7" ht="25.5" customHeight="1" x14ac:dyDescent="0.35">
      <c r="A38" s="38" t="s">
        <v>67</v>
      </c>
      <c r="B38" s="39" t="s">
        <v>48</v>
      </c>
      <c r="C38" s="236">
        <f>'Current Tariff Schedule'!H137</f>
        <v>0.83260000000000001</v>
      </c>
      <c r="D38" s="37"/>
      <c r="E38" s="38" t="s">
        <v>67</v>
      </c>
      <c r="F38" s="39" t="s">
        <v>48</v>
      </c>
      <c r="G38" s="190">
        <f>'Proposed Rates'!J17</f>
        <v>0.86260000000000003</v>
      </c>
    </row>
    <row r="39" spans="1:7" ht="15" customHeight="1" x14ac:dyDescent="0.35">
      <c r="A39" s="41"/>
      <c r="B39" s="42"/>
      <c r="C39" s="42"/>
      <c r="D39" s="37"/>
      <c r="E39" s="48"/>
      <c r="F39" s="42"/>
      <c r="G39" s="49"/>
    </row>
    <row r="40" spans="1:7" x14ac:dyDescent="0.35">
      <c r="A40" s="296" t="s">
        <v>122</v>
      </c>
      <c r="B40" s="296"/>
      <c r="C40" s="296"/>
      <c r="D40" s="37"/>
      <c r="E40" s="296" t="s">
        <v>122</v>
      </c>
      <c r="F40" s="296"/>
      <c r="G40" s="296"/>
    </row>
    <row r="41" spans="1:7" ht="25.5" customHeight="1" x14ac:dyDescent="0.35">
      <c r="A41" s="38" t="s">
        <v>66</v>
      </c>
      <c r="B41" s="39" t="s">
        <v>48</v>
      </c>
      <c r="C41" s="237">
        <f>'Current Tariff Schedule'!H158</f>
        <v>1.1002000000000001</v>
      </c>
      <c r="D41" s="37"/>
      <c r="E41" s="38" t="s">
        <v>66</v>
      </c>
      <c r="F41" s="39" t="s">
        <v>48</v>
      </c>
      <c r="G41" s="190">
        <f>'Proposed Rates'!I18</f>
        <v>1.1397999999999999</v>
      </c>
    </row>
    <row r="42" spans="1:7" ht="25.5" customHeight="1" x14ac:dyDescent="0.35">
      <c r="A42" s="38" t="s">
        <v>67</v>
      </c>
      <c r="B42" s="39" t="s">
        <v>48</v>
      </c>
      <c r="C42" s="237">
        <f>'Current Tariff Schedule'!H159</f>
        <v>1.204</v>
      </c>
      <c r="D42" s="37"/>
      <c r="E42" s="38" t="s">
        <v>67</v>
      </c>
      <c r="F42" s="39" t="s">
        <v>48</v>
      </c>
      <c r="G42" s="190">
        <f>'Proposed Rates'!J18</f>
        <v>1.2473000000000001</v>
      </c>
    </row>
    <row r="43" spans="1:7" ht="15" customHeight="1" x14ac:dyDescent="0.35">
      <c r="A43" s="41"/>
      <c r="B43" s="42"/>
      <c r="C43" s="50"/>
      <c r="D43" s="37"/>
      <c r="E43" s="48"/>
      <c r="F43" s="42"/>
      <c r="G43" s="49"/>
    </row>
    <row r="44" spans="1:7" ht="15" customHeight="1" x14ac:dyDescent="0.35">
      <c r="A44" s="298" t="s">
        <v>123</v>
      </c>
      <c r="B44" s="298"/>
      <c r="C44" s="298"/>
      <c r="D44" s="37"/>
      <c r="E44" s="298" t="s">
        <v>123</v>
      </c>
      <c r="F44" s="298"/>
      <c r="G44" s="298"/>
    </row>
    <row r="45" spans="1:7" ht="25.5" customHeight="1" x14ac:dyDescent="0.35">
      <c r="A45" s="38" t="s">
        <v>64</v>
      </c>
      <c r="B45" s="39" t="s">
        <v>48</v>
      </c>
      <c r="C45" s="237">
        <f>'Current Tariff Schedule'!H180</f>
        <v>0.83260000000000001</v>
      </c>
      <c r="D45" s="37"/>
      <c r="E45" s="38" t="s">
        <v>64</v>
      </c>
      <c r="F45" s="39" t="s">
        <v>48</v>
      </c>
      <c r="G45" s="190">
        <f>'Proposed Rates'!I19</f>
        <v>0.86260000000000003</v>
      </c>
    </row>
    <row r="46" spans="1:7" ht="15" customHeight="1" x14ac:dyDescent="0.35">
      <c r="A46" s="41"/>
      <c r="B46" s="42"/>
      <c r="C46" s="50"/>
      <c r="D46" s="37"/>
      <c r="E46" s="51"/>
      <c r="F46" s="42"/>
      <c r="G46" s="49"/>
    </row>
    <row r="47" spans="1:7" x14ac:dyDescent="0.35">
      <c r="A47" s="296" t="s">
        <v>124</v>
      </c>
      <c r="B47" s="296"/>
      <c r="C47" s="296"/>
      <c r="D47" s="37"/>
      <c r="E47" s="296" t="s">
        <v>124</v>
      </c>
      <c r="F47" s="296"/>
      <c r="G47" s="296"/>
    </row>
    <row r="48" spans="1:7" ht="25.5" customHeight="1" x14ac:dyDescent="0.35">
      <c r="A48" s="38" t="s">
        <v>64</v>
      </c>
      <c r="B48" s="39" t="s">
        <v>48</v>
      </c>
      <c r="C48" s="237">
        <f>'Current Tariff Schedule'!H201</f>
        <v>1.204</v>
      </c>
      <c r="D48" s="37"/>
      <c r="E48" s="38" t="s">
        <v>64</v>
      </c>
      <c r="F48" s="39" t="s">
        <v>48</v>
      </c>
      <c r="G48" s="190">
        <f>'Proposed Rates'!I20</f>
        <v>1.2473000000000001</v>
      </c>
    </row>
    <row r="49" spans="1:7" ht="15" customHeight="1" x14ac:dyDescent="0.35">
      <c r="A49" s="41"/>
      <c r="B49" s="42"/>
      <c r="C49" s="50"/>
      <c r="D49" s="37"/>
      <c r="E49" s="48"/>
      <c r="F49" s="42"/>
      <c r="G49" s="49"/>
    </row>
    <row r="50" spans="1:7" ht="15" customHeight="1" x14ac:dyDescent="0.35">
      <c r="A50" s="296" t="s">
        <v>125</v>
      </c>
      <c r="B50" s="296"/>
      <c r="C50" s="296"/>
      <c r="D50" s="37"/>
      <c r="E50" s="296" t="s">
        <v>125</v>
      </c>
      <c r="F50" s="296"/>
      <c r="G50" s="296"/>
    </row>
    <row r="51" spans="1:7" ht="25.5" customHeight="1" x14ac:dyDescent="0.35">
      <c r="A51" s="38" t="s">
        <v>64</v>
      </c>
      <c r="B51" s="39" t="s">
        <v>48</v>
      </c>
      <c r="C51" s="237">
        <f>'Current Tariff Schedule'!H219</f>
        <v>0.37719999999999998</v>
      </c>
      <c r="D51" s="37"/>
      <c r="E51" s="38" t="s">
        <v>64</v>
      </c>
      <c r="F51" s="39" t="s">
        <v>48</v>
      </c>
      <c r="G51" s="190">
        <f>'Proposed Rates'!I21</f>
        <v>0.39079999999999998</v>
      </c>
    </row>
    <row r="52" spans="1:7" x14ac:dyDescent="0.35">
      <c r="A52" s="38"/>
      <c r="B52" s="39"/>
      <c r="C52" s="46"/>
      <c r="D52" s="37"/>
      <c r="E52" s="38"/>
      <c r="F52" s="40"/>
      <c r="G52" s="45"/>
    </row>
    <row r="53" spans="1:7" x14ac:dyDescent="0.35">
      <c r="A53" s="296" t="s">
        <v>126</v>
      </c>
      <c r="B53" s="296"/>
      <c r="C53" s="296"/>
      <c r="D53" s="37"/>
      <c r="E53" s="296" t="s">
        <v>126</v>
      </c>
      <c r="F53" s="296"/>
      <c r="G53" s="296"/>
    </row>
    <row r="54" spans="1:7" ht="25.5" customHeight="1" x14ac:dyDescent="0.35">
      <c r="A54" s="47" t="s">
        <v>45</v>
      </c>
      <c r="B54" s="39" t="s">
        <v>46</v>
      </c>
      <c r="C54" s="188">
        <f>'Current Tariff Schedule'!H238</f>
        <v>4.55</v>
      </c>
      <c r="D54" s="37"/>
      <c r="E54" s="47" t="s">
        <v>45</v>
      </c>
      <c r="F54" s="39" t="s">
        <v>46</v>
      </c>
      <c r="G54" s="239">
        <f>'Proposed Rates'!H22</f>
        <v>5</v>
      </c>
    </row>
    <row r="55" spans="1:7" x14ac:dyDescent="0.35">
      <c r="D55" s="37"/>
    </row>
  </sheetData>
  <mergeCells count="22">
    <mergeCell ref="A9:C9"/>
    <mergeCell ref="E9:G9"/>
    <mergeCell ref="A53:C53"/>
    <mergeCell ref="E53:G53"/>
    <mergeCell ref="A40:C40"/>
    <mergeCell ref="E40:G40"/>
    <mergeCell ref="A50:C50"/>
    <mergeCell ref="E50:G50"/>
    <mergeCell ref="E15:G15"/>
    <mergeCell ref="A15:C15"/>
    <mergeCell ref="A21:C21"/>
    <mergeCell ref="E21:G21"/>
    <mergeCell ref="A27:C27"/>
    <mergeCell ref="E27:G27"/>
    <mergeCell ref="A44:C44"/>
    <mergeCell ref="E44:G44"/>
    <mergeCell ref="A47:C47"/>
    <mergeCell ref="E47:G47"/>
    <mergeCell ref="E33:G33"/>
    <mergeCell ref="A33:C33"/>
    <mergeCell ref="A36:C36"/>
    <mergeCell ref="E36:G36"/>
  </mergeCells>
  <pageMargins left="0.7" right="0.7" top="1.25" bottom="0.75" header="0.3" footer="0.3"/>
  <pageSetup scale="84" fitToHeight="0" orientation="portrait" r:id="rId1"/>
  <rowBreaks count="2" manualBreakCount="2">
    <brk id="20" max="6" man="1"/>
    <brk id="3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N268"/>
  <sheetViews>
    <sheetView tabSelected="1" workbookViewId="0">
      <selection activeCell="A240" sqref="A240:H240"/>
    </sheetView>
  </sheetViews>
  <sheetFormatPr defaultRowHeight="14.5" x14ac:dyDescent="0.35"/>
  <cols>
    <col min="1" max="6" width="13.6328125" customWidth="1"/>
    <col min="7" max="7" width="27.6328125" customWidth="1"/>
    <col min="8" max="8" width="13.6328125" customWidth="1"/>
  </cols>
  <sheetData>
    <row r="3" spans="1:10" ht="23" x14ac:dyDescent="0.35">
      <c r="A3" s="291" t="s">
        <v>38</v>
      </c>
      <c r="B3" s="291"/>
      <c r="C3" s="291"/>
      <c r="D3" s="291"/>
      <c r="E3" s="291"/>
      <c r="F3" s="291"/>
      <c r="G3" s="291"/>
      <c r="H3" s="291"/>
    </row>
    <row r="4" spans="1:10" ht="18" x14ac:dyDescent="0.35">
      <c r="A4" s="288" t="s">
        <v>39</v>
      </c>
      <c r="B4" s="288"/>
      <c r="C4" s="288"/>
      <c r="D4" s="288"/>
      <c r="E4" s="288"/>
      <c r="F4" s="288"/>
      <c r="G4" s="288"/>
      <c r="H4" s="288"/>
    </row>
    <row r="5" spans="1:10" x14ac:dyDescent="0.35">
      <c r="A5" s="289" t="str">
        <f>'Proposed Rates'!$A$3</f>
        <v>Effective Date, May 1, 2025</v>
      </c>
      <c r="B5" s="289"/>
      <c r="C5" s="289"/>
      <c r="D5" s="289"/>
      <c r="E5" s="289"/>
      <c r="F5" s="289"/>
      <c r="G5" s="289"/>
      <c r="H5" s="289"/>
    </row>
    <row r="6" spans="1:10" x14ac:dyDescent="0.35">
      <c r="A6" s="54"/>
      <c r="B6" s="54"/>
      <c r="C6" s="54"/>
      <c r="D6" s="54"/>
      <c r="E6" s="54"/>
      <c r="F6" s="54"/>
      <c r="G6" s="54"/>
      <c r="H6" s="54"/>
    </row>
    <row r="7" spans="1:10" s="4" customFormat="1" ht="18" customHeight="1" x14ac:dyDescent="0.3">
      <c r="A7" s="277" t="s">
        <v>40</v>
      </c>
      <c r="B7" s="278"/>
      <c r="C7" s="278"/>
      <c r="D7" s="278"/>
      <c r="E7" s="278"/>
      <c r="F7" s="278"/>
      <c r="G7" s="278"/>
      <c r="H7" s="278"/>
    </row>
    <row r="8" spans="1:10" s="4" customFormat="1" ht="14" x14ac:dyDescent="0.3"/>
    <row r="9" spans="1:10" s="4" customFormat="1" ht="14" x14ac:dyDescent="0.3">
      <c r="A9" s="279" t="s">
        <v>41</v>
      </c>
      <c r="B9" s="280"/>
      <c r="C9" s="280"/>
      <c r="D9" s="280"/>
      <c r="E9" s="280"/>
      <c r="F9" s="280"/>
      <c r="G9" s="280"/>
      <c r="H9" s="281"/>
      <c r="J9" s="211"/>
    </row>
    <row r="10" spans="1:10" s="4" customFormat="1" ht="14" x14ac:dyDescent="0.3">
      <c r="A10" s="282"/>
      <c r="B10" s="283"/>
      <c r="C10" s="283"/>
      <c r="D10" s="283"/>
      <c r="E10" s="283"/>
      <c r="F10" s="283"/>
      <c r="G10" s="283"/>
      <c r="H10" s="284"/>
    </row>
    <row r="11" spans="1:10" s="4" customFormat="1" ht="14" x14ac:dyDescent="0.3">
      <c r="A11" s="282"/>
      <c r="B11" s="283"/>
      <c r="C11" s="283"/>
      <c r="D11" s="283"/>
      <c r="E11" s="283"/>
      <c r="F11" s="283"/>
      <c r="G11" s="283"/>
      <c r="H11" s="284"/>
    </row>
    <row r="12" spans="1:10" s="4" customFormat="1" ht="14" x14ac:dyDescent="0.3">
      <c r="A12" s="282"/>
      <c r="B12" s="283"/>
      <c r="C12" s="283"/>
      <c r="D12" s="283"/>
      <c r="E12" s="283"/>
      <c r="F12" s="283"/>
      <c r="G12" s="283"/>
      <c r="H12" s="284"/>
    </row>
    <row r="13" spans="1:10" s="4" customFormat="1" ht="14" x14ac:dyDescent="0.3">
      <c r="A13" s="282"/>
      <c r="B13" s="283"/>
      <c r="C13" s="283"/>
      <c r="D13" s="283"/>
      <c r="E13" s="283"/>
      <c r="F13" s="283"/>
      <c r="G13" s="283"/>
      <c r="H13" s="284"/>
    </row>
    <row r="14" spans="1:10" s="4" customFormat="1" ht="75.75" customHeight="1" x14ac:dyDescent="0.3">
      <c r="A14" s="285"/>
      <c r="B14" s="286"/>
      <c r="C14" s="286"/>
      <c r="D14" s="286"/>
      <c r="E14" s="286"/>
      <c r="F14" s="286"/>
      <c r="G14" s="286"/>
      <c r="H14" s="287"/>
    </row>
    <row r="15" spans="1:10" s="4" customFormat="1" ht="14" x14ac:dyDescent="0.3">
      <c r="A15" s="212"/>
      <c r="B15" s="212"/>
      <c r="C15" s="212"/>
      <c r="D15" s="212"/>
      <c r="E15" s="212"/>
      <c r="F15" s="212"/>
      <c r="G15" s="212"/>
      <c r="H15" s="212"/>
    </row>
    <row r="16" spans="1:10" s="4" customFormat="1" ht="14" x14ac:dyDescent="0.3">
      <c r="A16" s="8" t="s">
        <v>42</v>
      </c>
      <c r="B16" s="212"/>
      <c r="C16" s="212"/>
      <c r="D16" s="212"/>
      <c r="E16" s="212"/>
      <c r="F16" s="212"/>
      <c r="G16" s="212"/>
      <c r="H16" s="212"/>
    </row>
    <row r="17" spans="1:8" s="4" customFormat="1" ht="57" customHeight="1" x14ac:dyDescent="0.3">
      <c r="A17" s="279" t="s">
        <v>43</v>
      </c>
      <c r="B17" s="280"/>
      <c r="C17" s="280"/>
      <c r="D17" s="280"/>
      <c r="E17" s="280"/>
      <c r="F17" s="280"/>
      <c r="G17" s="280"/>
      <c r="H17" s="281"/>
    </row>
    <row r="18" spans="1:8" s="4" customFormat="1" ht="57" customHeight="1" x14ac:dyDescent="0.3">
      <c r="A18" s="282"/>
      <c r="B18" s="283"/>
      <c r="C18" s="283"/>
      <c r="D18" s="283"/>
      <c r="E18" s="283"/>
      <c r="F18" s="283"/>
      <c r="G18" s="283"/>
      <c r="H18" s="284"/>
    </row>
    <row r="19" spans="1:8" s="4" customFormat="1" ht="57" customHeight="1" x14ac:dyDescent="0.3">
      <c r="A19" s="285"/>
      <c r="B19" s="286"/>
      <c r="C19" s="286"/>
      <c r="D19" s="286"/>
      <c r="E19" s="286"/>
      <c r="F19" s="286"/>
      <c r="G19" s="286"/>
      <c r="H19" s="287"/>
    </row>
    <row r="20" spans="1:8" s="4" customFormat="1" ht="14" x14ac:dyDescent="0.3">
      <c r="A20" s="212"/>
      <c r="B20" s="212"/>
      <c r="C20" s="212"/>
      <c r="D20" s="212"/>
      <c r="E20" s="212"/>
      <c r="F20" s="212"/>
      <c r="G20" s="212"/>
      <c r="H20" s="212"/>
    </row>
    <row r="21" spans="1:8" x14ac:dyDescent="0.35">
      <c r="A21" s="8" t="s">
        <v>44</v>
      </c>
      <c r="B21" s="7"/>
      <c r="C21" s="7"/>
      <c r="D21" s="7"/>
      <c r="E21" s="7"/>
      <c r="F21" s="7"/>
      <c r="G21" s="7"/>
      <c r="H21" s="7"/>
    </row>
    <row r="22" spans="1:8" ht="15" thickBot="1" x14ac:dyDescent="0.4">
      <c r="A22" s="290" t="s">
        <v>45</v>
      </c>
      <c r="B22" s="301"/>
      <c r="C22" s="301"/>
      <c r="D22" s="301"/>
      <c r="E22" s="301"/>
      <c r="F22" s="301"/>
      <c r="G22" s="9" t="s">
        <v>46</v>
      </c>
      <c r="H22" s="192">
        <f>'Summary Sheet'!G10</f>
        <v>24.38</v>
      </c>
    </row>
    <row r="23" spans="1:8" ht="15.5" thickTop="1" thickBot="1" x14ac:dyDescent="0.4">
      <c r="A23" s="292" t="s">
        <v>47</v>
      </c>
      <c r="B23" s="300"/>
      <c r="C23" s="300"/>
      <c r="D23" s="300"/>
      <c r="E23" s="300"/>
      <c r="F23" s="300"/>
      <c r="G23" s="10" t="s">
        <v>48</v>
      </c>
      <c r="H23" s="193">
        <f>'Summary Sheet'!G11</f>
        <v>0.1147</v>
      </c>
    </row>
    <row r="24" spans="1:8" ht="15.5" thickTop="1" thickBot="1" x14ac:dyDescent="0.4">
      <c r="A24" s="292" t="s">
        <v>49</v>
      </c>
      <c r="B24" s="300"/>
      <c r="C24" s="300"/>
      <c r="D24" s="300"/>
      <c r="E24" s="300"/>
      <c r="F24" s="300"/>
      <c r="G24" s="10" t="s">
        <v>48</v>
      </c>
      <c r="H24" s="193">
        <f>'Summary Sheet'!G12</f>
        <v>0.153</v>
      </c>
    </row>
    <row r="25" spans="1:8" ht="15" thickTop="1" x14ac:dyDescent="0.35">
      <c r="A25" s="292" t="s">
        <v>50</v>
      </c>
      <c r="B25" s="300"/>
      <c r="C25" s="300"/>
      <c r="D25" s="300"/>
      <c r="E25" s="300"/>
      <c r="F25" s="300"/>
      <c r="G25" s="10" t="s">
        <v>48</v>
      </c>
      <c r="H25" s="193">
        <f>'Summary Sheet'!G13</f>
        <v>0.23050000000000001</v>
      </c>
    </row>
    <row r="26" spans="1:8" x14ac:dyDescent="0.35">
      <c r="A26" s="217"/>
      <c r="B26" s="218"/>
      <c r="C26" s="218"/>
      <c r="D26" s="218"/>
      <c r="E26" s="218"/>
      <c r="F26" s="218"/>
      <c r="G26" s="179"/>
      <c r="H26" s="219"/>
    </row>
    <row r="27" spans="1:8" ht="23.5" x14ac:dyDescent="0.35">
      <c r="A27" s="291" t="s">
        <v>2</v>
      </c>
      <c r="B27" s="299"/>
      <c r="C27" s="299"/>
      <c r="D27" s="299"/>
      <c r="E27" s="299"/>
      <c r="F27" s="299"/>
      <c r="G27" s="299"/>
      <c r="H27" s="299"/>
    </row>
    <row r="28" spans="1:8" ht="18" x14ac:dyDescent="0.35">
      <c r="A28" s="288" t="s">
        <v>39</v>
      </c>
      <c r="B28" s="288"/>
      <c r="C28" s="288"/>
      <c r="D28" s="288"/>
      <c r="E28" s="288"/>
      <c r="F28" s="288"/>
      <c r="G28" s="288"/>
      <c r="H28" s="288"/>
    </row>
    <row r="29" spans="1:8" ht="14.75" customHeight="1" x14ac:dyDescent="0.35">
      <c r="A29" s="289" t="str">
        <f>$A$5</f>
        <v>Effective Date, May 1, 2025</v>
      </c>
      <c r="B29" s="289"/>
      <c r="C29" s="289"/>
      <c r="D29" s="289"/>
      <c r="E29" s="289"/>
      <c r="F29" s="289"/>
      <c r="G29" s="289"/>
      <c r="H29" s="289"/>
    </row>
    <row r="31" spans="1:8" s="4" customFormat="1" ht="18" customHeight="1" x14ac:dyDescent="0.3">
      <c r="A31" s="277" t="s">
        <v>51</v>
      </c>
      <c r="B31" s="277"/>
      <c r="C31" s="277"/>
      <c r="D31" s="277"/>
      <c r="E31" s="277"/>
      <c r="F31" s="277"/>
      <c r="G31" s="277"/>
      <c r="H31" s="277"/>
    </row>
    <row r="32" spans="1:8" s="4" customFormat="1" ht="14" x14ac:dyDescent="0.3">
      <c r="A32" s="212"/>
      <c r="B32" s="212"/>
      <c r="C32" s="212"/>
      <c r="D32" s="212"/>
      <c r="E32" s="212"/>
      <c r="F32" s="212"/>
      <c r="G32" s="212"/>
      <c r="H32" s="214"/>
    </row>
    <row r="33" spans="1:8" s="4" customFormat="1" ht="14" x14ac:dyDescent="0.3">
      <c r="A33" s="279" t="s">
        <v>52</v>
      </c>
      <c r="B33" s="280"/>
      <c r="C33" s="280"/>
      <c r="D33" s="280"/>
      <c r="E33" s="280"/>
      <c r="F33" s="280"/>
      <c r="G33" s="280"/>
      <c r="H33" s="281"/>
    </row>
    <row r="34" spans="1:8" s="4" customFormat="1" ht="14" x14ac:dyDescent="0.3">
      <c r="A34" s="282"/>
      <c r="B34" s="283"/>
      <c r="C34" s="283"/>
      <c r="D34" s="283"/>
      <c r="E34" s="283"/>
      <c r="F34" s="283"/>
      <c r="G34" s="283"/>
      <c r="H34" s="284"/>
    </row>
    <row r="35" spans="1:8" s="4" customFormat="1" ht="14" x14ac:dyDescent="0.3">
      <c r="A35" s="282"/>
      <c r="B35" s="283"/>
      <c r="C35" s="283"/>
      <c r="D35" s="283"/>
      <c r="E35" s="283"/>
      <c r="F35" s="283"/>
      <c r="G35" s="283"/>
      <c r="H35" s="284"/>
    </row>
    <row r="36" spans="1:8" s="4" customFormat="1" ht="14" x14ac:dyDescent="0.3">
      <c r="A36" s="285"/>
      <c r="B36" s="286"/>
      <c r="C36" s="286"/>
      <c r="D36" s="286"/>
      <c r="E36" s="286"/>
      <c r="F36" s="286"/>
      <c r="G36" s="286"/>
      <c r="H36" s="287"/>
    </row>
    <row r="37" spans="1:8" s="4" customFormat="1" ht="14" x14ac:dyDescent="0.3">
      <c r="A37" s="212"/>
      <c r="B37" s="212"/>
      <c r="C37" s="212"/>
      <c r="D37" s="212"/>
      <c r="E37" s="212"/>
      <c r="F37" s="212"/>
      <c r="G37" s="212"/>
      <c r="H37" s="212"/>
    </row>
    <row r="38" spans="1:8" s="4" customFormat="1" ht="14" x14ac:dyDescent="0.3">
      <c r="A38" s="8" t="s">
        <v>42</v>
      </c>
      <c r="B38" s="212"/>
      <c r="C38" s="212"/>
      <c r="D38" s="212"/>
      <c r="E38" s="212"/>
      <c r="F38" s="212"/>
      <c r="G38" s="212"/>
      <c r="H38" s="214"/>
    </row>
    <row r="39" spans="1:8" s="4" customFormat="1" ht="50.25" customHeight="1" x14ac:dyDescent="0.3">
      <c r="A39" s="279" t="s">
        <v>53</v>
      </c>
      <c r="B39" s="280"/>
      <c r="C39" s="280"/>
      <c r="D39" s="280"/>
      <c r="E39" s="280"/>
      <c r="F39" s="280"/>
      <c r="G39" s="280"/>
      <c r="H39" s="281"/>
    </row>
    <row r="40" spans="1:8" s="4" customFormat="1" ht="38.25" customHeight="1" x14ac:dyDescent="0.3">
      <c r="A40" s="282"/>
      <c r="B40" s="283"/>
      <c r="C40" s="283"/>
      <c r="D40" s="283"/>
      <c r="E40" s="283"/>
      <c r="F40" s="283"/>
      <c r="G40" s="283"/>
      <c r="H40" s="284"/>
    </row>
    <row r="41" spans="1:8" s="4" customFormat="1" ht="50.25" customHeight="1" x14ac:dyDescent="0.3">
      <c r="A41" s="285"/>
      <c r="B41" s="286"/>
      <c r="C41" s="286"/>
      <c r="D41" s="286"/>
      <c r="E41" s="286"/>
      <c r="F41" s="286"/>
      <c r="G41" s="286"/>
      <c r="H41" s="287"/>
    </row>
    <row r="42" spans="1:8" s="4" customFormat="1" ht="14" x14ac:dyDescent="0.3">
      <c r="A42" s="212"/>
      <c r="B42" s="212"/>
      <c r="C42" s="212"/>
      <c r="D42" s="212"/>
      <c r="E42" s="212"/>
      <c r="F42" s="212"/>
      <c r="G42" s="212"/>
      <c r="H42" s="212"/>
    </row>
    <row r="43" spans="1:8" s="4" customFormat="1" ht="14" x14ac:dyDescent="0.3">
      <c r="A43" s="8" t="s">
        <v>44</v>
      </c>
      <c r="B43" s="212"/>
      <c r="C43" s="212"/>
      <c r="D43" s="212"/>
      <c r="E43" s="212"/>
      <c r="F43" s="212"/>
      <c r="G43" s="212"/>
      <c r="H43" s="214"/>
    </row>
    <row r="44" spans="1:8" ht="15" thickBot="1" x14ac:dyDescent="0.4">
      <c r="A44" s="290" t="s">
        <v>45</v>
      </c>
      <c r="B44" s="301"/>
      <c r="C44" s="301"/>
      <c r="D44" s="301"/>
      <c r="E44" s="301"/>
      <c r="F44" s="301"/>
      <c r="G44" s="9" t="s">
        <v>46</v>
      </c>
      <c r="H44" s="200">
        <f>'Summary Sheet'!G16</f>
        <v>41.18</v>
      </c>
    </row>
    <row r="45" spans="1:8" ht="15.5" thickTop="1" thickBot="1" x14ac:dyDescent="0.4">
      <c r="A45" s="292" t="s">
        <v>47</v>
      </c>
      <c r="B45" s="300"/>
      <c r="C45" s="300"/>
      <c r="D45" s="300"/>
      <c r="E45" s="300"/>
      <c r="F45" s="300"/>
      <c r="G45" s="10" t="s">
        <v>48</v>
      </c>
      <c r="H45" s="201">
        <f>'Summary Sheet'!G17</f>
        <v>0.1147</v>
      </c>
    </row>
    <row r="46" spans="1:8" ht="15.5" thickTop="1" thickBot="1" x14ac:dyDescent="0.4">
      <c r="A46" s="292" t="s">
        <v>49</v>
      </c>
      <c r="B46" s="300"/>
      <c r="C46" s="300"/>
      <c r="D46" s="300"/>
      <c r="E46" s="300"/>
      <c r="F46" s="300"/>
      <c r="G46" s="10" t="s">
        <v>48</v>
      </c>
      <c r="H46" s="201">
        <f>'Summary Sheet'!G18</f>
        <v>0.153</v>
      </c>
    </row>
    <row r="47" spans="1:8" ht="15" thickTop="1" x14ac:dyDescent="0.35">
      <c r="A47" s="292" t="s">
        <v>50</v>
      </c>
      <c r="B47" s="300"/>
      <c r="C47" s="300"/>
      <c r="D47" s="300"/>
      <c r="E47" s="300"/>
      <c r="F47" s="300"/>
      <c r="G47" s="10" t="s">
        <v>48</v>
      </c>
      <c r="H47" s="201">
        <f>'Summary Sheet'!G19</f>
        <v>0.23050000000000001</v>
      </c>
    </row>
    <row r="49" spans="1:8" ht="23.5" x14ac:dyDescent="0.35">
      <c r="A49" s="291" t="s">
        <v>2</v>
      </c>
      <c r="B49" s="299"/>
      <c r="C49" s="299"/>
      <c r="D49" s="299"/>
      <c r="E49" s="299"/>
      <c r="F49" s="299"/>
      <c r="G49" s="299"/>
      <c r="H49" s="299"/>
    </row>
    <row r="50" spans="1:8" ht="18" x14ac:dyDescent="0.35">
      <c r="A50" s="288" t="s">
        <v>39</v>
      </c>
      <c r="B50" s="288"/>
      <c r="C50" s="288"/>
      <c r="D50" s="288"/>
      <c r="E50" s="288"/>
      <c r="F50" s="288"/>
      <c r="G50" s="288"/>
      <c r="H50" s="288"/>
    </row>
    <row r="51" spans="1:8" ht="15" customHeight="1" x14ac:dyDescent="0.35">
      <c r="A51" s="289" t="str">
        <f>$A$5</f>
        <v>Effective Date, May 1, 2025</v>
      </c>
      <c r="B51" s="289"/>
      <c r="C51" s="289"/>
      <c r="D51" s="289"/>
      <c r="E51" s="289"/>
      <c r="F51" s="289"/>
      <c r="G51" s="289"/>
      <c r="H51" s="289"/>
    </row>
    <row r="52" spans="1:8" x14ac:dyDescent="0.35">
      <c r="A52" s="54"/>
      <c r="B52" s="54"/>
      <c r="C52" s="54"/>
      <c r="D52" s="54"/>
      <c r="E52" s="54"/>
      <c r="F52" s="54"/>
      <c r="G52" s="54"/>
      <c r="H52" s="54"/>
    </row>
    <row r="53" spans="1:8" s="4" customFormat="1" ht="18" x14ac:dyDescent="0.3">
      <c r="A53" s="277" t="s">
        <v>54</v>
      </c>
      <c r="B53" s="278"/>
      <c r="C53" s="278"/>
      <c r="D53" s="278"/>
      <c r="E53" s="278"/>
      <c r="F53" s="278"/>
      <c r="G53" s="278"/>
      <c r="H53" s="278"/>
    </row>
    <row r="54" spans="1:8" s="4" customFormat="1" ht="14" x14ac:dyDescent="0.3">
      <c r="A54" s="212"/>
      <c r="B54" s="212"/>
      <c r="C54" s="212"/>
      <c r="D54" s="212"/>
      <c r="E54" s="212"/>
      <c r="F54" s="212"/>
      <c r="G54" s="212"/>
      <c r="H54" s="214"/>
    </row>
    <row r="55" spans="1:8" s="4" customFormat="1" ht="14" x14ac:dyDescent="0.3">
      <c r="A55" s="279" t="s">
        <v>55</v>
      </c>
      <c r="B55" s="280"/>
      <c r="C55" s="280"/>
      <c r="D55" s="280"/>
      <c r="E55" s="280"/>
      <c r="F55" s="280"/>
      <c r="G55" s="280"/>
      <c r="H55" s="281"/>
    </row>
    <row r="56" spans="1:8" s="4" customFormat="1" ht="14" x14ac:dyDescent="0.3">
      <c r="A56" s="282"/>
      <c r="B56" s="283"/>
      <c r="C56" s="283"/>
      <c r="D56" s="283"/>
      <c r="E56" s="283"/>
      <c r="F56" s="283"/>
      <c r="G56" s="283"/>
      <c r="H56" s="284"/>
    </row>
    <row r="57" spans="1:8" s="4" customFormat="1" ht="14" x14ac:dyDescent="0.3">
      <c r="A57" s="282"/>
      <c r="B57" s="283"/>
      <c r="C57" s="283"/>
      <c r="D57" s="283"/>
      <c r="E57" s="283"/>
      <c r="F57" s="283"/>
      <c r="G57" s="283"/>
      <c r="H57" s="284"/>
    </row>
    <row r="58" spans="1:8" s="4" customFormat="1" ht="14" x14ac:dyDescent="0.3">
      <c r="A58" s="282"/>
      <c r="B58" s="283"/>
      <c r="C58" s="283"/>
      <c r="D58" s="283"/>
      <c r="E58" s="283"/>
      <c r="F58" s="283"/>
      <c r="G58" s="283"/>
      <c r="H58" s="284"/>
    </row>
    <row r="59" spans="1:8" s="4" customFormat="1" ht="14" x14ac:dyDescent="0.3">
      <c r="A59" s="282"/>
      <c r="B59" s="283"/>
      <c r="C59" s="283"/>
      <c r="D59" s="283"/>
      <c r="E59" s="283"/>
      <c r="F59" s="283"/>
      <c r="G59" s="283"/>
      <c r="H59" s="284"/>
    </row>
    <row r="60" spans="1:8" s="4" customFormat="1" ht="14" x14ac:dyDescent="0.3">
      <c r="A60" s="285"/>
      <c r="B60" s="286"/>
      <c r="C60" s="286"/>
      <c r="D60" s="286"/>
      <c r="E60" s="286"/>
      <c r="F60" s="286"/>
      <c r="G60" s="286"/>
      <c r="H60" s="287"/>
    </row>
    <row r="61" spans="1:8" s="4" customFormat="1" ht="14" x14ac:dyDescent="0.3">
      <c r="A61" s="212"/>
      <c r="B61" s="212"/>
      <c r="C61" s="212"/>
      <c r="D61" s="212"/>
      <c r="E61" s="212"/>
      <c r="F61" s="212"/>
      <c r="G61" s="212"/>
      <c r="H61" s="212"/>
    </row>
    <row r="62" spans="1:8" s="4" customFormat="1" ht="14" x14ac:dyDescent="0.3">
      <c r="A62" s="8" t="s">
        <v>42</v>
      </c>
      <c r="B62" s="212"/>
      <c r="C62" s="212"/>
      <c r="D62" s="212"/>
      <c r="E62" s="212"/>
      <c r="F62" s="212"/>
      <c r="G62" s="212"/>
      <c r="H62" s="214"/>
    </row>
    <row r="63" spans="1:8" s="4" customFormat="1" ht="44.25" customHeight="1" x14ac:dyDescent="0.3">
      <c r="A63" s="279" t="s">
        <v>53</v>
      </c>
      <c r="B63" s="280"/>
      <c r="C63" s="280"/>
      <c r="D63" s="280"/>
      <c r="E63" s="280"/>
      <c r="F63" s="280"/>
      <c r="G63" s="280"/>
      <c r="H63" s="281"/>
    </row>
    <row r="64" spans="1:8" s="4" customFormat="1" ht="44.25" customHeight="1" x14ac:dyDescent="0.3">
      <c r="A64" s="282"/>
      <c r="B64" s="283"/>
      <c r="C64" s="283"/>
      <c r="D64" s="283"/>
      <c r="E64" s="283"/>
      <c r="F64" s="283"/>
      <c r="G64" s="283"/>
      <c r="H64" s="284"/>
    </row>
    <row r="65" spans="1:8" s="4" customFormat="1" ht="44.25" customHeight="1" x14ac:dyDescent="0.3">
      <c r="A65" s="285"/>
      <c r="B65" s="286"/>
      <c r="C65" s="286"/>
      <c r="D65" s="286"/>
      <c r="E65" s="286"/>
      <c r="F65" s="286"/>
      <c r="G65" s="286"/>
      <c r="H65" s="287"/>
    </row>
    <row r="66" spans="1:8" s="4" customFormat="1" ht="14" x14ac:dyDescent="0.3">
      <c r="A66" s="212"/>
      <c r="B66" s="212"/>
      <c r="C66" s="212"/>
      <c r="D66" s="212"/>
      <c r="E66" s="212"/>
      <c r="F66" s="212"/>
      <c r="G66" s="212"/>
      <c r="H66" s="212"/>
    </row>
    <row r="67" spans="1:8" s="4" customFormat="1" ht="14" x14ac:dyDescent="0.3">
      <c r="A67" s="8" t="s">
        <v>44</v>
      </c>
      <c r="B67" s="212"/>
      <c r="C67" s="212"/>
      <c r="D67" s="212"/>
      <c r="E67" s="212"/>
      <c r="F67" s="212"/>
      <c r="G67" s="212"/>
      <c r="H67" s="214"/>
    </row>
    <row r="68" spans="1:8" ht="15" thickBot="1" x14ac:dyDescent="0.4">
      <c r="A68" s="290" t="s">
        <v>45</v>
      </c>
      <c r="B68" s="301"/>
      <c r="C68" s="301"/>
      <c r="D68" s="301"/>
      <c r="E68" s="301"/>
      <c r="F68" s="301"/>
      <c r="G68" s="9" t="s">
        <v>46</v>
      </c>
      <c r="H68" s="192">
        <f>'Summary Sheet'!G22</f>
        <v>41.43</v>
      </c>
    </row>
    <row r="69" spans="1:8" ht="15.5" thickTop="1" thickBot="1" x14ac:dyDescent="0.4">
      <c r="A69" s="292" t="s">
        <v>56</v>
      </c>
      <c r="B69" s="300"/>
      <c r="C69" s="300"/>
      <c r="D69" s="300"/>
      <c r="E69" s="300"/>
      <c r="F69" s="300"/>
      <c r="G69" s="10" t="s">
        <v>48</v>
      </c>
      <c r="H69" s="193">
        <f>'Summary Sheet'!G23</f>
        <v>0.1285</v>
      </c>
    </row>
    <row r="70" spans="1:8" ht="15.5" thickTop="1" thickBot="1" x14ac:dyDescent="0.4">
      <c r="A70" s="292" t="s">
        <v>57</v>
      </c>
      <c r="B70" s="300"/>
      <c r="C70" s="300"/>
      <c r="D70" s="300"/>
      <c r="E70" s="300"/>
      <c r="F70" s="300"/>
      <c r="G70" s="10" t="s">
        <v>48</v>
      </c>
      <c r="H70" s="193">
        <f>'Summary Sheet'!G24</f>
        <v>0.1704</v>
      </c>
    </row>
    <row r="71" spans="1:8" ht="15" thickTop="1" x14ac:dyDescent="0.35">
      <c r="A71" s="292" t="s">
        <v>50</v>
      </c>
      <c r="B71" s="300"/>
      <c r="C71" s="300"/>
      <c r="D71" s="300"/>
      <c r="E71" s="300"/>
      <c r="F71" s="300"/>
      <c r="G71" s="10" t="s">
        <v>48</v>
      </c>
      <c r="H71" s="193">
        <f>'Summary Sheet'!G25</f>
        <v>0.23050000000000001</v>
      </c>
    </row>
    <row r="72" spans="1:8" x14ac:dyDescent="0.35">
      <c r="A72" s="54"/>
      <c r="B72" s="54"/>
      <c r="C72" s="54"/>
      <c r="D72" s="54"/>
      <c r="E72" s="54"/>
      <c r="F72" s="54"/>
      <c r="G72" s="54"/>
      <c r="H72" s="54"/>
    </row>
    <row r="73" spans="1:8" ht="23.5" x14ac:dyDescent="0.35">
      <c r="A73" s="291" t="s">
        <v>2</v>
      </c>
      <c r="B73" s="299"/>
      <c r="C73" s="299"/>
      <c r="D73" s="299"/>
      <c r="E73" s="299"/>
      <c r="F73" s="299"/>
      <c r="G73" s="299"/>
      <c r="H73" s="299"/>
    </row>
    <row r="74" spans="1:8" ht="18" x14ac:dyDescent="0.35">
      <c r="A74" s="288" t="s">
        <v>39</v>
      </c>
      <c r="B74" s="288"/>
      <c r="C74" s="288"/>
      <c r="D74" s="288"/>
      <c r="E74" s="288"/>
      <c r="F74" s="288"/>
      <c r="G74" s="288"/>
      <c r="H74" s="288"/>
    </row>
    <row r="75" spans="1:8" ht="15" customHeight="1" x14ac:dyDescent="0.35">
      <c r="A75" s="289" t="str">
        <f>$A$5</f>
        <v>Effective Date, May 1, 2025</v>
      </c>
      <c r="B75" s="289"/>
      <c r="C75" s="289"/>
      <c r="D75" s="289"/>
      <c r="E75" s="289"/>
      <c r="F75" s="289"/>
      <c r="G75" s="289"/>
      <c r="H75" s="289"/>
    </row>
    <row r="77" spans="1:8" s="4" customFormat="1" ht="18" customHeight="1" x14ac:dyDescent="0.3">
      <c r="A77" s="277" t="s">
        <v>58</v>
      </c>
      <c r="B77" s="278"/>
      <c r="C77" s="278"/>
      <c r="D77" s="278"/>
      <c r="E77" s="278"/>
      <c r="F77" s="278"/>
      <c r="G77" s="278"/>
      <c r="H77" s="278"/>
    </row>
    <row r="78" spans="1:8" s="4" customFormat="1" ht="14" x14ac:dyDescent="0.3">
      <c r="A78" s="212"/>
      <c r="B78" s="212"/>
      <c r="C78" s="212"/>
      <c r="D78" s="212"/>
      <c r="E78" s="212"/>
      <c r="F78" s="212"/>
      <c r="G78" s="212"/>
      <c r="H78" s="214"/>
    </row>
    <row r="79" spans="1:8" s="4" customFormat="1" ht="15" customHeight="1" x14ac:dyDescent="0.3">
      <c r="A79" s="279" t="s">
        <v>59</v>
      </c>
      <c r="B79" s="280"/>
      <c r="C79" s="280"/>
      <c r="D79" s="280"/>
      <c r="E79" s="280"/>
      <c r="F79" s="280"/>
      <c r="G79" s="280"/>
      <c r="H79" s="281"/>
    </row>
    <row r="80" spans="1:8" s="4" customFormat="1" ht="15" customHeight="1" x14ac:dyDescent="0.3">
      <c r="A80" s="282"/>
      <c r="B80" s="283"/>
      <c r="C80" s="283"/>
      <c r="D80" s="283"/>
      <c r="E80" s="283"/>
      <c r="F80" s="283"/>
      <c r="G80" s="283"/>
      <c r="H80" s="284"/>
    </row>
    <row r="81" spans="1:8" s="4" customFormat="1" ht="15" customHeight="1" x14ac:dyDescent="0.3">
      <c r="A81" s="282"/>
      <c r="B81" s="283"/>
      <c r="C81" s="283"/>
      <c r="D81" s="283"/>
      <c r="E81" s="283"/>
      <c r="F81" s="283"/>
      <c r="G81" s="283"/>
      <c r="H81" s="284"/>
    </row>
    <row r="82" spans="1:8" s="4" customFormat="1" ht="15" customHeight="1" x14ac:dyDescent="0.3">
      <c r="A82" s="282"/>
      <c r="B82" s="283"/>
      <c r="C82" s="283"/>
      <c r="D82" s="283"/>
      <c r="E82" s="283"/>
      <c r="F82" s="283"/>
      <c r="G82" s="283"/>
      <c r="H82" s="284"/>
    </row>
    <row r="83" spans="1:8" s="4" customFormat="1" ht="15" customHeight="1" x14ac:dyDescent="0.3">
      <c r="A83" s="285"/>
      <c r="B83" s="286"/>
      <c r="C83" s="286"/>
      <c r="D83" s="286"/>
      <c r="E83" s="286"/>
      <c r="F83" s="286"/>
      <c r="G83" s="286"/>
      <c r="H83" s="287"/>
    </row>
    <row r="84" spans="1:8" s="4" customFormat="1" ht="14" x14ac:dyDescent="0.3">
      <c r="A84" s="212"/>
      <c r="B84" s="212"/>
      <c r="C84" s="212"/>
      <c r="D84" s="212"/>
      <c r="E84" s="212"/>
      <c r="F84" s="212"/>
      <c r="G84" s="212"/>
      <c r="H84" s="212"/>
    </row>
    <row r="85" spans="1:8" s="4" customFormat="1" ht="14" x14ac:dyDescent="0.3">
      <c r="A85" s="8" t="s">
        <v>42</v>
      </c>
      <c r="B85" s="212"/>
      <c r="C85" s="212"/>
      <c r="D85" s="212"/>
      <c r="E85" s="212"/>
      <c r="F85" s="212"/>
      <c r="G85" s="212"/>
      <c r="H85" s="214"/>
    </row>
    <row r="86" spans="1:8" s="4" customFormat="1" ht="56.25" customHeight="1" x14ac:dyDescent="0.3">
      <c r="A86" s="279" t="s">
        <v>43</v>
      </c>
      <c r="B86" s="280"/>
      <c r="C86" s="280"/>
      <c r="D86" s="280"/>
      <c r="E86" s="280"/>
      <c r="F86" s="280"/>
      <c r="G86" s="280"/>
      <c r="H86" s="281"/>
    </row>
    <row r="87" spans="1:8" s="4" customFormat="1" ht="56.25" customHeight="1" x14ac:dyDescent="0.3">
      <c r="A87" s="282"/>
      <c r="B87" s="283"/>
      <c r="C87" s="283"/>
      <c r="D87" s="283"/>
      <c r="E87" s="283"/>
      <c r="F87" s="283"/>
      <c r="G87" s="283"/>
      <c r="H87" s="284"/>
    </row>
    <row r="88" spans="1:8" s="4" customFormat="1" ht="56.25" customHeight="1" x14ac:dyDescent="0.3">
      <c r="A88" s="285"/>
      <c r="B88" s="286"/>
      <c r="C88" s="286"/>
      <c r="D88" s="286"/>
      <c r="E88" s="286"/>
      <c r="F88" s="286"/>
      <c r="G88" s="286"/>
      <c r="H88" s="287"/>
    </row>
    <row r="89" spans="1:8" s="4" customFormat="1" ht="14" x14ac:dyDescent="0.3">
      <c r="A89" s="212"/>
      <c r="B89" s="212"/>
      <c r="C89" s="212"/>
      <c r="D89" s="212"/>
      <c r="E89" s="212"/>
      <c r="F89" s="212"/>
      <c r="G89" s="212"/>
      <c r="H89" s="212"/>
    </row>
    <row r="90" spans="1:8" s="4" customFormat="1" ht="14" x14ac:dyDescent="0.3">
      <c r="A90" s="8" t="s">
        <v>44</v>
      </c>
      <c r="B90" s="212"/>
      <c r="C90" s="212"/>
      <c r="D90" s="212"/>
      <c r="E90" s="212"/>
      <c r="F90" s="212"/>
      <c r="G90" s="212"/>
      <c r="H90" s="214"/>
    </row>
    <row r="91" spans="1:8" ht="15" thickBot="1" x14ac:dyDescent="0.4">
      <c r="A91" s="290" t="s">
        <v>45</v>
      </c>
      <c r="B91" s="301"/>
      <c r="C91" s="301"/>
      <c r="D91" s="301"/>
      <c r="E91" s="301"/>
      <c r="F91" s="301"/>
      <c r="G91" s="9" t="s">
        <v>46</v>
      </c>
      <c r="H91" s="192">
        <f>'Summary Sheet'!G28</f>
        <v>51.86</v>
      </c>
    </row>
    <row r="92" spans="1:8" ht="15.5" thickTop="1" thickBot="1" x14ac:dyDescent="0.4">
      <c r="A92" s="292" t="s">
        <v>60</v>
      </c>
      <c r="B92" s="300"/>
      <c r="C92" s="300"/>
      <c r="D92" s="300"/>
      <c r="E92" s="300"/>
      <c r="F92" s="300"/>
      <c r="G92" s="10" t="s">
        <v>48</v>
      </c>
      <c r="H92" s="193">
        <f>'Summary Sheet'!G29</f>
        <v>0.1285</v>
      </c>
    </row>
    <row r="93" spans="1:8" ht="15.5" thickTop="1" thickBot="1" x14ac:dyDescent="0.4">
      <c r="A93" s="292" t="s">
        <v>61</v>
      </c>
      <c r="B93" s="300"/>
      <c r="C93" s="300"/>
      <c r="D93" s="300"/>
      <c r="E93" s="300"/>
      <c r="F93" s="300"/>
      <c r="G93" s="10" t="s">
        <v>48</v>
      </c>
      <c r="H93" s="193">
        <f>'Summary Sheet'!G30</f>
        <v>0.1704</v>
      </c>
    </row>
    <row r="94" spans="1:8" ht="15" thickTop="1" x14ac:dyDescent="0.35">
      <c r="A94" s="292" t="s">
        <v>50</v>
      </c>
      <c r="B94" s="300"/>
      <c r="C94" s="300"/>
      <c r="D94" s="300"/>
      <c r="E94" s="300"/>
      <c r="F94" s="300"/>
      <c r="G94" s="10" t="s">
        <v>48</v>
      </c>
      <c r="H94" s="193">
        <f>'Summary Sheet'!G31</f>
        <v>0.23050000000000001</v>
      </c>
    </row>
    <row r="96" spans="1:8" ht="23.5" x14ac:dyDescent="0.35">
      <c r="A96" s="291" t="s">
        <v>2</v>
      </c>
      <c r="B96" s="299"/>
      <c r="C96" s="299"/>
      <c r="D96" s="299"/>
      <c r="E96" s="299"/>
      <c r="F96" s="299"/>
      <c r="G96" s="299"/>
      <c r="H96" s="299"/>
    </row>
    <row r="97" spans="1:8" ht="18" x14ac:dyDescent="0.35">
      <c r="A97" s="288" t="s">
        <v>39</v>
      </c>
      <c r="B97" s="288"/>
      <c r="C97" s="288"/>
      <c r="D97" s="288"/>
      <c r="E97" s="288"/>
      <c r="F97" s="288"/>
      <c r="G97" s="288"/>
      <c r="H97" s="288"/>
    </row>
    <row r="98" spans="1:8" ht="15" customHeight="1" x14ac:dyDescent="0.35">
      <c r="A98" s="289" t="str">
        <f>$A$5</f>
        <v>Effective Date, May 1, 2025</v>
      </c>
      <c r="B98" s="289"/>
      <c r="C98" s="289"/>
      <c r="D98" s="289"/>
      <c r="E98" s="289"/>
      <c r="F98" s="289"/>
      <c r="G98" s="289"/>
      <c r="H98" s="289"/>
    </row>
    <row r="99" spans="1:8" x14ac:dyDescent="0.35">
      <c r="A99" s="54"/>
      <c r="B99" s="54"/>
      <c r="C99" s="54"/>
      <c r="D99" s="54"/>
      <c r="E99" s="54"/>
      <c r="F99" s="54"/>
      <c r="G99" s="54"/>
      <c r="H99" s="54"/>
    </row>
    <row r="100" spans="1:8" s="4" customFormat="1" ht="18" x14ac:dyDescent="0.3">
      <c r="A100" s="277" t="s">
        <v>29</v>
      </c>
      <c r="B100" s="278"/>
      <c r="C100" s="278"/>
      <c r="D100" s="278"/>
      <c r="E100" s="278"/>
      <c r="F100" s="278"/>
      <c r="G100" s="278"/>
      <c r="H100" s="278"/>
    </row>
    <row r="101" spans="1:8" s="4" customFormat="1" ht="14" x14ac:dyDescent="0.3">
      <c r="A101" s="212"/>
      <c r="B101" s="212"/>
      <c r="C101" s="212"/>
      <c r="D101" s="212"/>
      <c r="E101" s="212"/>
      <c r="F101" s="212"/>
      <c r="G101" s="212"/>
      <c r="H101" s="214"/>
    </row>
    <row r="102" spans="1:8" s="4" customFormat="1" ht="14" x14ac:dyDescent="0.3">
      <c r="A102" s="279" t="s">
        <v>62</v>
      </c>
      <c r="B102" s="280"/>
      <c r="C102" s="280"/>
      <c r="D102" s="280"/>
      <c r="E102" s="280"/>
      <c r="F102" s="280"/>
      <c r="G102" s="280"/>
      <c r="H102" s="281"/>
    </row>
    <row r="103" spans="1:8" s="4" customFormat="1" ht="14" x14ac:dyDescent="0.3">
      <c r="A103" s="282"/>
      <c r="B103" s="283"/>
      <c r="C103" s="283"/>
      <c r="D103" s="283"/>
      <c r="E103" s="283"/>
      <c r="F103" s="283"/>
      <c r="G103" s="283"/>
      <c r="H103" s="284"/>
    </row>
    <row r="104" spans="1:8" s="4" customFormat="1" ht="14" x14ac:dyDescent="0.3">
      <c r="A104" s="282"/>
      <c r="B104" s="283"/>
      <c r="C104" s="283"/>
      <c r="D104" s="283"/>
      <c r="E104" s="283"/>
      <c r="F104" s="283"/>
      <c r="G104" s="283"/>
      <c r="H104" s="284"/>
    </row>
    <row r="105" spans="1:8" s="4" customFormat="1" ht="14" x14ac:dyDescent="0.3">
      <c r="A105" s="282"/>
      <c r="B105" s="283"/>
      <c r="C105" s="283"/>
      <c r="D105" s="283"/>
      <c r="E105" s="283"/>
      <c r="F105" s="283"/>
      <c r="G105" s="283"/>
      <c r="H105" s="284"/>
    </row>
    <row r="106" spans="1:8" s="4" customFormat="1" ht="14" x14ac:dyDescent="0.3">
      <c r="A106" s="282"/>
      <c r="B106" s="283"/>
      <c r="C106" s="283"/>
      <c r="D106" s="283"/>
      <c r="E106" s="283"/>
      <c r="F106" s="283"/>
      <c r="G106" s="283"/>
      <c r="H106" s="284"/>
    </row>
    <row r="107" spans="1:8" s="4" customFormat="1" ht="45.75" customHeight="1" x14ac:dyDescent="0.3">
      <c r="A107" s="285"/>
      <c r="B107" s="286"/>
      <c r="C107" s="286"/>
      <c r="D107" s="286"/>
      <c r="E107" s="286"/>
      <c r="F107" s="286"/>
      <c r="G107" s="286"/>
      <c r="H107" s="287"/>
    </row>
    <row r="108" spans="1:8" s="4" customFormat="1" ht="14" x14ac:dyDescent="0.3">
      <c r="A108" s="212"/>
      <c r="B108" s="212"/>
      <c r="C108" s="212"/>
      <c r="D108" s="212"/>
      <c r="E108" s="212"/>
      <c r="F108" s="212"/>
      <c r="G108" s="212"/>
      <c r="H108" s="212"/>
    </row>
    <row r="109" spans="1:8" s="4" customFormat="1" ht="14" x14ac:dyDescent="0.3">
      <c r="A109" s="8" t="s">
        <v>42</v>
      </c>
      <c r="B109" s="212"/>
      <c r="C109" s="212"/>
      <c r="D109" s="212"/>
      <c r="E109" s="212"/>
      <c r="F109" s="212"/>
      <c r="G109" s="212"/>
      <c r="H109" s="214"/>
    </row>
    <row r="110" spans="1:8" s="4" customFormat="1" ht="62.25" customHeight="1" x14ac:dyDescent="0.3">
      <c r="A110" s="279" t="s">
        <v>63</v>
      </c>
      <c r="B110" s="280"/>
      <c r="C110" s="280"/>
      <c r="D110" s="280"/>
      <c r="E110" s="280"/>
      <c r="F110" s="280"/>
      <c r="G110" s="280"/>
      <c r="H110" s="281"/>
    </row>
    <row r="111" spans="1:8" s="4" customFormat="1" ht="52.5" customHeight="1" x14ac:dyDescent="0.3">
      <c r="A111" s="282"/>
      <c r="B111" s="283"/>
      <c r="C111" s="283"/>
      <c r="D111" s="283"/>
      <c r="E111" s="283"/>
      <c r="F111" s="283"/>
      <c r="G111" s="283"/>
      <c r="H111" s="284"/>
    </row>
    <row r="112" spans="1:8" s="4" customFormat="1" ht="62.25" customHeight="1" x14ac:dyDescent="0.3">
      <c r="A112" s="285"/>
      <c r="B112" s="286"/>
      <c r="C112" s="286"/>
      <c r="D112" s="286"/>
      <c r="E112" s="286"/>
      <c r="F112" s="286"/>
      <c r="G112" s="286"/>
      <c r="H112" s="287"/>
    </row>
    <row r="113" spans="1:8" s="4" customFormat="1" ht="14" x14ac:dyDescent="0.3">
      <c r="A113" s="212"/>
      <c r="B113" s="212"/>
      <c r="C113" s="212"/>
      <c r="D113" s="212"/>
      <c r="E113" s="212"/>
      <c r="F113" s="212"/>
      <c r="G113" s="212"/>
      <c r="H113" s="212"/>
    </row>
    <row r="114" spans="1:8" s="4" customFormat="1" thickBot="1" x14ac:dyDescent="0.35">
      <c r="A114" s="8" t="s">
        <v>44</v>
      </c>
      <c r="B114" s="212"/>
      <c r="C114" s="212"/>
      <c r="D114" s="212"/>
      <c r="E114" s="212"/>
      <c r="F114" s="212"/>
      <c r="G114" s="212"/>
      <c r="H114" s="214"/>
    </row>
    <row r="115" spans="1:8" ht="15" thickTop="1" x14ac:dyDescent="0.35">
      <c r="A115" s="290" t="s">
        <v>64</v>
      </c>
      <c r="B115" s="301"/>
      <c r="C115" s="301"/>
      <c r="D115" s="301"/>
      <c r="E115" s="301"/>
      <c r="F115" s="301"/>
      <c r="G115" s="9" t="s">
        <v>48</v>
      </c>
      <c r="H115" s="202">
        <f>'Summary Sheet'!G34</f>
        <v>0.12740000000000001</v>
      </c>
    </row>
    <row r="117" spans="1:8" ht="23.5" x14ac:dyDescent="0.35">
      <c r="A117" s="291" t="s">
        <v>2</v>
      </c>
      <c r="B117" s="299"/>
      <c r="C117" s="299"/>
      <c r="D117" s="299"/>
      <c r="E117" s="299"/>
      <c r="F117" s="299"/>
      <c r="G117" s="299"/>
      <c r="H117" s="299"/>
    </row>
    <row r="118" spans="1:8" ht="19" thickTop="1" thickBot="1" x14ac:dyDescent="0.4">
      <c r="A118" s="288" t="s">
        <v>39</v>
      </c>
      <c r="B118" s="288"/>
      <c r="C118" s="288"/>
      <c r="D118" s="288"/>
      <c r="E118" s="288"/>
      <c r="F118" s="288"/>
      <c r="G118" s="288"/>
      <c r="H118" s="288"/>
    </row>
    <row r="119" spans="1:8" ht="15" customHeight="1" x14ac:dyDescent="0.35">
      <c r="A119" s="289" t="str">
        <f>$A$5</f>
        <v>Effective Date, May 1, 2025</v>
      </c>
      <c r="B119" s="289"/>
      <c r="C119" s="289"/>
      <c r="D119" s="289"/>
      <c r="E119" s="289"/>
      <c r="F119" s="289"/>
      <c r="G119" s="289"/>
      <c r="H119" s="289"/>
    </row>
    <row r="120" spans="1:8" x14ac:dyDescent="0.35">
      <c r="A120" s="54"/>
      <c r="B120" s="54"/>
      <c r="C120" s="54"/>
      <c r="D120" s="54"/>
      <c r="E120" s="54"/>
      <c r="F120" s="54"/>
      <c r="G120" s="54"/>
      <c r="H120" s="54"/>
    </row>
    <row r="121" spans="1:8" s="4" customFormat="1" ht="18" x14ac:dyDescent="0.3">
      <c r="A121" s="277" t="s">
        <v>30</v>
      </c>
      <c r="B121" s="278"/>
      <c r="C121" s="278"/>
      <c r="D121" s="278"/>
      <c r="E121" s="278"/>
      <c r="F121" s="278"/>
      <c r="G121" s="278"/>
      <c r="H121" s="278"/>
    </row>
    <row r="122" spans="1:8" s="4" customFormat="1" ht="14" x14ac:dyDescent="0.3">
      <c r="A122" s="212"/>
      <c r="B122" s="212"/>
      <c r="C122" s="212"/>
      <c r="D122" s="212"/>
      <c r="E122" s="212"/>
      <c r="F122" s="212"/>
      <c r="G122" s="212"/>
      <c r="H122" s="214"/>
    </row>
    <row r="123" spans="1:8" s="4" customFormat="1" ht="14" x14ac:dyDescent="0.3">
      <c r="A123" s="279" t="s">
        <v>65</v>
      </c>
      <c r="B123" s="280"/>
      <c r="C123" s="280"/>
      <c r="D123" s="280"/>
      <c r="E123" s="280"/>
      <c r="F123" s="280"/>
      <c r="G123" s="280"/>
      <c r="H123" s="281"/>
    </row>
    <row r="124" spans="1:8" s="4" customFormat="1" ht="14" x14ac:dyDescent="0.3">
      <c r="A124" s="282"/>
      <c r="B124" s="283"/>
      <c r="C124" s="283"/>
      <c r="D124" s="283"/>
      <c r="E124" s="283"/>
      <c r="F124" s="283"/>
      <c r="G124" s="283"/>
      <c r="H124" s="284"/>
    </row>
    <row r="125" spans="1:8" s="4" customFormat="1" ht="14" x14ac:dyDescent="0.3">
      <c r="A125" s="282"/>
      <c r="B125" s="283"/>
      <c r="C125" s="283"/>
      <c r="D125" s="283"/>
      <c r="E125" s="283"/>
      <c r="F125" s="283"/>
      <c r="G125" s="283"/>
      <c r="H125" s="284"/>
    </row>
    <row r="126" spans="1:8" s="4" customFormat="1" ht="14" x14ac:dyDescent="0.3">
      <c r="A126" s="282"/>
      <c r="B126" s="283"/>
      <c r="C126" s="283"/>
      <c r="D126" s="283"/>
      <c r="E126" s="283"/>
      <c r="F126" s="283"/>
      <c r="G126" s="283"/>
      <c r="H126" s="284"/>
    </row>
    <row r="127" spans="1:8" s="4" customFormat="1" ht="14" x14ac:dyDescent="0.3">
      <c r="A127" s="282"/>
      <c r="B127" s="283"/>
      <c r="C127" s="283"/>
      <c r="D127" s="283"/>
      <c r="E127" s="283"/>
      <c r="F127" s="283"/>
      <c r="G127" s="283"/>
      <c r="H127" s="284"/>
    </row>
    <row r="128" spans="1:8" s="4" customFormat="1" ht="204" customHeight="1" x14ac:dyDescent="0.3">
      <c r="A128" s="285"/>
      <c r="B128" s="286"/>
      <c r="C128" s="286"/>
      <c r="D128" s="286"/>
      <c r="E128" s="286"/>
      <c r="F128" s="286"/>
      <c r="G128" s="286"/>
      <c r="H128" s="287"/>
    </row>
    <row r="129" spans="1:9" s="4" customFormat="1" ht="14" x14ac:dyDescent="0.3">
      <c r="A129" s="212"/>
      <c r="B129" s="212"/>
      <c r="C129" s="212"/>
      <c r="D129" s="212"/>
      <c r="E129" s="212"/>
      <c r="F129" s="212"/>
      <c r="G129" s="212"/>
      <c r="H129" s="212"/>
    </row>
    <row r="130" spans="1:9" s="4" customFormat="1" ht="14" x14ac:dyDescent="0.3">
      <c r="A130" s="8" t="s">
        <v>42</v>
      </c>
      <c r="B130" s="212"/>
      <c r="C130" s="212"/>
      <c r="D130" s="212"/>
      <c r="E130" s="212"/>
      <c r="F130" s="212"/>
      <c r="G130" s="212"/>
      <c r="H130" s="214"/>
    </row>
    <row r="131" spans="1:9" s="4" customFormat="1" ht="56.25" customHeight="1" x14ac:dyDescent="0.3">
      <c r="A131" s="279" t="s">
        <v>43</v>
      </c>
      <c r="B131" s="280"/>
      <c r="C131" s="280"/>
      <c r="D131" s="280"/>
      <c r="E131" s="280"/>
      <c r="F131" s="280"/>
      <c r="G131" s="280"/>
      <c r="H131" s="281"/>
    </row>
    <row r="132" spans="1:9" s="4" customFormat="1" ht="56.25" customHeight="1" x14ac:dyDescent="0.3">
      <c r="A132" s="282"/>
      <c r="B132" s="283"/>
      <c r="C132" s="283"/>
      <c r="D132" s="283"/>
      <c r="E132" s="283"/>
      <c r="F132" s="283"/>
      <c r="G132" s="283"/>
      <c r="H132" s="284"/>
    </row>
    <row r="133" spans="1:9" s="4" customFormat="1" ht="50.25" customHeight="1" x14ac:dyDescent="0.3">
      <c r="A133" s="285"/>
      <c r="B133" s="286"/>
      <c r="C133" s="286"/>
      <c r="D133" s="286"/>
      <c r="E133" s="286"/>
      <c r="F133" s="286"/>
      <c r="G133" s="286"/>
      <c r="H133" s="287"/>
    </row>
    <row r="134" spans="1:9" s="4" customFormat="1" ht="14" x14ac:dyDescent="0.3">
      <c r="A134" s="212"/>
      <c r="B134" s="212"/>
      <c r="C134" s="212"/>
      <c r="D134" s="212"/>
      <c r="E134" s="212"/>
      <c r="F134" s="212"/>
      <c r="G134" s="212"/>
      <c r="H134" s="212"/>
    </row>
    <row r="135" spans="1:9" s="4" customFormat="1" thickBot="1" x14ac:dyDescent="0.35">
      <c r="A135" s="8" t="s">
        <v>44</v>
      </c>
      <c r="B135" s="212"/>
      <c r="C135" s="212"/>
      <c r="D135" s="212"/>
      <c r="E135" s="212"/>
      <c r="F135" s="212"/>
      <c r="G135" s="212"/>
      <c r="H135" s="214"/>
    </row>
    <row r="136" spans="1:9" ht="15.5" thickTop="1" thickBot="1" x14ac:dyDescent="0.4">
      <c r="A136" s="292" t="s">
        <v>66</v>
      </c>
      <c r="B136" s="300"/>
      <c r="C136" s="300"/>
      <c r="D136" s="300"/>
      <c r="E136" s="300"/>
      <c r="F136" s="300"/>
      <c r="G136" s="10" t="s">
        <v>48</v>
      </c>
      <c r="H136" s="202">
        <f>'Summary Sheet'!G37</f>
        <v>0.75490000000000002</v>
      </c>
    </row>
    <row r="137" spans="1:9" ht="15" thickTop="1" x14ac:dyDescent="0.35">
      <c r="A137" s="292" t="s">
        <v>67</v>
      </c>
      <c r="B137" s="300"/>
      <c r="C137" s="300"/>
      <c r="D137" s="300"/>
      <c r="E137" s="300"/>
      <c r="F137" s="300"/>
      <c r="G137" s="10" t="s">
        <v>48</v>
      </c>
      <c r="H137" s="202">
        <f>'Summary Sheet'!G38</f>
        <v>0.86260000000000003</v>
      </c>
    </row>
    <row r="138" spans="1:9" x14ac:dyDescent="0.35">
      <c r="A138" s="54"/>
      <c r="B138" s="54"/>
      <c r="C138" s="54"/>
      <c r="D138" s="54"/>
      <c r="E138" s="54"/>
      <c r="F138" s="54"/>
      <c r="G138" s="54"/>
      <c r="H138" s="54"/>
    </row>
    <row r="139" spans="1:9" ht="23.5" x14ac:dyDescent="0.35">
      <c r="A139" s="291" t="s">
        <v>2</v>
      </c>
      <c r="B139" s="299"/>
      <c r="C139" s="299"/>
      <c r="D139" s="299"/>
      <c r="E139" s="299"/>
      <c r="F139" s="299"/>
      <c r="G139" s="299"/>
      <c r="H139" s="299"/>
      <c r="I139" s="18"/>
    </row>
    <row r="140" spans="1:9" ht="18" x14ac:dyDescent="0.35">
      <c r="A140" s="288" t="s">
        <v>39</v>
      </c>
      <c r="B140" s="288"/>
      <c r="C140" s="288"/>
      <c r="D140" s="288"/>
      <c r="E140" s="288"/>
      <c r="F140" s="288"/>
      <c r="G140" s="288"/>
      <c r="H140" s="288"/>
    </row>
    <row r="141" spans="1:9" ht="15" customHeight="1" x14ac:dyDescent="0.35">
      <c r="A141" s="289" t="str">
        <f>$A$5</f>
        <v>Effective Date, May 1, 2025</v>
      </c>
      <c r="B141" s="289"/>
      <c r="C141" s="289"/>
      <c r="D141" s="289"/>
      <c r="E141" s="289"/>
      <c r="F141" s="289"/>
      <c r="G141" s="289"/>
      <c r="H141" s="289"/>
    </row>
    <row r="142" spans="1:9" x14ac:dyDescent="0.35">
      <c r="A142" s="54"/>
      <c r="B142" s="54"/>
      <c r="C142" s="54"/>
      <c r="D142" s="54"/>
      <c r="E142" s="54"/>
      <c r="F142" s="54"/>
      <c r="G142" s="54"/>
      <c r="H142" s="54"/>
    </row>
    <row r="143" spans="1:9" s="4" customFormat="1" ht="18" x14ac:dyDescent="0.3">
      <c r="A143" s="277" t="s">
        <v>31</v>
      </c>
      <c r="B143" s="278"/>
      <c r="C143" s="278"/>
      <c r="D143" s="278"/>
      <c r="E143" s="278"/>
      <c r="F143" s="278"/>
      <c r="G143" s="278"/>
      <c r="H143" s="278"/>
    </row>
    <row r="144" spans="1:9" s="4" customFormat="1" ht="14" x14ac:dyDescent="0.3">
      <c r="A144" s="212"/>
      <c r="B144" s="212"/>
      <c r="C144" s="212"/>
      <c r="D144" s="212"/>
      <c r="E144" s="212"/>
      <c r="F144" s="212"/>
      <c r="G144" s="212"/>
      <c r="H144" s="214"/>
    </row>
    <row r="145" spans="1:8" s="4" customFormat="1" ht="14" x14ac:dyDescent="0.3">
      <c r="A145" s="279" t="s">
        <v>68</v>
      </c>
      <c r="B145" s="280"/>
      <c r="C145" s="280"/>
      <c r="D145" s="280"/>
      <c r="E145" s="280"/>
      <c r="F145" s="280"/>
      <c r="G145" s="280"/>
      <c r="H145" s="281"/>
    </row>
    <row r="146" spans="1:8" s="4" customFormat="1" ht="14" x14ac:dyDescent="0.3">
      <c r="A146" s="282"/>
      <c r="B146" s="283"/>
      <c r="C146" s="283"/>
      <c r="D146" s="283"/>
      <c r="E146" s="283"/>
      <c r="F146" s="283"/>
      <c r="G146" s="283"/>
      <c r="H146" s="284"/>
    </row>
    <row r="147" spans="1:8" s="4" customFormat="1" ht="14" x14ac:dyDescent="0.3">
      <c r="A147" s="282"/>
      <c r="B147" s="283"/>
      <c r="C147" s="283"/>
      <c r="D147" s="283"/>
      <c r="E147" s="283"/>
      <c r="F147" s="283"/>
      <c r="G147" s="283"/>
      <c r="H147" s="284"/>
    </row>
    <row r="148" spans="1:8" s="4" customFormat="1" ht="14" x14ac:dyDescent="0.3">
      <c r="A148" s="282"/>
      <c r="B148" s="283"/>
      <c r="C148" s="283"/>
      <c r="D148" s="283"/>
      <c r="E148" s="283"/>
      <c r="F148" s="283"/>
      <c r="G148" s="283"/>
      <c r="H148" s="284"/>
    </row>
    <row r="149" spans="1:8" s="4" customFormat="1" ht="14" x14ac:dyDescent="0.3">
      <c r="A149" s="282"/>
      <c r="B149" s="283"/>
      <c r="C149" s="283"/>
      <c r="D149" s="283"/>
      <c r="E149" s="283"/>
      <c r="F149" s="283"/>
      <c r="G149" s="283"/>
      <c r="H149" s="284"/>
    </row>
    <row r="150" spans="1:8" s="4" customFormat="1" ht="204.75" customHeight="1" x14ac:dyDescent="0.3">
      <c r="A150" s="285"/>
      <c r="B150" s="286"/>
      <c r="C150" s="286"/>
      <c r="D150" s="286"/>
      <c r="E150" s="286"/>
      <c r="F150" s="286"/>
      <c r="G150" s="286"/>
      <c r="H150" s="287"/>
    </row>
    <row r="151" spans="1:8" s="4" customFormat="1" ht="14" x14ac:dyDescent="0.3">
      <c r="A151" s="212"/>
      <c r="B151" s="212"/>
      <c r="C151" s="212"/>
      <c r="D151" s="212"/>
      <c r="E151" s="212"/>
      <c r="F151" s="212"/>
      <c r="G151" s="212"/>
      <c r="H151" s="212"/>
    </row>
    <row r="152" spans="1:8" s="4" customFormat="1" ht="14" x14ac:dyDescent="0.3">
      <c r="A152" s="8" t="s">
        <v>42</v>
      </c>
      <c r="B152" s="212"/>
      <c r="C152" s="212"/>
      <c r="D152" s="212"/>
      <c r="E152" s="212"/>
      <c r="F152" s="212"/>
      <c r="G152" s="212"/>
      <c r="H152" s="214"/>
    </row>
    <row r="153" spans="1:8" s="4" customFormat="1" ht="54" customHeight="1" x14ac:dyDescent="0.3">
      <c r="A153" s="279" t="s">
        <v>43</v>
      </c>
      <c r="B153" s="280"/>
      <c r="C153" s="280"/>
      <c r="D153" s="280"/>
      <c r="E153" s="280"/>
      <c r="F153" s="280"/>
      <c r="G153" s="280"/>
      <c r="H153" s="281"/>
    </row>
    <row r="154" spans="1:8" s="4" customFormat="1" ht="54" customHeight="1" x14ac:dyDescent="0.3">
      <c r="A154" s="282"/>
      <c r="B154" s="283"/>
      <c r="C154" s="283"/>
      <c r="D154" s="283"/>
      <c r="E154" s="283"/>
      <c r="F154" s="283"/>
      <c r="G154" s="283"/>
      <c r="H154" s="284"/>
    </row>
    <row r="155" spans="1:8" s="4" customFormat="1" ht="54" customHeight="1" x14ac:dyDescent="0.3">
      <c r="A155" s="285"/>
      <c r="B155" s="286"/>
      <c r="C155" s="286"/>
      <c r="D155" s="286"/>
      <c r="E155" s="286"/>
      <c r="F155" s="286"/>
      <c r="G155" s="286"/>
      <c r="H155" s="287"/>
    </row>
    <row r="156" spans="1:8" s="4" customFormat="1" ht="14" x14ac:dyDescent="0.3">
      <c r="A156" s="212"/>
      <c r="B156" s="212"/>
      <c r="C156" s="212"/>
      <c r="D156" s="212"/>
      <c r="E156" s="212"/>
      <c r="F156" s="212"/>
      <c r="G156" s="212"/>
      <c r="H156" s="212"/>
    </row>
    <row r="157" spans="1:8" s="4" customFormat="1" thickBot="1" x14ac:dyDescent="0.35">
      <c r="A157" s="8" t="s">
        <v>44</v>
      </c>
      <c r="B157" s="212"/>
      <c r="C157" s="212"/>
      <c r="D157" s="212"/>
      <c r="E157" s="212"/>
      <c r="F157" s="212"/>
      <c r="G157" s="212"/>
      <c r="H157" s="214"/>
    </row>
    <row r="158" spans="1:8" ht="15.5" thickTop="1" thickBot="1" x14ac:dyDescent="0.4">
      <c r="A158" s="292" t="s">
        <v>66</v>
      </c>
      <c r="B158" s="300"/>
      <c r="C158" s="300"/>
      <c r="D158" s="300"/>
      <c r="E158" s="300"/>
      <c r="F158" s="300"/>
      <c r="G158" s="10" t="s">
        <v>48</v>
      </c>
      <c r="H158" s="202">
        <f>'Summary Sheet'!G41</f>
        <v>1.1397999999999999</v>
      </c>
    </row>
    <row r="159" spans="1:8" ht="15.5" thickTop="1" thickBot="1" x14ac:dyDescent="0.4">
      <c r="A159" s="292" t="s">
        <v>67</v>
      </c>
      <c r="B159" s="300"/>
      <c r="C159" s="300"/>
      <c r="D159" s="300"/>
      <c r="E159" s="300"/>
      <c r="F159" s="300"/>
      <c r="G159" s="10" t="s">
        <v>48</v>
      </c>
      <c r="H159" s="202">
        <f>'Summary Sheet'!G42</f>
        <v>1.2473000000000001</v>
      </c>
    </row>
    <row r="161" spans="1:8" ht="23.5" x14ac:dyDescent="0.35">
      <c r="A161" s="291" t="s">
        <v>2</v>
      </c>
      <c r="B161" s="299"/>
      <c r="C161" s="299"/>
      <c r="D161" s="299"/>
      <c r="E161" s="299"/>
      <c r="F161" s="299"/>
      <c r="G161" s="299"/>
      <c r="H161" s="299"/>
    </row>
    <row r="162" spans="1:8" ht="18" x14ac:dyDescent="0.35">
      <c r="A162" s="288" t="s">
        <v>39</v>
      </c>
      <c r="B162" s="288"/>
      <c r="C162" s="288"/>
      <c r="D162" s="288"/>
      <c r="E162" s="288"/>
      <c r="F162" s="288"/>
      <c r="G162" s="288"/>
      <c r="H162" s="288"/>
    </row>
    <row r="163" spans="1:8" ht="15" customHeight="1" x14ac:dyDescent="0.35">
      <c r="A163" s="289" t="str">
        <f>$A$5</f>
        <v>Effective Date, May 1, 2025</v>
      </c>
      <c r="B163" s="289"/>
      <c r="C163" s="289"/>
      <c r="D163" s="289"/>
      <c r="E163" s="289"/>
      <c r="F163" s="289"/>
      <c r="G163" s="289"/>
      <c r="H163" s="289"/>
    </row>
    <row r="164" spans="1:8" x14ac:dyDescent="0.35">
      <c r="A164" s="54"/>
      <c r="B164" s="54"/>
      <c r="C164" s="54"/>
      <c r="D164" s="54"/>
      <c r="E164" s="54"/>
      <c r="F164" s="54"/>
      <c r="G164" s="54"/>
      <c r="H164" s="54"/>
    </row>
    <row r="165" spans="1:8" s="4" customFormat="1" ht="18" x14ac:dyDescent="0.3">
      <c r="A165" s="277" t="s">
        <v>32</v>
      </c>
      <c r="B165" s="278"/>
      <c r="C165" s="278"/>
      <c r="D165" s="278"/>
      <c r="E165" s="278"/>
      <c r="F165" s="278"/>
      <c r="G165" s="278"/>
      <c r="H165" s="278"/>
    </row>
    <row r="166" spans="1:8" s="4" customFormat="1" ht="14" x14ac:dyDescent="0.3">
      <c r="A166" s="212"/>
      <c r="B166" s="212"/>
      <c r="C166" s="212"/>
      <c r="D166" s="212"/>
      <c r="E166" s="212"/>
      <c r="F166" s="212"/>
      <c r="G166" s="212"/>
      <c r="H166" s="212"/>
    </row>
    <row r="167" spans="1:8" s="4" customFormat="1" ht="14" x14ac:dyDescent="0.3">
      <c r="A167" s="279" t="s">
        <v>69</v>
      </c>
      <c r="B167" s="280"/>
      <c r="C167" s="280"/>
      <c r="D167" s="280"/>
      <c r="E167" s="280"/>
      <c r="F167" s="280"/>
      <c r="G167" s="280"/>
      <c r="H167" s="281"/>
    </row>
    <row r="168" spans="1:8" s="4" customFormat="1" ht="14" x14ac:dyDescent="0.3">
      <c r="A168" s="282"/>
      <c r="B168" s="283"/>
      <c r="C168" s="283"/>
      <c r="D168" s="283"/>
      <c r="E168" s="283"/>
      <c r="F168" s="283"/>
      <c r="G168" s="283"/>
      <c r="H168" s="284"/>
    </row>
    <row r="169" spans="1:8" s="4" customFormat="1" ht="14" x14ac:dyDescent="0.3">
      <c r="A169" s="282"/>
      <c r="B169" s="283"/>
      <c r="C169" s="283"/>
      <c r="D169" s="283"/>
      <c r="E169" s="283"/>
      <c r="F169" s="283"/>
      <c r="G169" s="283"/>
      <c r="H169" s="284"/>
    </row>
    <row r="170" spans="1:8" s="4" customFormat="1" ht="14" x14ac:dyDescent="0.3">
      <c r="A170" s="282"/>
      <c r="B170" s="283"/>
      <c r="C170" s="283"/>
      <c r="D170" s="283"/>
      <c r="E170" s="283"/>
      <c r="F170" s="283"/>
      <c r="G170" s="283"/>
      <c r="H170" s="284"/>
    </row>
    <row r="171" spans="1:8" s="4" customFormat="1" ht="14" x14ac:dyDescent="0.3">
      <c r="A171" s="282"/>
      <c r="B171" s="283"/>
      <c r="C171" s="283"/>
      <c r="D171" s="283"/>
      <c r="E171" s="283"/>
      <c r="F171" s="283"/>
      <c r="G171" s="283"/>
      <c r="H171" s="284"/>
    </row>
    <row r="172" spans="1:8" s="4" customFormat="1" ht="207.75" customHeight="1" x14ac:dyDescent="0.3">
      <c r="A172" s="285"/>
      <c r="B172" s="286"/>
      <c r="C172" s="286"/>
      <c r="D172" s="286"/>
      <c r="E172" s="286"/>
      <c r="F172" s="286"/>
      <c r="G172" s="286"/>
      <c r="H172" s="287"/>
    </row>
    <row r="173" spans="1:8" s="4" customFormat="1" ht="14" x14ac:dyDescent="0.3">
      <c r="A173" s="212"/>
      <c r="B173" s="212"/>
      <c r="C173" s="212"/>
      <c r="D173" s="212"/>
      <c r="E173" s="212"/>
      <c r="F173" s="212"/>
      <c r="G173" s="212"/>
      <c r="H173" s="212"/>
    </row>
    <row r="174" spans="1:8" s="4" customFormat="1" ht="14" x14ac:dyDescent="0.3">
      <c r="A174" s="8" t="s">
        <v>42</v>
      </c>
      <c r="B174" s="212"/>
      <c r="C174" s="212"/>
      <c r="D174" s="212"/>
      <c r="E174" s="212"/>
      <c r="F174" s="212"/>
      <c r="G174" s="212"/>
      <c r="H174" s="212"/>
    </row>
    <row r="175" spans="1:8" s="4" customFormat="1" ht="58.5" customHeight="1" x14ac:dyDescent="0.3">
      <c r="A175" s="279" t="s">
        <v>63</v>
      </c>
      <c r="B175" s="280"/>
      <c r="C175" s="280"/>
      <c r="D175" s="280"/>
      <c r="E175" s="280"/>
      <c r="F175" s="280"/>
      <c r="G175" s="280"/>
      <c r="H175" s="281"/>
    </row>
    <row r="176" spans="1:8" s="4" customFormat="1" ht="58.5" customHeight="1" x14ac:dyDescent="0.3">
      <c r="A176" s="282"/>
      <c r="B176" s="283"/>
      <c r="C176" s="283"/>
      <c r="D176" s="283"/>
      <c r="E176" s="283"/>
      <c r="F176" s="283"/>
      <c r="G176" s="283"/>
      <c r="H176" s="284"/>
    </row>
    <row r="177" spans="1:8" s="4" customFormat="1" ht="58.5" customHeight="1" x14ac:dyDescent="0.3">
      <c r="A177" s="285"/>
      <c r="B177" s="286"/>
      <c r="C177" s="286"/>
      <c r="D177" s="286"/>
      <c r="E177" s="286"/>
      <c r="F177" s="286"/>
      <c r="G177" s="286"/>
      <c r="H177" s="287"/>
    </row>
    <row r="178" spans="1:8" s="4" customFormat="1" ht="14" x14ac:dyDescent="0.3">
      <c r="A178" s="212"/>
      <c r="B178" s="212"/>
      <c r="C178" s="212"/>
      <c r="D178" s="212"/>
      <c r="E178" s="212"/>
      <c r="F178" s="212"/>
      <c r="G178" s="212"/>
      <c r="H178" s="212"/>
    </row>
    <row r="179" spans="1:8" s="4" customFormat="1" thickBot="1" x14ac:dyDescent="0.35">
      <c r="A179" s="8" t="s">
        <v>44</v>
      </c>
      <c r="B179" s="212"/>
      <c r="C179" s="212"/>
      <c r="D179" s="212"/>
      <c r="E179" s="212"/>
      <c r="F179" s="212"/>
      <c r="G179" s="212"/>
      <c r="H179" s="212"/>
    </row>
    <row r="180" spans="1:8" ht="15" thickTop="1" x14ac:dyDescent="0.35">
      <c r="A180" s="292" t="s">
        <v>64</v>
      </c>
      <c r="B180" s="300"/>
      <c r="C180" s="300"/>
      <c r="D180" s="300"/>
      <c r="E180" s="300"/>
      <c r="F180" s="300"/>
      <c r="G180" s="10" t="s">
        <v>48</v>
      </c>
      <c r="H180" s="202">
        <f>'Summary Sheet'!G45</f>
        <v>0.86260000000000003</v>
      </c>
    </row>
    <row r="181" spans="1:8" x14ac:dyDescent="0.35">
      <c r="A181" s="54"/>
      <c r="B181" s="54"/>
      <c r="C181" s="54"/>
      <c r="D181" s="54"/>
      <c r="E181" s="54"/>
      <c r="F181" s="54"/>
      <c r="G181" s="54"/>
      <c r="H181" s="54"/>
    </row>
    <row r="182" spans="1:8" ht="23.5" x14ac:dyDescent="0.35">
      <c r="A182" s="291" t="s">
        <v>2</v>
      </c>
      <c r="B182" s="299"/>
      <c r="C182" s="299"/>
      <c r="D182" s="299"/>
      <c r="E182" s="299"/>
      <c r="F182" s="299"/>
      <c r="G182" s="299"/>
      <c r="H182" s="299"/>
    </row>
    <row r="183" spans="1:8" ht="18" x14ac:dyDescent="0.35">
      <c r="A183" s="288" t="s">
        <v>39</v>
      </c>
      <c r="B183" s="288"/>
      <c r="C183" s="288"/>
      <c r="D183" s="288"/>
      <c r="E183" s="288"/>
      <c r="F183" s="288"/>
      <c r="G183" s="288"/>
      <c r="H183" s="288"/>
    </row>
    <row r="184" spans="1:8" ht="15" customHeight="1" x14ac:dyDescent="0.35">
      <c r="A184" s="289" t="str">
        <f>$A$5</f>
        <v>Effective Date, May 1, 2025</v>
      </c>
      <c r="B184" s="289"/>
      <c r="C184" s="289"/>
      <c r="D184" s="289"/>
      <c r="E184" s="289"/>
      <c r="F184" s="289"/>
      <c r="G184" s="289"/>
      <c r="H184" s="289"/>
    </row>
    <row r="186" spans="1:8" s="4" customFormat="1" ht="18" x14ac:dyDescent="0.3">
      <c r="A186" s="277" t="s">
        <v>33</v>
      </c>
      <c r="B186" s="278"/>
      <c r="C186" s="278"/>
      <c r="D186" s="278"/>
      <c r="E186" s="278"/>
      <c r="F186" s="278"/>
      <c r="G186" s="278"/>
      <c r="H186" s="278"/>
    </row>
    <row r="187" spans="1:8" s="4" customFormat="1" ht="14" x14ac:dyDescent="0.3">
      <c r="A187" s="212"/>
      <c r="B187" s="212"/>
      <c r="C187" s="212"/>
      <c r="D187" s="212"/>
      <c r="E187" s="212"/>
      <c r="F187" s="212"/>
      <c r="G187" s="212"/>
      <c r="H187" s="212"/>
    </row>
    <row r="188" spans="1:8" s="4" customFormat="1" ht="14.25" customHeight="1" x14ac:dyDescent="0.3">
      <c r="A188" s="279" t="s">
        <v>69</v>
      </c>
      <c r="B188" s="280"/>
      <c r="C188" s="280"/>
      <c r="D188" s="280"/>
      <c r="E188" s="280"/>
      <c r="F188" s="280"/>
      <c r="G188" s="280"/>
      <c r="H188" s="281"/>
    </row>
    <row r="189" spans="1:8" s="4" customFormat="1" ht="14" x14ac:dyDescent="0.3">
      <c r="A189" s="282"/>
      <c r="B189" s="283"/>
      <c r="C189" s="283"/>
      <c r="D189" s="283"/>
      <c r="E189" s="283"/>
      <c r="F189" s="283"/>
      <c r="G189" s="283"/>
      <c r="H189" s="284"/>
    </row>
    <row r="190" spans="1:8" s="4" customFormat="1" ht="14" x14ac:dyDescent="0.3">
      <c r="A190" s="282"/>
      <c r="B190" s="283"/>
      <c r="C190" s="283"/>
      <c r="D190" s="283"/>
      <c r="E190" s="283"/>
      <c r="F190" s="283"/>
      <c r="G190" s="283"/>
      <c r="H190" s="284"/>
    </row>
    <row r="191" spans="1:8" s="4" customFormat="1" ht="14" x14ac:dyDescent="0.3">
      <c r="A191" s="282"/>
      <c r="B191" s="283"/>
      <c r="C191" s="283"/>
      <c r="D191" s="283"/>
      <c r="E191" s="283"/>
      <c r="F191" s="283"/>
      <c r="G191" s="283"/>
      <c r="H191" s="284"/>
    </row>
    <row r="192" spans="1:8" s="4" customFormat="1" ht="14" x14ac:dyDescent="0.3">
      <c r="A192" s="282"/>
      <c r="B192" s="283"/>
      <c r="C192" s="283"/>
      <c r="D192" s="283"/>
      <c r="E192" s="283"/>
      <c r="F192" s="283"/>
      <c r="G192" s="283"/>
      <c r="H192" s="284"/>
    </row>
    <row r="193" spans="1:8" s="4" customFormat="1" ht="204" customHeight="1" x14ac:dyDescent="0.3">
      <c r="A193" s="285"/>
      <c r="B193" s="286"/>
      <c r="C193" s="286"/>
      <c r="D193" s="286"/>
      <c r="E193" s="286"/>
      <c r="F193" s="286"/>
      <c r="G193" s="286"/>
      <c r="H193" s="287"/>
    </row>
    <row r="194" spans="1:8" s="4" customFormat="1" ht="14" x14ac:dyDescent="0.3">
      <c r="A194" s="212"/>
      <c r="B194" s="212"/>
      <c r="C194" s="212"/>
      <c r="D194" s="212"/>
      <c r="E194" s="212"/>
      <c r="F194" s="212"/>
      <c r="G194" s="212"/>
      <c r="H194" s="212"/>
    </row>
    <row r="195" spans="1:8" s="4" customFormat="1" ht="14" x14ac:dyDescent="0.3">
      <c r="A195" s="8" t="s">
        <v>42</v>
      </c>
      <c r="B195" s="212"/>
      <c r="C195" s="212"/>
      <c r="D195" s="212"/>
      <c r="E195" s="212"/>
      <c r="F195" s="212"/>
      <c r="G195" s="212"/>
      <c r="H195" s="212"/>
    </row>
    <row r="196" spans="1:8" s="4" customFormat="1" ht="61.5" customHeight="1" x14ac:dyDescent="0.3">
      <c r="A196" s="279" t="s">
        <v>63</v>
      </c>
      <c r="B196" s="280"/>
      <c r="C196" s="280"/>
      <c r="D196" s="280"/>
      <c r="E196" s="280"/>
      <c r="F196" s="280"/>
      <c r="G196" s="280"/>
      <c r="H196" s="281"/>
    </row>
    <row r="197" spans="1:8" s="4" customFormat="1" ht="61.5" customHeight="1" x14ac:dyDescent="0.3">
      <c r="A197" s="282"/>
      <c r="B197" s="283"/>
      <c r="C197" s="283"/>
      <c r="D197" s="283"/>
      <c r="E197" s="283"/>
      <c r="F197" s="283"/>
      <c r="G197" s="283"/>
      <c r="H197" s="284"/>
    </row>
    <row r="198" spans="1:8" s="4" customFormat="1" ht="54" customHeight="1" x14ac:dyDescent="0.3">
      <c r="A198" s="285"/>
      <c r="B198" s="286"/>
      <c r="C198" s="286"/>
      <c r="D198" s="286"/>
      <c r="E198" s="286"/>
      <c r="F198" s="286"/>
      <c r="G198" s="286"/>
      <c r="H198" s="287"/>
    </row>
    <row r="199" spans="1:8" s="4" customFormat="1" ht="14" x14ac:dyDescent="0.3">
      <c r="A199" s="212"/>
      <c r="B199" s="212"/>
      <c r="C199" s="212"/>
      <c r="D199" s="212"/>
      <c r="E199" s="212"/>
      <c r="F199" s="212"/>
      <c r="G199" s="212"/>
      <c r="H199" s="212"/>
    </row>
    <row r="200" spans="1:8" s="4" customFormat="1" thickBot="1" x14ac:dyDescent="0.35">
      <c r="A200" s="8" t="s">
        <v>44</v>
      </c>
      <c r="B200" s="212"/>
      <c r="C200" s="212"/>
      <c r="D200" s="212"/>
      <c r="E200" s="212"/>
      <c r="F200" s="212"/>
      <c r="G200" s="212"/>
      <c r="H200" s="212"/>
    </row>
    <row r="201" spans="1:8" ht="15" thickTop="1" x14ac:dyDescent="0.35">
      <c r="A201" s="292" t="s">
        <v>64</v>
      </c>
      <c r="B201" s="300"/>
      <c r="C201" s="300"/>
      <c r="D201" s="300"/>
      <c r="E201" s="300"/>
      <c r="F201" s="300"/>
      <c r="G201" s="10" t="s">
        <v>48</v>
      </c>
      <c r="H201" s="202">
        <f>'Summary Sheet'!G48</f>
        <v>1.2473000000000001</v>
      </c>
    </row>
    <row r="203" spans="1:8" ht="23.5" x14ac:dyDescent="0.35">
      <c r="A203" s="291" t="s">
        <v>2</v>
      </c>
      <c r="B203" s="299"/>
      <c r="C203" s="299"/>
      <c r="D203" s="299"/>
      <c r="E203" s="299"/>
      <c r="F203" s="299"/>
      <c r="G203" s="299"/>
      <c r="H203" s="299"/>
    </row>
    <row r="204" spans="1:8" ht="18" x14ac:dyDescent="0.35">
      <c r="A204" s="288" t="s">
        <v>39</v>
      </c>
      <c r="B204" s="288"/>
      <c r="C204" s="288"/>
      <c r="D204" s="288"/>
      <c r="E204" s="288"/>
      <c r="F204" s="288"/>
      <c r="G204" s="288"/>
      <c r="H204" s="288"/>
    </row>
    <row r="205" spans="1:8" ht="15" customHeight="1" x14ac:dyDescent="0.35">
      <c r="A205" s="289" t="str">
        <f>$A$5</f>
        <v>Effective Date, May 1, 2025</v>
      </c>
      <c r="B205" s="289"/>
      <c r="C205" s="289"/>
      <c r="D205" s="289"/>
      <c r="E205" s="289"/>
      <c r="F205" s="289"/>
      <c r="G205" s="289"/>
      <c r="H205" s="289"/>
    </row>
    <row r="207" spans="1:8" s="4" customFormat="1" ht="18" x14ac:dyDescent="0.3">
      <c r="A207" s="277" t="s">
        <v>70</v>
      </c>
      <c r="B207" s="278"/>
      <c r="C207" s="278"/>
      <c r="D207" s="278"/>
      <c r="E207" s="278"/>
      <c r="F207" s="278"/>
      <c r="G207" s="278"/>
      <c r="H207" s="278"/>
    </row>
    <row r="208" spans="1:8" s="4" customFormat="1" ht="14" x14ac:dyDescent="0.3">
      <c r="A208" s="212"/>
      <c r="B208" s="212"/>
      <c r="C208" s="212"/>
      <c r="D208" s="212"/>
      <c r="E208" s="212"/>
      <c r="F208" s="212"/>
      <c r="G208" s="212"/>
      <c r="H208" s="212"/>
    </row>
    <row r="209" spans="1:8" s="4" customFormat="1" ht="14" x14ac:dyDescent="0.3">
      <c r="A209" s="279" t="s">
        <v>71</v>
      </c>
      <c r="B209" s="280"/>
      <c r="C209" s="280"/>
      <c r="D209" s="280"/>
      <c r="E209" s="280"/>
      <c r="F209" s="280"/>
      <c r="G209" s="280"/>
      <c r="H209" s="281"/>
    </row>
    <row r="210" spans="1:8" s="4" customFormat="1" ht="14" x14ac:dyDescent="0.3">
      <c r="A210" s="282"/>
      <c r="B210" s="283"/>
      <c r="C210" s="283"/>
      <c r="D210" s="283"/>
      <c r="E210" s="283"/>
      <c r="F210" s="283"/>
      <c r="G210" s="283"/>
      <c r="H210" s="284"/>
    </row>
    <row r="211" spans="1:8" s="4" customFormat="1" ht="14" x14ac:dyDescent="0.3">
      <c r="A211" s="285"/>
      <c r="B211" s="286"/>
      <c r="C211" s="286"/>
      <c r="D211" s="286"/>
      <c r="E211" s="286"/>
      <c r="F211" s="286"/>
      <c r="G211" s="286"/>
      <c r="H211" s="287"/>
    </row>
    <row r="212" spans="1:8" s="4" customFormat="1" ht="14" x14ac:dyDescent="0.3">
      <c r="A212" s="212"/>
      <c r="B212" s="212"/>
      <c r="C212" s="212"/>
      <c r="D212" s="212"/>
      <c r="E212" s="212"/>
      <c r="F212" s="212"/>
      <c r="G212" s="212"/>
      <c r="H212" s="212"/>
    </row>
    <row r="213" spans="1:8" s="4" customFormat="1" ht="14" x14ac:dyDescent="0.3">
      <c r="A213" s="8" t="s">
        <v>42</v>
      </c>
      <c r="B213" s="212"/>
      <c r="C213" s="212"/>
      <c r="D213" s="212"/>
      <c r="E213" s="212"/>
      <c r="F213" s="212"/>
      <c r="G213" s="212"/>
      <c r="H213" s="212"/>
    </row>
    <row r="214" spans="1:8" s="4" customFormat="1" ht="14" x14ac:dyDescent="0.3">
      <c r="A214" s="279" t="s">
        <v>63</v>
      </c>
      <c r="B214" s="280"/>
      <c r="C214" s="280"/>
      <c r="D214" s="280"/>
      <c r="E214" s="280"/>
      <c r="F214" s="280"/>
      <c r="G214" s="280"/>
      <c r="H214" s="281"/>
    </row>
    <row r="215" spans="1:8" s="4" customFormat="1" ht="14" x14ac:dyDescent="0.3">
      <c r="A215" s="282"/>
      <c r="B215" s="283"/>
      <c r="C215" s="283"/>
      <c r="D215" s="283"/>
      <c r="E215" s="283"/>
      <c r="F215" s="283"/>
      <c r="G215" s="283"/>
      <c r="H215" s="284"/>
    </row>
    <row r="216" spans="1:8" s="4" customFormat="1" ht="150" customHeight="1" x14ac:dyDescent="0.3">
      <c r="A216" s="285"/>
      <c r="B216" s="286"/>
      <c r="C216" s="286"/>
      <c r="D216" s="286"/>
      <c r="E216" s="286"/>
      <c r="F216" s="286"/>
      <c r="G216" s="286"/>
      <c r="H216" s="287"/>
    </row>
    <row r="217" spans="1:8" s="4" customFormat="1" ht="14" x14ac:dyDescent="0.3">
      <c r="A217" s="212"/>
      <c r="B217" s="212"/>
      <c r="C217" s="212"/>
      <c r="D217" s="212"/>
      <c r="E217" s="212"/>
      <c r="F217" s="212"/>
      <c r="G217" s="212"/>
      <c r="H217" s="212"/>
    </row>
    <row r="218" spans="1:8" s="4" customFormat="1" thickBot="1" x14ac:dyDescent="0.35">
      <c r="A218" s="8" t="s">
        <v>44</v>
      </c>
      <c r="B218" s="212"/>
      <c r="C218" s="212"/>
      <c r="D218" s="212"/>
      <c r="E218" s="212"/>
      <c r="F218" s="212"/>
      <c r="G218" s="212"/>
      <c r="H218" s="212"/>
    </row>
    <row r="219" spans="1:8" ht="15" thickTop="1" x14ac:dyDescent="0.35">
      <c r="A219" s="290" t="s">
        <v>72</v>
      </c>
      <c r="B219" s="301"/>
      <c r="C219" s="301"/>
      <c r="D219" s="301"/>
      <c r="E219" s="301"/>
      <c r="F219" s="301"/>
      <c r="G219" s="31" t="s">
        <v>48</v>
      </c>
      <c r="H219" s="202">
        <f>'Summary Sheet'!G51</f>
        <v>0.39079999999999998</v>
      </c>
    </row>
    <row r="221" spans="1:8" ht="23.5" x14ac:dyDescent="0.35">
      <c r="A221" s="291" t="s">
        <v>2</v>
      </c>
      <c r="B221" s="299"/>
      <c r="C221" s="299"/>
      <c r="D221" s="299"/>
      <c r="E221" s="299"/>
      <c r="F221" s="299"/>
      <c r="G221" s="299"/>
      <c r="H221" s="299"/>
    </row>
    <row r="222" spans="1:8" ht="18" x14ac:dyDescent="0.35">
      <c r="A222" s="288" t="s">
        <v>39</v>
      </c>
      <c r="B222" s="288"/>
      <c r="C222" s="288"/>
      <c r="D222" s="288"/>
      <c r="E222" s="288"/>
      <c r="F222" s="288"/>
      <c r="G222" s="288"/>
      <c r="H222" s="288"/>
    </row>
    <row r="223" spans="1:8" ht="15" customHeight="1" x14ac:dyDescent="0.35">
      <c r="A223" s="289" t="str">
        <f>$A$5</f>
        <v>Effective Date, May 1, 2025</v>
      </c>
      <c r="B223" s="289"/>
      <c r="C223" s="289"/>
      <c r="D223" s="289"/>
      <c r="E223" s="289"/>
      <c r="F223" s="289"/>
      <c r="G223" s="289"/>
      <c r="H223" s="289"/>
    </row>
    <row r="225" spans="1:8" s="4" customFormat="1" ht="18" x14ac:dyDescent="0.3">
      <c r="A225" s="277" t="s">
        <v>35</v>
      </c>
      <c r="B225" s="278"/>
      <c r="C225" s="278"/>
      <c r="D225" s="278"/>
      <c r="E225" s="278"/>
      <c r="F225" s="278"/>
      <c r="G225" s="278"/>
      <c r="H225" s="278"/>
    </row>
    <row r="226" spans="1:8" s="4" customFormat="1" ht="14" x14ac:dyDescent="0.3">
      <c r="A226" s="212"/>
      <c r="B226" s="212"/>
      <c r="C226" s="212"/>
      <c r="D226" s="212"/>
      <c r="E226" s="212"/>
      <c r="F226" s="212"/>
      <c r="G226" s="212"/>
      <c r="H226" s="212"/>
    </row>
    <row r="227" spans="1:8" s="4" customFormat="1" ht="14.25" customHeight="1" x14ac:dyDescent="0.3">
      <c r="A227" s="279" t="s">
        <v>157</v>
      </c>
      <c r="B227" s="280"/>
      <c r="C227" s="280"/>
      <c r="D227" s="280"/>
      <c r="E227" s="280"/>
      <c r="F227" s="280"/>
      <c r="G227" s="280"/>
      <c r="H227" s="281"/>
    </row>
    <row r="228" spans="1:8" s="4" customFormat="1" ht="14" x14ac:dyDescent="0.3">
      <c r="A228" s="282"/>
      <c r="B228" s="283"/>
      <c r="C228" s="283"/>
      <c r="D228" s="283"/>
      <c r="E228" s="283"/>
      <c r="F228" s="283"/>
      <c r="G228" s="283"/>
      <c r="H228" s="284"/>
    </row>
    <row r="229" spans="1:8" s="4" customFormat="1" ht="14" x14ac:dyDescent="0.3">
      <c r="A229" s="282"/>
      <c r="B229" s="283"/>
      <c r="C229" s="283"/>
      <c r="D229" s="283"/>
      <c r="E229" s="283"/>
      <c r="F229" s="283"/>
      <c r="G229" s="283"/>
      <c r="H229" s="284"/>
    </row>
    <row r="230" spans="1:8" s="4" customFormat="1" ht="14" x14ac:dyDescent="0.3">
      <c r="A230" s="285"/>
      <c r="B230" s="286"/>
      <c r="C230" s="286"/>
      <c r="D230" s="286"/>
      <c r="E230" s="286"/>
      <c r="F230" s="286"/>
      <c r="G230" s="286"/>
      <c r="H230" s="287"/>
    </row>
    <row r="231" spans="1:8" s="4" customFormat="1" ht="14" x14ac:dyDescent="0.3">
      <c r="A231" s="212"/>
      <c r="B231" s="212"/>
      <c r="C231" s="212"/>
      <c r="D231" s="212"/>
      <c r="E231" s="212"/>
      <c r="F231" s="212"/>
      <c r="G231" s="212"/>
      <c r="H231" s="212"/>
    </row>
    <row r="232" spans="1:8" s="4" customFormat="1" ht="14" x14ac:dyDescent="0.3">
      <c r="A232" s="8" t="s">
        <v>42</v>
      </c>
      <c r="B232" s="212"/>
      <c r="C232" s="212"/>
      <c r="D232" s="212"/>
      <c r="E232" s="212"/>
      <c r="F232" s="212"/>
      <c r="G232" s="212"/>
      <c r="H232" s="212"/>
    </row>
    <row r="233" spans="1:8" s="4" customFormat="1" ht="62.25" customHeight="1" x14ac:dyDescent="0.3">
      <c r="A233" s="279" t="s">
        <v>63</v>
      </c>
      <c r="B233" s="280"/>
      <c r="C233" s="280"/>
      <c r="D233" s="280"/>
      <c r="E233" s="280"/>
      <c r="F233" s="280"/>
      <c r="G233" s="280"/>
      <c r="H233" s="281"/>
    </row>
    <row r="234" spans="1:8" s="4" customFormat="1" ht="62.25" customHeight="1" x14ac:dyDescent="0.3">
      <c r="A234" s="282"/>
      <c r="B234" s="283"/>
      <c r="C234" s="283"/>
      <c r="D234" s="283"/>
      <c r="E234" s="283"/>
      <c r="F234" s="283"/>
      <c r="G234" s="283"/>
      <c r="H234" s="284"/>
    </row>
    <row r="235" spans="1:8" s="4" customFormat="1" ht="48" customHeight="1" x14ac:dyDescent="0.3">
      <c r="A235" s="285"/>
      <c r="B235" s="286"/>
      <c r="C235" s="286"/>
      <c r="D235" s="286"/>
      <c r="E235" s="286"/>
      <c r="F235" s="286"/>
      <c r="G235" s="286"/>
      <c r="H235" s="287"/>
    </row>
    <row r="236" spans="1:8" s="4" customFormat="1" ht="14" x14ac:dyDescent="0.3">
      <c r="A236" s="212"/>
      <c r="B236" s="212"/>
      <c r="C236" s="212"/>
      <c r="D236" s="212"/>
      <c r="E236" s="212"/>
      <c r="F236" s="212"/>
      <c r="G236" s="212"/>
      <c r="H236" s="212"/>
    </row>
    <row r="237" spans="1:8" s="4" customFormat="1" thickBot="1" x14ac:dyDescent="0.35">
      <c r="A237" s="8" t="s">
        <v>73</v>
      </c>
      <c r="B237" s="212"/>
      <c r="C237" s="212"/>
      <c r="D237" s="212"/>
      <c r="E237" s="212"/>
      <c r="F237" s="212"/>
      <c r="G237" s="212"/>
      <c r="H237" s="212"/>
    </row>
    <row r="238" spans="1:8" ht="15" thickTop="1" x14ac:dyDescent="0.35">
      <c r="A238" s="290" t="s">
        <v>45</v>
      </c>
      <c r="B238" s="301"/>
      <c r="C238" s="301"/>
      <c r="D238" s="301"/>
      <c r="E238" s="301"/>
      <c r="F238" s="301"/>
      <c r="G238" s="9" t="s">
        <v>46</v>
      </c>
      <c r="H238" s="203">
        <f>'Proposed Rates'!H22</f>
        <v>5</v>
      </c>
    </row>
    <row r="240" spans="1:8" ht="23.5" x14ac:dyDescent="0.35">
      <c r="A240" s="291" t="s">
        <v>2</v>
      </c>
      <c r="B240" s="299"/>
      <c r="C240" s="299"/>
      <c r="D240" s="299"/>
      <c r="E240" s="299"/>
      <c r="F240" s="299"/>
      <c r="G240" s="299"/>
      <c r="H240" s="299"/>
    </row>
    <row r="241" spans="1:14" ht="18" x14ac:dyDescent="0.35">
      <c r="A241" s="288" t="s">
        <v>39</v>
      </c>
      <c r="B241" s="288"/>
      <c r="C241" s="288"/>
      <c r="D241" s="288"/>
      <c r="E241" s="288"/>
      <c r="F241" s="288"/>
      <c r="G241" s="288"/>
      <c r="H241" s="288"/>
    </row>
    <row r="242" spans="1:14" ht="14.75" customHeight="1" x14ac:dyDescent="0.35">
      <c r="A242" s="289" t="str">
        <f>$A$5</f>
        <v>Effective Date, May 1, 2025</v>
      </c>
      <c r="B242" s="289"/>
      <c r="C242" s="289"/>
      <c r="D242" s="289"/>
      <c r="E242" s="289"/>
      <c r="F242" s="289"/>
      <c r="G242" s="289"/>
      <c r="H242" s="289"/>
    </row>
    <row r="243" spans="1:14" ht="18" x14ac:dyDescent="0.35">
      <c r="A243" s="55"/>
      <c r="B243" s="55"/>
      <c r="C243" s="55"/>
      <c r="D243" s="55"/>
      <c r="E243" s="55"/>
      <c r="F243" s="55"/>
      <c r="G243" s="55"/>
      <c r="H243" s="55"/>
    </row>
    <row r="244" spans="1:14" ht="18" x14ac:dyDescent="0.4">
      <c r="A244" s="19" t="s">
        <v>74</v>
      </c>
      <c r="B244" s="215"/>
      <c r="C244" s="215"/>
      <c r="D244" s="216"/>
      <c r="E244" s="4"/>
      <c r="F244" s="4"/>
      <c r="G244" s="4"/>
    </row>
    <row r="245" spans="1:14" x14ac:dyDescent="0.35">
      <c r="A245" s="20"/>
      <c r="B245" s="215"/>
      <c r="C245" s="215"/>
      <c r="D245" s="216"/>
      <c r="E245" s="4"/>
      <c r="F245" s="4"/>
      <c r="G245" s="4"/>
    </row>
    <row r="246" spans="1:14" x14ac:dyDescent="0.35">
      <c r="A246" s="20" t="s">
        <v>42</v>
      </c>
      <c r="B246" s="215"/>
      <c r="C246" s="215"/>
      <c r="D246" s="216"/>
      <c r="E246" s="4"/>
      <c r="F246" s="4"/>
      <c r="G246" s="4"/>
    </row>
    <row r="247" spans="1:14" x14ac:dyDescent="0.35">
      <c r="A247" s="20"/>
      <c r="B247" s="215"/>
      <c r="C247" s="215"/>
      <c r="D247" s="216"/>
      <c r="E247" s="4"/>
      <c r="F247" s="4"/>
      <c r="G247" s="4"/>
    </row>
    <row r="248" spans="1:14" x14ac:dyDescent="0.35">
      <c r="A248" s="21" t="s">
        <v>75</v>
      </c>
      <c r="B248" s="215"/>
      <c r="C248" s="215"/>
      <c r="D248" s="216"/>
      <c r="E248" s="4"/>
      <c r="F248" s="4"/>
      <c r="G248" s="4"/>
    </row>
    <row r="249" spans="1:14" x14ac:dyDescent="0.35">
      <c r="A249" s="21" t="s">
        <v>76</v>
      </c>
      <c r="B249" s="215"/>
      <c r="C249" s="215"/>
      <c r="D249" s="216"/>
      <c r="E249" s="4"/>
      <c r="F249" s="4"/>
      <c r="G249" s="4"/>
    </row>
    <row r="250" spans="1:14" x14ac:dyDescent="0.35">
      <c r="A250" s="21" t="s">
        <v>77</v>
      </c>
      <c r="B250" s="215"/>
      <c r="C250" s="215"/>
      <c r="D250" s="216"/>
      <c r="E250" s="4"/>
      <c r="F250" s="4"/>
      <c r="G250" s="4"/>
    </row>
    <row r="251" spans="1:14" x14ac:dyDescent="0.35">
      <c r="A251" s="22"/>
      <c r="B251" s="215"/>
      <c r="C251" s="215"/>
      <c r="D251" s="216"/>
      <c r="E251" s="4"/>
      <c r="F251" s="4"/>
      <c r="G251" s="4"/>
    </row>
    <row r="252" spans="1:14" x14ac:dyDescent="0.35">
      <c r="A252" s="21" t="s">
        <v>78</v>
      </c>
      <c r="B252" s="215"/>
      <c r="C252" s="215"/>
      <c r="D252" s="216"/>
      <c r="E252" s="4"/>
      <c r="F252" s="4"/>
      <c r="G252" s="4"/>
    </row>
    <row r="253" spans="1:14" x14ac:dyDescent="0.35">
      <c r="A253" s="21" t="s">
        <v>79</v>
      </c>
      <c r="B253" s="215"/>
      <c r="C253" s="215"/>
      <c r="D253" s="216"/>
      <c r="E253" s="4"/>
      <c r="F253" s="4"/>
      <c r="G253" s="4"/>
    </row>
    <row r="254" spans="1:14" x14ac:dyDescent="0.35">
      <c r="A254" s="21" t="s">
        <v>80</v>
      </c>
      <c r="B254" s="215"/>
      <c r="C254" s="215"/>
      <c r="D254" s="216"/>
      <c r="E254" s="4"/>
      <c r="F254" s="4"/>
      <c r="G254" s="4"/>
      <c r="N254" t="s">
        <v>36</v>
      </c>
    </row>
    <row r="255" spans="1:14" x14ac:dyDescent="0.35">
      <c r="A255" s="21"/>
      <c r="B255" s="215"/>
      <c r="C255" s="215"/>
      <c r="D255" s="216"/>
      <c r="E255" s="4"/>
      <c r="F255" s="4"/>
      <c r="G255" s="4"/>
    </row>
    <row r="256" spans="1:14" x14ac:dyDescent="0.35">
      <c r="A256" s="21" t="s">
        <v>81</v>
      </c>
      <c r="B256" s="215"/>
      <c r="C256" s="215"/>
      <c r="D256" s="216"/>
      <c r="E256" s="4"/>
      <c r="F256" s="4"/>
      <c r="G256" s="4"/>
    </row>
    <row r="257" spans="1:8" ht="15" customHeight="1" x14ac:dyDescent="0.35">
      <c r="A257" s="21" t="s">
        <v>158</v>
      </c>
      <c r="B257" s="215"/>
      <c r="C257" s="215"/>
      <c r="D257" s="216"/>
      <c r="E257" s="4"/>
      <c r="F257" s="4"/>
      <c r="G257" s="4"/>
    </row>
    <row r="258" spans="1:8" x14ac:dyDescent="0.35">
      <c r="A258" s="21"/>
      <c r="B258" s="215"/>
      <c r="C258" s="215"/>
      <c r="D258" s="216"/>
      <c r="E258" s="4"/>
      <c r="F258" s="4"/>
      <c r="G258" s="4"/>
    </row>
    <row r="259" spans="1:8" x14ac:dyDescent="0.35">
      <c r="A259" s="21"/>
      <c r="B259" s="215"/>
      <c r="C259" s="215"/>
      <c r="D259" s="216"/>
      <c r="E259" s="4"/>
      <c r="F259" s="4"/>
      <c r="G259" s="4"/>
    </row>
    <row r="260" spans="1:8" x14ac:dyDescent="0.35">
      <c r="A260" s="20"/>
      <c r="B260" s="215"/>
      <c r="C260" s="25"/>
      <c r="D260" s="25"/>
      <c r="E260" s="4"/>
      <c r="F260" s="4"/>
      <c r="G260" s="4"/>
    </row>
    <row r="261" spans="1:8" ht="15" thickBot="1" x14ac:dyDescent="0.4">
      <c r="A261" s="20" t="s">
        <v>84</v>
      </c>
      <c r="B261" s="215"/>
      <c r="C261" s="215"/>
      <c r="D261" s="216"/>
      <c r="E261" s="4"/>
      <c r="F261" s="4"/>
    </row>
    <row r="262" spans="1:8" ht="15.5" thickTop="1" thickBot="1" x14ac:dyDescent="0.4">
      <c r="A262" s="26" t="s">
        <v>85</v>
      </c>
      <c r="B262" s="23"/>
      <c r="C262" s="4"/>
      <c r="D262" s="4"/>
      <c r="E262" s="4"/>
      <c r="F262" s="4"/>
      <c r="G262" s="187" t="s">
        <v>46</v>
      </c>
      <c r="H262" s="204">
        <f>'Current Tariff Schedule'!H261</f>
        <v>30</v>
      </c>
    </row>
    <row r="263" spans="1:8" ht="15" thickTop="1" x14ac:dyDescent="0.35">
      <c r="A263" s="26" t="s">
        <v>86</v>
      </c>
      <c r="B263" s="23"/>
      <c r="C263" s="4"/>
      <c r="D263" s="4"/>
      <c r="E263" s="4"/>
      <c r="F263" s="4"/>
      <c r="G263" s="187" t="s">
        <v>46</v>
      </c>
      <c r="H263" s="204">
        <f>'Current Tariff Schedule'!H262</f>
        <v>15</v>
      </c>
    </row>
    <row r="264" spans="1:8" x14ac:dyDescent="0.35">
      <c r="A264" s="27"/>
      <c r="B264" s="24"/>
    </row>
    <row r="265" spans="1:8" ht="15" thickBot="1" x14ac:dyDescent="0.4">
      <c r="A265" s="28" t="s">
        <v>87</v>
      </c>
      <c r="B265" s="215"/>
      <c r="C265" s="4"/>
    </row>
    <row r="266" spans="1:8" ht="21.65" customHeight="1" thickTop="1" thickBot="1" x14ac:dyDescent="0.4">
      <c r="A266" s="29" t="s">
        <v>159</v>
      </c>
      <c r="B266" s="23"/>
      <c r="C266" s="4"/>
      <c r="D266" s="220"/>
      <c r="G266" s="187" t="s">
        <v>89</v>
      </c>
      <c r="H266" s="204">
        <f>'Current Tariff Schedule'!H265</f>
        <v>1.5</v>
      </c>
    </row>
    <row r="267" spans="1:8" ht="15" thickTop="1" x14ac:dyDescent="0.35">
      <c r="A267" s="30" t="s">
        <v>91</v>
      </c>
      <c r="B267" s="23"/>
      <c r="C267" s="4"/>
      <c r="G267" s="187" t="s">
        <v>46</v>
      </c>
      <c r="H267" s="204">
        <f>'Current Tariff Schedule'!H267</f>
        <v>65</v>
      </c>
    </row>
    <row r="268" spans="1:8" x14ac:dyDescent="0.35">
      <c r="A268" s="4"/>
      <c r="B268" s="4"/>
      <c r="C268" s="4"/>
    </row>
  </sheetData>
  <mergeCells count="94">
    <mergeCell ref="A186:H186"/>
    <mergeCell ref="A188:H193"/>
    <mergeCell ref="A196:H198"/>
    <mergeCell ref="A175:H177"/>
    <mergeCell ref="A141:H141"/>
    <mergeCell ref="A158:F158"/>
    <mergeCell ref="A153:H155"/>
    <mergeCell ref="A93:F93"/>
    <mergeCell ref="A165:H165"/>
    <mergeCell ref="A167:H172"/>
    <mergeCell ref="A3:H3"/>
    <mergeCell ref="A4:H4"/>
    <mergeCell ref="A24:F24"/>
    <mergeCell ref="A25:F25"/>
    <mergeCell ref="A22:F22"/>
    <mergeCell ref="A23:F23"/>
    <mergeCell ref="A5:H5"/>
    <mergeCell ref="A7:H7"/>
    <mergeCell ref="A9:H14"/>
    <mergeCell ref="A17:H19"/>
    <mergeCell ref="A31:H31"/>
    <mergeCell ref="A33:H36"/>
    <mergeCell ref="A39:H41"/>
    <mergeCell ref="A86:H88"/>
    <mergeCell ref="A27:H27"/>
    <mergeCell ref="A29:H29"/>
    <mergeCell ref="A28:H28"/>
    <mergeCell ref="A50:H50"/>
    <mergeCell ref="A51:H51"/>
    <mergeCell ref="A49:H49"/>
    <mergeCell ref="A45:F45"/>
    <mergeCell ref="A46:F46"/>
    <mergeCell ref="A47:F47"/>
    <mergeCell ref="A44:F44"/>
    <mergeCell ref="A139:H139"/>
    <mergeCell ref="A140:H140"/>
    <mergeCell ref="A53:H53"/>
    <mergeCell ref="A55:H60"/>
    <mergeCell ref="A63:H65"/>
    <mergeCell ref="A77:H77"/>
    <mergeCell ref="A79:H83"/>
    <mergeCell ref="A70:F70"/>
    <mergeCell ref="A91:F91"/>
    <mergeCell ref="A92:F92"/>
    <mergeCell ref="A71:F71"/>
    <mergeCell ref="A68:F68"/>
    <mergeCell ref="A73:H73"/>
    <mergeCell ref="A74:H74"/>
    <mergeCell ref="A75:H75"/>
    <mergeCell ref="A69:F69"/>
    <mergeCell ref="A94:F94"/>
    <mergeCell ref="A97:H97"/>
    <mergeCell ref="A98:H98"/>
    <mergeCell ref="A96:H96"/>
    <mergeCell ref="A121:H121"/>
    <mergeCell ref="A115:F115"/>
    <mergeCell ref="A117:H117"/>
    <mergeCell ref="A118:H118"/>
    <mergeCell ref="A119:H119"/>
    <mergeCell ref="A100:H100"/>
    <mergeCell ref="A102:H107"/>
    <mergeCell ref="A110:H112"/>
    <mergeCell ref="A240:H240"/>
    <mergeCell ref="A241:H241"/>
    <mergeCell ref="A123:H128"/>
    <mergeCell ref="A131:H133"/>
    <mergeCell ref="A143:H143"/>
    <mergeCell ref="A145:H150"/>
    <mergeCell ref="A238:F238"/>
    <mergeCell ref="A201:F201"/>
    <mergeCell ref="A203:H203"/>
    <mergeCell ref="A204:H204"/>
    <mergeCell ref="A205:H205"/>
    <mergeCell ref="A219:F219"/>
    <mergeCell ref="A227:H230"/>
    <mergeCell ref="A136:F136"/>
    <mergeCell ref="A137:F137"/>
    <mergeCell ref="A159:F159"/>
    <mergeCell ref="A242:H242"/>
    <mergeCell ref="A161:H161"/>
    <mergeCell ref="A162:H162"/>
    <mergeCell ref="A163:H163"/>
    <mergeCell ref="A182:H182"/>
    <mergeCell ref="A183:H183"/>
    <mergeCell ref="A184:H184"/>
    <mergeCell ref="A221:H221"/>
    <mergeCell ref="A222:H222"/>
    <mergeCell ref="A223:H223"/>
    <mergeCell ref="A180:F180"/>
    <mergeCell ref="A233:H235"/>
    <mergeCell ref="A207:H207"/>
    <mergeCell ref="A209:H211"/>
    <mergeCell ref="A214:H216"/>
    <mergeCell ref="A225:H225"/>
  </mergeCells>
  <dataValidations count="3">
    <dataValidation type="list" allowBlank="1" showInputMessage="1" showErrorMessage="1" sqref="G262:G263 G266:G267" xr:uid="{00000000-0002-0000-0500-000000000000}">
      <formula1>Units2</formula1>
    </dataValidation>
    <dataValidation type="list" allowBlank="1" showInputMessage="1" showErrorMessage="1" sqref="A262:A263" xr:uid="{0E66CAAC-A651-493A-B884-DFC3FEF4FBBC}">
      <formula1>CustomerAdministration</formula1>
    </dataValidation>
    <dataValidation type="list" allowBlank="1" showInputMessage="1" showErrorMessage="1" sqref="A266:A267" xr:uid="{30F2EA8A-86DB-4B73-B273-7D93BF2D92AD}">
      <formula1>NonPayment</formula1>
    </dataValidation>
  </dataValidations>
  <printOptions horizontalCentered="1"/>
  <pageMargins left="0.7" right="0.7" top="1.25" bottom="0.75" header="0.3" footer="0.3"/>
  <pageSetup scale="73" fitToHeight="0" orientation="portrait" r:id="rId1"/>
  <rowBreaks count="11" manualBreakCount="11">
    <brk id="26" max="16383" man="1"/>
    <brk id="48" max="7" man="1"/>
    <brk id="72" max="7" man="1"/>
    <brk id="95" max="7" man="1"/>
    <brk id="116" max="7" man="1"/>
    <brk id="138" max="7" man="1"/>
    <brk id="160" max="7" man="1"/>
    <brk id="181" max="7" man="1"/>
    <brk id="202" max="7" man="1"/>
    <brk id="220" max="7" man="1"/>
    <brk id="239" max="7" man="1"/>
  </rowBreaks>
  <customProperties>
    <customPr name="EpmWorksheetKeyString_GUID" r:id="rId2"/>
  </customProperties>
  <ignoredErrors>
    <ignoredError sqref="H44:H4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F251"/>
  <sheetViews>
    <sheetView topLeftCell="A235" zoomScale="80" zoomScaleNormal="80" workbookViewId="0">
      <selection activeCell="F32" sqref="F32"/>
    </sheetView>
  </sheetViews>
  <sheetFormatPr defaultColWidth="3.6328125" defaultRowHeight="14.5" x14ac:dyDescent="0.35"/>
  <cols>
    <col min="1" max="1" width="3.6328125" style="59"/>
    <col min="2" max="2" width="31.54296875" style="59" customWidth="1"/>
    <col min="3" max="3" width="8.453125" style="59" customWidth="1"/>
    <col min="4" max="4" width="11" style="59" bestFit="1" customWidth="1"/>
    <col min="5" max="5" width="8" style="59" bestFit="1" customWidth="1"/>
    <col min="6" max="6" width="15" style="59" bestFit="1" customWidth="1"/>
    <col min="7" max="7" width="3.6328125" style="59"/>
    <col min="8" max="8" width="11" style="59" bestFit="1" customWidth="1"/>
    <col min="9" max="9" width="10" style="59" bestFit="1" customWidth="1"/>
    <col min="10" max="10" width="15.453125" style="59" bestFit="1" customWidth="1"/>
    <col min="11" max="11" width="12.54296875" style="59" bestFit="1" customWidth="1"/>
    <col min="12" max="12" width="9.90625" style="59" bestFit="1" customWidth="1"/>
    <col min="13" max="13" width="3.6328125" style="59"/>
    <col min="14" max="14" width="31.54296875" style="59" customWidth="1"/>
    <col min="15" max="15" width="8.453125" style="59" customWidth="1"/>
    <col min="16" max="16" width="11" style="59" bestFit="1" customWidth="1"/>
    <col min="17" max="17" width="10" style="59" bestFit="1" customWidth="1"/>
    <col min="18" max="18" width="15.90625" style="59" bestFit="1" customWidth="1"/>
    <col min="19" max="19" width="3.6328125" style="59"/>
    <col min="20" max="20" width="11" style="59" bestFit="1" customWidth="1"/>
    <col min="21" max="21" width="10" style="59" bestFit="1" customWidth="1"/>
    <col min="22" max="22" width="15.90625" style="59" bestFit="1" customWidth="1"/>
    <col min="23" max="23" width="12.90625" style="59" bestFit="1" customWidth="1"/>
    <col min="24" max="24" width="9.90625" style="59" bestFit="1" customWidth="1"/>
    <col min="25" max="25" width="3.6328125" style="59"/>
    <col min="26" max="26" width="31.54296875" style="59" customWidth="1"/>
    <col min="27" max="27" width="8.453125" style="59" customWidth="1"/>
    <col min="28" max="28" width="11" style="59" bestFit="1" customWidth="1"/>
    <col min="29" max="29" width="10" style="59" bestFit="1" customWidth="1"/>
    <col min="30" max="30" width="15.90625" style="59" bestFit="1" customWidth="1"/>
    <col min="31" max="31" width="3.6328125" style="59"/>
    <col min="32" max="32" width="11" style="59" bestFit="1" customWidth="1"/>
    <col min="33" max="33" width="10" style="59" bestFit="1" customWidth="1"/>
    <col min="34" max="34" width="15.90625" style="59" bestFit="1" customWidth="1"/>
    <col min="35" max="35" width="13.54296875" style="59" bestFit="1" customWidth="1"/>
    <col min="36" max="36" width="9.90625" style="59" bestFit="1" customWidth="1"/>
    <col min="37" max="37" width="3.6328125" style="59"/>
    <col min="38" max="38" width="31.54296875" style="59" customWidth="1"/>
    <col min="39" max="39" width="8.453125" style="59" customWidth="1"/>
    <col min="40" max="40" width="11" style="59" bestFit="1" customWidth="1"/>
    <col min="41" max="41" width="10" style="59" bestFit="1" customWidth="1"/>
    <col min="42" max="42" width="15.453125" style="59" bestFit="1" customWidth="1"/>
    <col min="43" max="43" width="3.6328125" style="59"/>
    <col min="44" max="44" width="11" style="59" bestFit="1" customWidth="1"/>
    <col min="45" max="45" width="10" style="59" bestFit="1" customWidth="1"/>
    <col min="46" max="46" width="15.453125" style="59" bestFit="1" customWidth="1"/>
    <col min="47" max="47" width="12.54296875" style="59" bestFit="1" customWidth="1"/>
    <col min="48" max="48" width="9.90625" style="59" bestFit="1" customWidth="1"/>
    <col min="49" max="49" width="3.6328125" style="59"/>
    <col min="50" max="50" width="31.54296875" style="59" customWidth="1"/>
    <col min="51" max="51" width="8.453125" style="59" customWidth="1"/>
    <col min="52" max="52" width="11" style="59" bestFit="1" customWidth="1"/>
    <col min="53" max="53" width="10" style="59" bestFit="1" customWidth="1"/>
    <col min="54" max="54" width="15.90625" style="59" bestFit="1" customWidth="1"/>
    <col min="55" max="55" width="3.6328125" style="59"/>
    <col min="56" max="56" width="11" style="59" bestFit="1" customWidth="1"/>
    <col min="57" max="57" width="10" style="59" bestFit="1" customWidth="1"/>
    <col min="58" max="58" width="12.6328125" style="59" bestFit="1" customWidth="1"/>
    <col min="59" max="59" width="13.08984375" style="59" bestFit="1" customWidth="1"/>
    <col min="60" max="60" width="9.90625" style="59" bestFit="1" customWidth="1"/>
    <col min="61" max="61" width="3.6328125" style="59"/>
    <col min="62" max="62" width="31.54296875" style="59" customWidth="1"/>
    <col min="63" max="63" width="8.453125" style="59" customWidth="1"/>
    <col min="64" max="64" width="11" style="59" bestFit="1" customWidth="1"/>
    <col min="65" max="65" width="8" style="59" bestFit="1" customWidth="1"/>
    <col min="66" max="66" width="15.453125" style="59" bestFit="1" customWidth="1"/>
    <col min="67" max="67" width="3.6328125" style="59"/>
    <col min="68" max="68" width="11" style="59" bestFit="1" customWidth="1"/>
    <col min="69" max="69" width="10" style="59" bestFit="1" customWidth="1"/>
    <col min="70" max="70" width="15.453125" style="59" bestFit="1" customWidth="1"/>
    <col min="71" max="71" width="12.54296875" style="59" bestFit="1" customWidth="1"/>
    <col min="72" max="72" width="9.90625" style="59" bestFit="1" customWidth="1"/>
    <col min="73" max="73" width="3.6328125" style="59"/>
    <col min="74" max="74" width="31.54296875" style="59" customWidth="1"/>
    <col min="75" max="75" width="8.453125" style="59" customWidth="1"/>
    <col min="76" max="76" width="11" style="59" bestFit="1" customWidth="1"/>
    <col min="77" max="77" width="8" style="59" bestFit="1" customWidth="1"/>
    <col min="78" max="78" width="13.54296875" style="59" bestFit="1" customWidth="1"/>
    <col min="79" max="79" width="3.6328125" style="59"/>
    <col min="80" max="80" width="11" style="59" bestFit="1" customWidth="1"/>
    <col min="81" max="81" width="8" style="59" bestFit="1" customWidth="1"/>
    <col min="82" max="82" width="13.54296875" style="59" bestFit="1" customWidth="1"/>
    <col min="83" max="83" width="12.54296875" style="59" bestFit="1" customWidth="1"/>
    <col min="84" max="84" width="9.90625" style="59" bestFit="1" customWidth="1"/>
    <col min="85" max="16384" width="3.6328125" style="59"/>
  </cols>
  <sheetData>
    <row r="1" spans="2:84" x14ac:dyDescent="0.35">
      <c r="B1" s="63"/>
      <c r="C1" s="63"/>
      <c r="D1" s="63"/>
      <c r="E1" s="63"/>
      <c r="F1" s="63"/>
      <c r="G1" s="63"/>
      <c r="H1" s="63"/>
      <c r="I1" s="63"/>
      <c r="J1" s="63"/>
      <c r="K1" s="63"/>
      <c r="L1" s="63"/>
      <c r="N1" s="63"/>
      <c r="O1" s="63"/>
      <c r="P1" s="63"/>
      <c r="Q1" s="63"/>
      <c r="R1" s="63"/>
      <c r="S1" s="63"/>
      <c r="T1" s="63"/>
      <c r="U1" s="63"/>
      <c r="V1" s="63"/>
      <c r="W1" s="63"/>
      <c r="X1" s="63"/>
      <c r="Z1" s="63"/>
      <c r="AA1" s="63"/>
      <c r="AB1" s="63"/>
      <c r="AC1" s="63"/>
      <c r="AD1" s="63"/>
      <c r="AE1" s="63"/>
      <c r="AF1" s="63"/>
      <c r="AG1" s="63"/>
      <c r="AH1" s="63"/>
      <c r="AI1" s="63"/>
      <c r="AJ1" s="63"/>
      <c r="AL1" s="63"/>
      <c r="AM1" s="63"/>
      <c r="AN1" s="63"/>
      <c r="AO1" s="63"/>
      <c r="AP1" s="63"/>
      <c r="AQ1" s="63"/>
      <c r="AR1" s="63"/>
      <c r="AS1" s="63"/>
      <c r="AT1" s="63"/>
      <c r="AU1" s="63"/>
      <c r="AV1" s="63"/>
      <c r="AX1" s="63"/>
      <c r="AY1" s="63"/>
      <c r="AZ1" s="63"/>
      <c r="BA1" s="63"/>
      <c r="BB1" s="63"/>
      <c r="BC1" s="63"/>
      <c r="BD1" s="63"/>
      <c r="BE1" s="63"/>
      <c r="BF1" s="63"/>
      <c r="BG1" s="63"/>
      <c r="BH1" s="63"/>
      <c r="BJ1" s="63"/>
      <c r="BK1" s="63"/>
      <c r="BL1" s="63"/>
      <c r="BM1" s="63"/>
      <c r="BN1" s="63"/>
      <c r="BO1" s="63"/>
      <c r="BP1" s="63"/>
      <c r="BQ1" s="63"/>
      <c r="BR1" s="63"/>
      <c r="BS1" s="63"/>
      <c r="BT1" s="63"/>
      <c r="BV1" s="63"/>
      <c r="BW1" s="63"/>
      <c r="BX1" s="63"/>
      <c r="BY1" s="63"/>
      <c r="BZ1" s="63"/>
      <c r="CA1" s="63"/>
      <c r="CB1" s="63"/>
      <c r="CC1" s="63"/>
      <c r="CD1" s="63"/>
      <c r="CE1" s="63"/>
      <c r="CF1" s="63"/>
    </row>
    <row r="2" spans="2:84" x14ac:dyDescent="0.35">
      <c r="B2" s="60" t="str">
        <f>'Summary Sheet'!E4</f>
        <v>Effective Date, May 1, 2025</v>
      </c>
      <c r="C2" s="63"/>
      <c r="D2" s="63"/>
      <c r="E2" s="63"/>
      <c r="F2" s="63"/>
      <c r="G2" s="63"/>
      <c r="H2" s="63"/>
      <c r="I2" s="63"/>
      <c r="J2" s="63"/>
      <c r="K2" s="63"/>
      <c r="L2" s="63"/>
      <c r="N2" s="60" t="str">
        <f>$B$2</f>
        <v>Effective Date, May 1, 2025</v>
      </c>
      <c r="O2" s="63"/>
      <c r="P2" s="63"/>
      <c r="Q2" s="63"/>
      <c r="R2" s="63"/>
      <c r="S2" s="63"/>
      <c r="T2" s="63"/>
      <c r="U2" s="63"/>
      <c r="V2" s="63"/>
      <c r="W2" s="63"/>
      <c r="X2" s="63"/>
      <c r="Z2" s="60" t="str">
        <f>$B$2</f>
        <v>Effective Date, May 1, 2025</v>
      </c>
      <c r="AA2" s="63"/>
      <c r="AB2" s="63"/>
      <c r="AC2" s="63"/>
      <c r="AD2" s="63"/>
      <c r="AE2" s="63"/>
      <c r="AF2" s="63"/>
      <c r="AG2" s="63"/>
      <c r="AH2" s="63"/>
      <c r="AI2" s="63"/>
      <c r="AJ2" s="63"/>
      <c r="AL2" s="60" t="str">
        <f>$B$2</f>
        <v>Effective Date, May 1, 2025</v>
      </c>
      <c r="AM2" s="63"/>
      <c r="AN2" s="63"/>
      <c r="AO2" s="63"/>
      <c r="AP2" s="63"/>
      <c r="AQ2" s="63"/>
      <c r="AR2" s="63"/>
      <c r="AS2" s="63"/>
      <c r="AT2" s="63"/>
      <c r="AU2" s="63"/>
      <c r="AV2" s="63"/>
      <c r="AX2" s="60" t="str">
        <f>$B$2</f>
        <v>Effective Date, May 1, 2025</v>
      </c>
      <c r="AY2" s="63"/>
      <c r="AZ2" s="63"/>
      <c r="BA2" s="63"/>
      <c r="BB2" s="63"/>
      <c r="BC2" s="63"/>
      <c r="BD2" s="63"/>
      <c r="BE2" s="63"/>
      <c r="BF2" s="63"/>
      <c r="BG2" s="63"/>
      <c r="BH2" s="63"/>
      <c r="BJ2" s="60" t="str">
        <f>$B$2</f>
        <v>Effective Date, May 1, 2025</v>
      </c>
      <c r="BK2" s="63"/>
      <c r="BL2" s="63"/>
      <c r="BM2" s="63"/>
      <c r="BN2" s="63"/>
      <c r="BO2" s="63"/>
      <c r="BP2" s="63"/>
      <c r="BQ2" s="63"/>
      <c r="BR2" s="63"/>
      <c r="BS2" s="63"/>
      <c r="BT2" s="63"/>
      <c r="BV2" s="60" t="str">
        <f>$B$2</f>
        <v>Effective Date, May 1, 2025</v>
      </c>
      <c r="BW2" s="63"/>
      <c r="BX2" s="63"/>
      <c r="BY2" s="63"/>
      <c r="BZ2" s="63"/>
      <c r="CA2" s="63"/>
      <c r="CB2" s="63"/>
      <c r="CC2" s="63"/>
      <c r="CD2" s="63"/>
      <c r="CE2" s="63"/>
      <c r="CF2" s="63"/>
    </row>
    <row r="3" spans="2:84" x14ac:dyDescent="0.35">
      <c r="B3" s="232"/>
      <c r="C3" s="63"/>
      <c r="D3" s="63"/>
      <c r="E3" s="63"/>
      <c r="F3" s="63"/>
      <c r="G3" s="63"/>
      <c r="H3" s="63"/>
      <c r="I3" s="63"/>
      <c r="J3" s="63"/>
      <c r="K3" s="63"/>
      <c r="L3" s="63"/>
      <c r="N3" s="232"/>
      <c r="O3" s="63"/>
      <c r="P3" s="63"/>
      <c r="Q3" s="63"/>
      <c r="R3" s="63"/>
      <c r="S3" s="63"/>
      <c r="T3" s="63"/>
      <c r="U3" s="63"/>
      <c r="V3" s="63"/>
      <c r="W3" s="63"/>
      <c r="X3" s="63"/>
      <c r="Z3" s="232"/>
      <c r="AA3" s="63"/>
      <c r="AB3" s="63"/>
      <c r="AC3" s="63"/>
      <c r="AD3" s="63"/>
      <c r="AE3" s="63"/>
      <c r="AF3" s="63"/>
      <c r="AG3" s="63"/>
      <c r="AH3" s="63"/>
      <c r="AI3" s="63"/>
      <c r="AJ3" s="63"/>
      <c r="AL3" s="232"/>
      <c r="AM3" s="63"/>
      <c r="AN3" s="63"/>
      <c r="AO3" s="63"/>
      <c r="AP3" s="63"/>
      <c r="AQ3" s="63"/>
      <c r="AR3" s="63"/>
      <c r="AS3" s="63"/>
      <c r="AT3" s="63"/>
      <c r="AU3" s="63"/>
      <c r="AV3" s="63"/>
      <c r="AX3" s="232"/>
      <c r="AY3" s="63"/>
      <c r="AZ3" s="63"/>
      <c r="BA3" s="63"/>
      <c r="BB3" s="63"/>
      <c r="BC3" s="63"/>
      <c r="BD3" s="63"/>
      <c r="BE3" s="63"/>
      <c r="BF3" s="63"/>
      <c r="BG3" s="63"/>
      <c r="BH3" s="63"/>
      <c r="BJ3" s="232"/>
      <c r="BK3" s="63"/>
      <c r="BL3" s="63"/>
      <c r="BM3" s="63"/>
      <c r="BN3" s="63"/>
      <c r="BO3" s="63"/>
      <c r="BP3" s="63"/>
      <c r="BQ3" s="63"/>
      <c r="BR3" s="63"/>
      <c r="BS3" s="63"/>
      <c r="BT3" s="63"/>
      <c r="BV3" s="232"/>
      <c r="BW3" s="63"/>
      <c r="BX3" s="63"/>
      <c r="BY3" s="63"/>
      <c r="BZ3" s="63"/>
      <c r="CA3" s="63"/>
      <c r="CB3" s="63"/>
      <c r="CC3" s="63"/>
      <c r="CD3" s="63"/>
      <c r="CE3" s="63"/>
      <c r="CF3" s="63"/>
    </row>
    <row r="4" spans="2:84" x14ac:dyDescent="0.35">
      <c r="B4" s="60"/>
      <c r="C4" s="63"/>
      <c r="D4" s="63"/>
      <c r="E4" s="63"/>
      <c r="F4" s="63"/>
      <c r="G4" s="63"/>
      <c r="H4" s="63"/>
      <c r="I4" s="63"/>
      <c r="J4" s="63"/>
      <c r="K4" s="63"/>
      <c r="L4" s="63"/>
      <c r="N4" s="60"/>
      <c r="O4" s="63"/>
      <c r="P4" s="63"/>
      <c r="Q4" s="63"/>
      <c r="R4" s="63"/>
      <c r="S4" s="63"/>
      <c r="T4" s="63"/>
      <c r="U4" s="63"/>
      <c r="V4" s="63"/>
      <c r="W4" s="63"/>
      <c r="X4" s="63"/>
      <c r="Z4" s="60"/>
      <c r="AA4" s="63"/>
      <c r="AB4" s="63"/>
      <c r="AC4" s="63"/>
      <c r="AD4" s="63"/>
      <c r="AE4" s="63"/>
      <c r="AF4" s="63"/>
      <c r="AG4" s="63"/>
      <c r="AH4" s="63"/>
      <c r="AI4" s="63"/>
      <c r="AJ4" s="63"/>
      <c r="AL4" s="60"/>
      <c r="AM4" s="63"/>
      <c r="AN4" s="63"/>
      <c r="AO4" s="63"/>
      <c r="AP4" s="63"/>
      <c r="AQ4" s="63"/>
      <c r="AR4" s="63"/>
      <c r="AS4" s="63"/>
      <c r="AT4" s="63"/>
      <c r="AU4" s="63"/>
      <c r="AV4" s="63"/>
      <c r="AX4" s="60"/>
      <c r="AY4" s="63"/>
      <c r="AZ4" s="63"/>
      <c r="BA4" s="63"/>
      <c r="BB4" s="63"/>
      <c r="BC4" s="63"/>
      <c r="BD4" s="63"/>
      <c r="BE4" s="63"/>
      <c r="BF4" s="63"/>
      <c r="BG4" s="63"/>
      <c r="BH4" s="63"/>
      <c r="BJ4" s="60"/>
      <c r="BK4" s="63"/>
      <c r="BL4" s="63"/>
      <c r="BM4" s="63"/>
      <c r="BN4" s="63"/>
      <c r="BO4" s="63"/>
      <c r="BP4" s="63"/>
      <c r="BQ4" s="63"/>
      <c r="BR4" s="63"/>
      <c r="BS4" s="63"/>
      <c r="BT4" s="63"/>
      <c r="BV4" s="60"/>
      <c r="BW4" s="63"/>
      <c r="BX4" s="63"/>
      <c r="BY4" s="63"/>
      <c r="BZ4" s="63"/>
      <c r="CA4" s="63"/>
      <c r="CB4" s="63"/>
      <c r="CC4" s="63"/>
      <c r="CD4" s="63"/>
      <c r="CE4" s="63"/>
      <c r="CF4" s="63"/>
    </row>
    <row r="5" spans="2:84" ht="39" customHeight="1" x14ac:dyDescent="0.35">
      <c r="B5" s="60" t="s">
        <v>103</v>
      </c>
      <c r="C5" s="306" t="str">
        <f>'Current Tariff Schedule'!$A$7</f>
        <v>NON STANDARD A YEAR ROUND RESIDENTIAL SERVICE CLASSIFICATION - R2</v>
      </c>
      <c r="D5" s="306"/>
      <c r="E5" s="306"/>
      <c r="F5" s="306"/>
      <c r="G5" s="306"/>
      <c r="H5" s="306"/>
      <c r="I5" s="306"/>
      <c r="J5" s="306"/>
      <c r="K5" s="61"/>
      <c r="L5" s="61"/>
      <c r="N5" s="60" t="s">
        <v>103</v>
      </c>
      <c r="O5" s="306" t="str">
        <f>'Current Tariff Schedule'!$A$7</f>
        <v>NON STANDARD A YEAR ROUND RESIDENTIAL SERVICE CLASSIFICATION - R2</v>
      </c>
      <c r="P5" s="306"/>
      <c r="Q5" s="306"/>
      <c r="R5" s="306"/>
      <c r="S5" s="306"/>
      <c r="T5" s="306"/>
      <c r="U5" s="306"/>
      <c r="V5" s="306"/>
      <c r="W5" s="61"/>
      <c r="X5" s="61"/>
      <c r="Z5" s="60" t="s">
        <v>103</v>
      </c>
      <c r="AA5" s="306" t="str">
        <f>'Current Tariff Schedule'!$A$7</f>
        <v>NON STANDARD A YEAR ROUND RESIDENTIAL SERVICE CLASSIFICATION - R2</v>
      </c>
      <c r="AB5" s="306"/>
      <c r="AC5" s="306"/>
      <c r="AD5" s="306"/>
      <c r="AE5" s="306"/>
      <c r="AF5" s="306"/>
      <c r="AG5" s="306"/>
      <c r="AH5" s="306"/>
      <c r="AI5" s="61"/>
      <c r="AJ5" s="61"/>
      <c r="AL5" s="60" t="s">
        <v>103</v>
      </c>
      <c r="AM5" s="306" t="str">
        <f>'Current Tariff Schedule'!$A$7</f>
        <v>NON STANDARD A YEAR ROUND RESIDENTIAL SERVICE CLASSIFICATION - R2</v>
      </c>
      <c r="AN5" s="306"/>
      <c r="AO5" s="306"/>
      <c r="AP5" s="306"/>
      <c r="AQ5" s="306"/>
      <c r="AR5" s="306"/>
      <c r="AS5" s="306"/>
      <c r="AT5" s="306"/>
      <c r="AU5" s="61"/>
      <c r="AV5" s="61"/>
      <c r="AX5" s="60" t="s">
        <v>103</v>
      </c>
      <c r="AY5" s="306" t="str">
        <f>'Current Tariff Schedule'!$A$7</f>
        <v>NON STANDARD A YEAR ROUND RESIDENTIAL SERVICE CLASSIFICATION - R2</v>
      </c>
      <c r="AZ5" s="306"/>
      <c r="BA5" s="306"/>
      <c r="BB5" s="306"/>
      <c r="BC5" s="306"/>
      <c r="BD5" s="306"/>
      <c r="BE5" s="306"/>
      <c r="BF5" s="306"/>
      <c r="BG5" s="61"/>
      <c r="BH5" s="61"/>
      <c r="BJ5" s="60" t="s">
        <v>103</v>
      </c>
      <c r="BK5" s="306" t="str">
        <f>'Current Tariff Schedule'!$A$7</f>
        <v>NON STANDARD A YEAR ROUND RESIDENTIAL SERVICE CLASSIFICATION - R2</v>
      </c>
      <c r="BL5" s="306"/>
      <c r="BM5" s="306"/>
      <c r="BN5" s="306"/>
      <c r="BO5" s="306"/>
      <c r="BP5" s="306"/>
      <c r="BQ5" s="306"/>
      <c r="BR5" s="306"/>
      <c r="BS5" s="61"/>
      <c r="BT5" s="61"/>
      <c r="BV5" s="60" t="s">
        <v>103</v>
      </c>
      <c r="BW5" s="306" t="str">
        <f>'Current Tariff Schedule'!$A$7</f>
        <v>NON STANDARD A YEAR ROUND RESIDENTIAL SERVICE CLASSIFICATION - R2</v>
      </c>
      <c r="BX5" s="306"/>
      <c r="BY5" s="306"/>
      <c r="BZ5" s="306"/>
      <c r="CA5" s="306"/>
      <c r="CB5" s="306"/>
      <c r="CC5" s="306"/>
      <c r="CD5" s="306"/>
      <c r="CE5" s="61"/>
      <c r="CF5" s="61"/>
    </row>
    <row r="6" spans="2:84" x14ac:dyDescent="0.35">
      <c r="B6" s="62"/>
      <c r="C6" s="64"/>
      <c r="D6" s="65"/>
      <c r="E6" s="65"/>
      <c r="F6" s="65"/>
      <c r="G6" s="65"/>
      <c r="H6" s="65"/>
      <c r="I6" s="65"/>
      <c r="J6" s="65"/>
      <c r="K6" s="65" t="s">
        <v>36</v>
      </c>
      <c r="L6" s="65"/>
      <c r="N6" s="62"/>
      <c r="O6" s="64"/>
      <c r="P6" s="65"/>
      <c r="Q6" s="65"/>
      <c r="R6" s="65"/>
      <c r="S6" s="65"/>
      <c r="T6" s="65"/>
      <c r="U6" s="65"/>
      <c r="V6" s="65"/>
      <c r="W6" s="65" t="s">
        <v>36</v>
      </c>
      <c r="X6" s="65"/>
      <c r="Z6" s="62"/>
      <c r="AA6" s="64"/>
      <c r="AB6" s="65"/>
      <c r="AC6" s="65"/>
      <c r="AD6" s="65"/>
      <c r="AE6" s="65"/>
      <c r="AF6" s="65"/>
      <c r="AG6" s="65"/>
      <c r="AH6" s="65"/>
      <c r="AI6" s="65" t="s">
        <v>36</v>
      </c>
      <c r="AJ6" s="65"/>
      <c r="AL6" s="62"/>
      <c r="AM6" s="64"/>
      <c r="AN6" s="65"/>
      <c r="AO6" s="65"/>
      <c r="AP6" s="65"/>
      <c r="AQ6" s="65"/>
      <c r="AR6" s="65"/>
      <c r="AS6" s="65"/>
      <c r="AT6" s="65"/>
      <c r="AU6" s="65" t="s">
        <v>36</v>
      </c>
      <c r="AV6" s="65"/>
      <c r="AX6" s="62"/>
      <c r="AY6" s="64"/>
      <c r="AZ6" s="65"/>
      <c r="BA6" s="65"/>
      <c r="BB6" s="65"/>
      <c r="BC6" s="65"/>
      <c r="BD6" s="65"/>
      <c r="BE6" s="65"/>
      <c r="BF6" s="65"/>
      <c r="BG6" s="65" t="s">
        <v>36</v>
      </c>
      <c r="BH6" s="65"/>
      <c r="BJ6" s="62"/>
      <c r="BK6" s="64"/>
      <c r="BL6" s="65"/>
      <c r="BM6" s="65"/>
      <c r="BN6" s="65"/>
      <c r="BO6" s="65"/>
      <c r="BP6" s="65"/>
      <c r="BQ6" s="65"/>
      <c r="BR6" s="65"/>
      <c r="BS6" s="65" t="s">
        <v>36</v>
      </c>
      <c r="BT6" s="65"/>
      <c r="BV6" s="62"/>
      <c r="BW6" s="64"/>
      <c r="BX6" s="65"/>
      <c r="BY6" s="65"/>
      <c r="BZ6" s="65"/>
      <c r="CA6" s="65"/>
      <c r="CB6" s="65"/>
      <c r="CC6" s="65"/>
      <c r="CD6" s="65"/>
      <c r="CE6" s="65" t="s">
        <v>36</v>
      </c>
      <c r="CF6" s="65"/>
    </row>
    <row r="7" spans="2:84" x14ac:dyDescent="0.35">
      <c r="B7" s="60" t="s">
        <v>127</v>
      </c>
      <c r="C7" s="66"/>
      <c r="D7" s="114">
        <v>0</v>
      </c>
      <c r="E7" s="66"/>
      <c r="F7" s="66"/>
      <c r="G7" s="66"/>
      <c r="H7" s="66"/>
      <c r="I7" s="66"/>
      <c r="J7" s="66"/>
      <c r="K7" s="66"/>
      <c r="L7" s="66"/>
      <c r="N7" s="60" t="s">
        <v>127</v>
      </c>
      <c r="O7" s="66"/>
      <c r="P7" s="114">
        <v>0</v>
      </c>
      <c r="Q7" s="66"/>
      <c r="R7" s="66"/>
      <c r="S7" s="66"/>
      <c r="T7" s="66"/>
      <c r="U7" s="66"/>
      <c r="V7" s="66"/>
      <c r="W7" s="66"/>
      <c r="X7" s="66"/>
      <c r="Z7" s="60" t="s">
        <v>127</v>
      </c>
      <c r="AA7" s="66"/>
      <c r="AB7" s="114">
        <v>0</v>
      </c>
      <c r="AC7" s="66"/>
      <c r="AD7" s="66"/>
      <c r="AE7" s="66"/>
      <c r="AF7" s="66"/>
      <c r="AG7" s="66"/>
      <c r="AH7" s="66"/>
      <c r="AI7" s="66"/>
      <c r="AJ7" s="66"/>
      <c r="AL7" s="60" t="s">
        <v>127</v>
      </c>
      <c r="AM7" s="66"/>
      <c r="AN7" s="114">
        <v>0</v>
      </c>
      <c r="AO7" s="66"/>
      <c r="AP7" s="66"/>
      <c r="AQ7" s="66"/>
      <c r="AR7" s="66"/>
      <c r="AS7" s="66"/>
      <c r="AT7" s="66"/>
      <c r="AU7" s="66"/>
      <c r="AV7" s="66"/>
      <c r="AX7" s="60" t="s">
        <v>127</v>
      </c>
      <c r="AY7" s="66"/>
      <c r="AZ7" s="114">
        <v>0</v>
      </c>
      <c r="BA7" s="66"/>
      <c r="BB7" s="66"/>
      <c r="BC7" s="66"/>
      <c r="BD7" s="66"/>
      <c r="BE7" s="66"/>
      <c r="BF7" s="66"/>
      <c r="BG7" s="66"/>
      <c r="BH7" s="66"/>
      <c r="BJ7" s="60" t="s">
        <v>127</v>
      </c>
      <c r="BK7" s="66"/>
      <c r="BL7" s="114">
        <v>0</v>
      </c>
      <c r="BM7" s="66"/>
      <c r="BN7" s="66"/>
      <c r="BO7" s="66"/>
      <c r="BP7" s="66"/>
      <c r="BQ7" s="66"/>
      <c r="BR7" s="66"/>
      <c r="BS7" s="66"/>
      <c r="BT7" s="66"/>
      <c r="BV7" s="60" t="s">
        <v>127</v>
      </c>
      <c r="BW7" s="66"/>
      <c r="BX7" s="114">
        <v>0</v>
      </c>
      <c r="BY7" s="66"/>
      <c r="BZ7" s="66"/>
      <c r="CA7" s="66"/>
      <c r="CB7" s="66"/>
      <c r="CC7" s="66"/>
      <c r="CD7" s="66"/>
      <c r="CE7" s="66"/>
      <c r="CF7" s="66"/>
    </row>
    <row r="8" spans="2:84" x14ac:dyDescent="0.35">
      <c r="B8" s="60" t="s">
        <v>128</v>
      </c>
      <c r="C8" s="67" t="s">
        <v>129</v>
      </c>
      <c r="D8" s="69">
        <v>100</v>
      </c>
      <c r="N8" s="60" t="s">
        <v>128</v>
      </c>
      <c r="O8" s="67" t="s">
        <v>129</v>
      </c>
      <c r="P8" s="69">
        <v>250</v>
      </c>
      <c r="Z8" s="60" t="s">
        <v>128</v>
      </c>
      <c r="AA8" s="67" t="s">
        <v>129</v>
      </c>
      <c r="AB8" s="69">
        <v>500</v>
      </c>
      <c r="AL8" s="60" t="s">
        <v>128</v>
      </c>
      <c r="AM8" s="67" t="s">
        <v>129</v>
      </c>
      <c r="AN8" s="69">
        <v>750</v>
      </c>
      <c r="AX8" s="60" t="s">
        <v>128</v>
      </c>
      <c r="AY8" s="67" t="s">
        <v>129</v>
      </c>
      <c r="AZ8" s="69">
        <v>1000</v>
      </c>
      <c r="BJ8" s="60" t="s">
        <v>128</v>
      </c>
      <c r="BK8" s="67" t="s">
        <v>129</v>
      </c>
      <c r="BL8" s="69">
        <v>2000</v>
      </c>
      <c r="BV8" s="60" t="s">
        <v>128</v>
      </c>
      <c r="BW8" s="67" t="s">
        <v>129</v>
      </c>
      <c r="BX8" s="69">
        <v>2500</v>
      </c>
    </row>
    <row r="9" spans="2:84" x14ac:dyDescent="0.35">
      <c r="B9" s="63"/>
      <c r="C9" s="63"/>
      <c r="E9" s="70"/>
      <c r="F9" s="63"/>
      <c r="G9" s="63"/>
      <c r="H9" s="63"/>
      <c r="I9" s="63"/>
      <c r="J9" s="63"/>
      <c r="K9" s="63"/>
      <c r="L9" s="63"/>
      <c r="N9" s="63"/>
      <c r="O9" s="63"/>
      <c r="Q9" s="70"/>
      <c r="R9" s="63"/>
      <c r="S9" s="63"/>
      <c r="T9" s="63"/>
      <c r="U9" s="63"/>
      <c r="V9" s="63"/>
      <c r="W9" s="63"/>
      <c r="X9" s="63"/>
      <c r="Z9" s="63"/>
      <c r="AA9" s="63"/>
      <c r="AC9" s="70"/>
      <c r="AD9" s="63"/>
      <c r="AE9" s="63"/>
      <c r="AF9" s="63"/>
      <c r="AG9" s="63"/>
      <c r="AH9" s="63"/>
      <c r="AI9" s="63"/>
      <c r="AJ9" s="63"/>
      <c r="AL9" s="63"/>
      <c r="AM9" s="63"/>
      <c r="AO9" s="70"/>
      <c r="AP9" s="63"/>
      <c r="AQ9" s="63"/>
      <c r="AR9" s="63"/>
      <c r="AS9" s="63"/>
      <c r="AT9" s="63"/>
      <c r="AU9" s="63"/>
      <c r="AV9" s="63"/>
      <c r="AX9" s="63"/>
      <c r="AY9" s="63"/>
      <c r="BA9" s="70"/>
      <c r="BB9" s="63"/>
      <c r="BC9" s="63"/>
      <c r="BD9" s="63"/>
      <c r="BE9" s="63"/>
      <c r="BF9" s="63"/>
      <c r="BG9" s="63"/>
      <c r="BH9" s="63"/>
      <c r="BJ9" s="63"/>
      <c r="BK9" s="63"/>
      <c r="BM9" s="70"/>
      <c r="BN9" s="63"/>
      <c r="BO9" s="63"/>
      <c r="BP9" s="63"/>
      <c r="BQ9" s="63"/>
      <c r="BR9" s="63"/>
      <c r="BS9" s="63"/>
      <c r="BT9" s="63"/>
      <c r="BV9" s="63"/>
      <c r="BW9" s="63"/>
      <c r="BY9" s="70"/>
      <c r="BZ9" s="63"/>
      <c r="CA9" s="63"/>
      <c r="CB9" s="63"/>
      <c r="CC9" s="63"/>
      <c r="CD9" s="63"/>
      <c r="CE9" s="63"/>
      <c r="CF9" s="63"/>
    </row>
    <row r="10" spans="2:84" x14ac:dyDescent="0.35">
      <c r="B10" s="71" t="s">
        <v>130</v>
      </c>
      <c r="D10" s="63"/>
      <c r="E10" s="68"/>
      <c r="N10" s="71" t="s">
        <v>130</v>
      </c>
      <c r="P10" s="63"/>
      <c r="Q10" s="68"/>
      <c r="Z10" s="71" t="s">
        <v>130</v>
      </c>
      <c r="AB10" s="63"/>
      <c r="AC10" s="68"/>
      <c r="AL10" s="71" t="s">
        <v>130</v>
      </c>
      <c r="AN10" s="63"/>
      <c r="AO10" s="68"/>
      <c r="AX10" s="71" t="s">
        <v>130</v>
      </c>
      <c r="AZ10" s="63"/>
      <c r="BA10" s="68"/>
      <c r="BJ10" s="71" t="s">
        <v>130</v>
      </c>
      <c r="BL10" s="63"/>
      <c r="BM10" s="68"/>
      <c r="BV10" s="71" t="s">
        <v>130</v>
      </c>
      <c r="BX10" s="63"/>
      <c r="BY10" s="68"/>
    </row>
    <row r="11" spans="2:84" x14ac:dyDescent="0.35">
      <c r="B11" s="60" t="s">
        <v>131</v>
      </c>
      <c r="C11" s="67" t="s">
        <v>132</v>
      </c>
      <c r="D11" s="70"/>
      <c r="E11" s="68"/>
      <c r="L11" s="177"/>
      <c r="M11" s="59" t="s">
        <v>36</v>
      </c>
      <c r="N11" s="60" t="s">
        <v>131</v>
      </c>
      <c r="O11" s="67" t="s">
        <v>132</v>
      </c>
      <c r="P11" s="70"/>
      <c r="Q11" s="68"/>
      <c r="X11" s="177"/>
      <c r="Z11" s="60" t="s">
        <v>131</v>
      </c>
      <c r="AA11" s="67" t="s">
        <v>132</v>
      </c>
      <c r="AB11" s="70"/>
      <c r="AC11" s="68"/>
      <c r="AJ11" s="177"/>
      <c r="AL11" s="60" t="s">
        <v>131</v>
      </c>
      <c r="AM11" s="67" t="s">
        <v>132</v>
      </c>
      <c r="AN11" s="70"/>
      <c r="AO11" s="68"/>
      <c r="AV11" s="177"/>
      <c r="AX11" s="60" t="s">
        <v>131</v>
      </c>
      <c r="AY11" s="67" t="s">
        <v>132</v>
      </c>
      <c r="AZ11" s="70"/>
      <c r="BA11" s="68"/>
      <c r="BH11" s="177"/>
      <c r="BJ11" s="60" t="s">
        <v>131</v>
      </c>
      <c r="BK11" s="67" t="s">
        <v>132</v>
      </c>
      <c r="BL11" s="70"/>
      <c r="BM11" s="68"/>
      <c r="BT11" s="177"/>
      <c r="BV11" s="60" t="s">
        <v>131</v>
      </c>
      <c r="BW11" s="67" t="s">
        <v>132</v>
      </c>
      <c r="BX11" s="70"/>
      <c r="BY11" s="68"/>
      <c r="CF11" s="177"/>
    </row>
    <row r="12" spans="2:84" x14ac:dyDescent="0.35">
      <c r="B12" s="72"/>
      <c r="C12" s="73"/>
      <c r="D12" s="115" t="s">
        <v>133</v>
      </c>
      <c r="E12" s="115"/>
      <c r="F12" s="115"/>
      <c r="G12" s="115"/>
      <c r="H12" s="115"/>
      <c r="I12" s="115"/>
      <c r="J12" s="63"/>
      <c r="K12" s="63"/>
      <c r="L12" s="63"/>
      <c r="N12" s="72"/>
      <c r="O12" s="73"/>
      <c r="P12" s="115" t="s">
        <v>133</v>
      </c>
      <c r="Q12" s="115"/>
      <c r="R12" s="115"/>
      <c r="S12" s="115"/>
      <c r="T12" s="115"/>
      <c r="U12" s="115"/>
      <c r="V12" s="63"/>
      <c r="W12" s="63"/>
      <c r="X12" s="63"/>
      <c r="Z12" s="72"/>
      <c r="AA12" s="73"/>
      <c r="AB12" s="115" t="s">
        <v>133</v>
      </c>
      <c r="AC12" s="115"/>
      <c r="AD12" s="115"/>
      <c r="AE12" s="115"/>
      <c r="AF12" s="115"/>
      <c r="AG12" s="115"/>
      <c r="AH12" s="63"/>
      <c r="AI12" s="63"/>
      <c r="AJ12" s="63"/>
      <c r="AL12" s="72"/>
      <c r="AM12" s="73"/>
      <c r="AN12" s="115" t="s">
        <v>133</v>
      </c>
      <c r="AO12" s="115"/>
      <c r="AP12" s="115"/>
      <c r="AQ12" s="115"/>
      <c r="AR12" s="115"/>
      <c r="AS12" s="115"/>
      <c r="AT12" s="63"/>
      <c r="AU12" s="63"/>
      <c r="AV12" s="63"/>
      <c r="AX12" s="72"/>
      <c r="AY12" s="73"/>
      <c r="AZ12" s="115" t="s">
        <v>133</v>
      </c>
      <c r="BA12" s="115"/>
      <c r="BB12" s="115"/>
      <c r="BC12" s="115"/>
      <c r="BD12" s="115"/>
      <c r="BE12" s="115"/>
      <c r="BF12" s="63"/>
      <c r="BG12" s="63"/>
      <c r="BH12" s="63"/>
      <c r="BJ12" s="72"/>
      <c r="BK12" s="73"/>
      <c r="BL12" s="115" t="s">
        <v>133</v>
      </c>
      <c r="BM12" s="115"/>
      <c r="BN12" s="115"/>
      <c r="BO12" s="115"/>
      <c r="BP12" s="115"/>
      <c r="BQ12" s="115"/>
      <c r="BR12" s="63"/>
      <c r="BS12" s="63"/>
      <c r="BT12" s="63"/>
      <c r="BV12" s="72"/>
      <c r="BW12" s="73"/>
      <c r="BX12" s="115" t="s">
        <v>133</v>
      </c>
      <c r="BY12" s="115"/>
      <c r="BZ12" s="115"/>
      <c r="CA12" s="115"/>
      <c r="CB12" s="115"/>
      <c r="CC12" s="115"/>
      <c r="CD12" s="63"/>
      <c r="CE12" s="63"/>
      <c r="CF12" s="63"/>
    </row>
    <row r="13" spans="2:84" x14ac:dyDescent="0.35">
      <c r="B13" s="63"/>
      <c r="C13" s="70"/>
      <c r="D13" s="307" t="s">
        <v>134</v>
      </c>
      <c r="E13" s="308"/>
      <c r="F13" s="309"/>
      <c r="G13" s="63"/>
      <c r="H13" s="307" t="s">
        <v>135</v>
      </c>
      <c r="I13" s="308"/>
      <c r="J13" s="309"/>
      <c r="K13" s="307" t="s">
        <v>136</v>
      </c>
      <c r="L13" s="309"/>
      <c r="N13" s="63"/>
      <c r="O13" s="70"/>
      <c r="P13" s="307" t="s">
        <v>134</v>
      </c>
      <c r="Q13" s="308"/>
      <c r="R13" s="309"/>
      <c r="S13" s="63"/>
      <c r="T13" s="307" t="s">
        <v>135</v>
      </c>
      <c r="U13" s="308"/>
      <c r="V13" s="309"/>
      <c r="W13" s="307" t="s">
        <v>136</v>
      </c>
      <c r="X13" s="309"/>
      <c r="Z13" s="63"/>
      <c r="AA13" s="70"/>
      <c r="AB13" s="307" t="s">
        <v>134</v>
      </c>
      <c r="AC13" s="308"/>
      <c r="AD13" s="309"/>
      <c r="AE13" s="63"/>
      <c r="AF13" s="307" t="s">
        <v>135</v>
      </c>
      <c r="AG13" s="308"/>
      <c r="AH13" s="309"/>
      <c r="AI13" s="307" t="s">
        <v>136</v>
      </c>
      <c r="AJ13" s="309"/>
      <c r="AL13" s="63"/>
      <c r="AM13" s="70"/>
      <c r="AN13" s="307" t="s">
        <v>134</v>
      </c>
      <c r="AO13" s="308"/>
      <c r="AP13" s="309"/>
      <c r="AQ13" s="63"/>
      <c r="AR13" s="307" t="s">
        <v>135</v>
      </c>
      <c r="AS13" s="308"/>
      <c r="AT13" s="309"/>
      <c r="AU13" s="307" t="s">
        <v>136</v>
      </c>
      <c r="AV13" s="309"/>
      <c r="AX13" s="63"/>
      <c r="AY13" s="70"/>
      <c r="AZ13" s="307" t="s">
        <v>134</v>
      </c>
      <c r="BA13" s="308"/>
      <c r="BB13" s="309"/>
      <c r="BC13" s="63"/>
      <c r="BD13" s="307" t="s">
        <v>135</v>
      </c>
      <c r="BE13" s="308"/>
      <c r="BF13" s="309"/>
      <c r="BG13" s="307" t="s">
        <v>136</v>
      </c>
      <c r="BH13" s="309"/>
      <c r="BJ13" s="63"/>
      <c r="BK13" s="70"/>
      <c r="BL13" s="307" t="s">
        <v>134</v>
      </c>
      <c r="BM13" s="308"/>
      <c r="BN13" s="309"/>
      <c r="BO13" s="63"/>
      <c r="BP13" s="307" t="s">
        <v>135</v>
      </c>
      <c r="BQ13" s="308"/>
      <c r="BR13" s="309"/>
      <c r="BS13" s="307" t="s">
        <v>136</v>
      </c>
      <c r="BT13" s="309"/>
      <c r="BV13" s="63"/>
      <c r="BW13" s="70"/>
      <c r="BX13" s="307" t="s">
        <v>134</v>
      </c>
      <c r="BY13" s="308"/>
      <c r="BZ13" s="309"/>
      <c r="CA13" s="63"/>
      <c r="CB13" s="307" t="s">
        <v>135</v>
      </c>
      <c r="CC13" s="308"/>
      <c r="CD13" s="309"/>
      <c r="CE13" s="307" t="s">
        <v>136</v>
      </c>
      <c r="CF13" s="309"/>
    </row>
    <row r="14" spans="2:84" ht="15.75" customHeight="1" x14ac:dyDescent="0.35">
      <c r="B14" s="63"/>
      <c r="C14" s="70"/>
      <c r="D14" s="74" t="s">
        <v>137</v>
      </c>
      <c r="E14" s="74" t="s">
        <v>138</v>
      </c>
      <c r="F14" s="76" t="s">
        <v>139</v>
      </c>
      <c r="G14" s="63"/>
      <c r="H14" s="74" t="s">
        <v>137</v>
      </c>
      <c r="I14" s="74" t="s">
        <v>138</v>
      </c>
      <c r="J14" s="75" t="s">
        <v>139</v>
      </c>
      <c r="K14" s="302" t="s">
        <v>140</v>
      </c>
      <c r="L14" s="302" t="s">
        <v>141</v>
      </c>
      <c r="N14" s="63"/>
      <c r="O14" s="70"/>
      <c r="P14" s="74" t="s">
        <v>137</v>
      </c>
      <c r="Q14" s="74" t="s">
        <v>138</v>
      </c>
      <c r="R14" s="76" t="s">
        <v>139</v>
      </c>
      <c r="S14" s="63"/>
      <c r="T14" s="74" t="s">
        <v>137</v>
      </c>
      <c r="U14" s="74" t="s">
        <v>138</v>
      </c>
      <c r="V14" s="75" t="s">
        <v>139</v>
      </c>
      <c r="W14" s="302" t="s">
        <v>140</v>
      </c>
      <c r="X14" s="302" t="s">
        <v>141</v>
      </c>
      <c r="Z14" s="63"/>
      <c r="AA14" s="70"/>
      <c r="AB14" s="74" t="s">
        <v>137</v>
      </c>
      <c r="AC14" s="74" t="s">
        <v>138</v>
      </c>
      <c r="AD14" s="76" t="s">
        <v>139</v>
      </c>
      <c r="AE14" s="63"/>
      <c r="AF14" s="74" t="s">
        <v>137</v>
      </c>
      <c r="AG14" s="74" t="s">
        <v>138</v>
      </c>
      <c r="AH14" s="75" t="s">
        <v>139</v>
      </c>
      <c r="AI14" s="302" t="s">
        <v>140</v>
      </c>
      <c r="AJ14" s="302" t="s">
        <v>141</v>
      </c>
      <c r="AL14" s="63"/>
      <c r="AM14" s="70"/>
      <c r="AN14" s="74" t="s">
        <v>137</v>
      </c>
      <c r="AO14" s="74" t="s">
        <v>138</v>
      </c>
      <c r="AP14" s="76" t="s">
        <v>139</v>
      </c>
      <c r="AQ14" s="63"/>
      <c r="AR14" s="74" t="s">
        <v>137</v>
      </c>
      <c r="AS14" s="74" t="s">
        <v>138</v>
      </c>
      <c r="AT14" s="75" t="s">
        <v>139</v>
      </c>
      <c r="AU14" s="302" t="s">
        <v>140</v>
      </c>
      <c r="AV14" s="302" t="s">
        <v>141</v>
      </c>
      <c r="AX14" s="63"/>
      <c r="AY14" s="70"/>
      <c r="AZ14" s="74" t="s">
        <v>137</v>
      </c>
      <c r="BA14" s="74" t="s">
        <v>138</v>
      </c>
      <c r="BB14" s="76" t="s">
        <v>139</v>
      </c>
      <c r="BC14" s="63"/>
      <c r="BD14" s="74" t="s">
        <v>137</v>
      </c>
      <c r="BE14" s="74" t="s">
        <v>138</v>
      </c>
      <c r="BF14" s="75" t="s">
        <v>139</v>
      </c>
      <c r="BG14" s="302" t="s">
        <v>140</v>
      </c>
      <c r="BH14" s="302" t="s">
        <v>141</v>
      </c>
      <c r="BJ14" s="63"/>
      <c r="BK14" s="70"/>
      <c r="BL14" s="74" t="s">
        <v>137</v>
      </c>
      <c r="BM14" s="74" t="s">
        <v>138</v>
      </c>
      <c r="BN14" s="76" t="s">
        <v>139</v>
      </c>
      <c r="BO14" s="63"/>
      <c r="BP14" s="74" t="s">
        <v>137</v>
      </c>
      <c r="BQ14" s="74" t="s">
        <v>138</v>
      </c>
      <c r="BR14" s="75" t="s">
        <v>139</v>
      </c>
      <c r="BS14" s="302" t="s">
        <v>140</v>
      </c>
      <c r="BT14" s="302" t="s">
        <v>141</v>
      </c>
      <c r="BV14" s="63"/>
      <c r="BW14" s="70"/>
      <c r="BX14" s="74" t="s">
        <v>137</v>
      </c>
      <c r="BY14" s="74" t="s">
        <v>138</v>
      </c>
      <c r="BZ14" s="76" t="s">
        <v>139</v>
      </c>
      <c r="CA14" s="63"/>
      <c r="CB14" s="74" t="s">
        <v>137</v>
      </c>
      <c r="CC14" s="74" t="s">
        <v>138</v>
      </c>
      <c r="CD14" s="75" t="s">
        <v>139</v>
      </c>
      <c r="CE14" s="302" t="s">
        <v>140</v>
      </c>
      <c r="CF14" s="302" t="s">
        <v>141</v>
      </c>
    </row>
    <row r="15" spans="2:84" x14ac:dyDescent="0.35">
      <c r="B15" s="63"/>
      <c r="C15" s="70"/>
      <c r="D15" s="77" t="s">
        <v>142</v>
      </c>
      <c r="E15" s="77"/>
      <c r="F15" s="78" t="s">
        <v>142</v>
      </c>
      <c r="G15" s="63"/>
      <c r="H15" s="77" t="s">
        <v>142</v>
      </c>
      <c r="I15" s="77"/>
      <c r="J15" s="78" t="s">
        <v>142</v>
      </c>
      <c r="K15" s="303"/>
      <c r="L15" s="303"/>
      <c r="N15" s="63"/>
      <c r="O15" s="70"/>
      <c r="P15" s="77" t="s">
        <v>142</v>
      </c>
      <c r="Q15" s="77"/>
      <c r="R15" s="78" t="s">
        <v>142</v>
      </c>
      <c r="S15" s="63"/>
      <c r="T15" s="77" t="s">
        <v>142</v>
      </c>
      <c r="U15" s="77"/>
      <c r="V15" s="78" t="s">
        <v>142</v>
      </c>
      <c r="W15" s="303"/>
      <c r="X15" s="303"/>
      <c r="Z15" s="63"/>
      <c r="AA15" s="70"/>
      <c r="AB15" s="77" t="s">
        <v>142</v>
      </c>
      <c r="AC15" s="77"/>
      <c r="AD15" s="78" t="s">
        <v>142</v>
      </c>
      <c r="AE15" s="63"/>
      <c r="AF15" s="77" t="s">
        <v>142</v>
      </c>
      <c r="AG15" s="77"/>
      <c r="AH15" s="78" t="s">
        <v>142</v>
      </c>
      <c r="AI15" s="303"/>
      <c r="AJ15" s="303"/>
      <c r="AL15" s="63"/>
      <c r="AM15" s="70"/>
      <c r="AN15" s="77" t="s">
        <v>142</v>
      </c>
      <c r="AO15" s="77"/>
      <c r="AP15" s="78" t="s">
        <v>142</v>
      </c>
      <c r="AQ15" s="63"/>
      <c r="AR15" s="77" t="s">
        <v>142</v>
      </c>
      <c r="AS15" s="77"/>
      <c r="AT15" s="78" t="s">
        <v>142</v>
      </c>
      <c r="AU15" s="303"/>
      <c r="AV15" s="303"/>
      <c r="AX15" s="63"/>
      <c r="AY15" s="70"/>
      <c r="AZ15" s="77" t="s">
        <v>142</v>
      </c>
      <c r="BA15" s="77"/>
      <c r="BB15" s="78" t="s">
        <v>142</v>
      </c>
      <c r="BC15" s="63"/>
      <c r="BD15" s="77" t="s">
        <v>142</v>
      </c>
      <c r="BE15" s="77"/>
      <c r="BF15" s="78" t="s">
        <v>142</v>
      </c>
      <c r="BG15" s="303"/>
      <c r="BH15" s="303"/>
      <c r="BJ15" s="63"/>
      <c r="BK15" s="70"/>
      <c r="BL15" s="77" t="s">
        <v>142</v>
      </c>
      <c r="BM15" s="77"/>
      <c r="BN15" s="78" t="s">
        <v>142</v>
      </c>
      <c r="BO15" s="63"/>
      <c r="BP15" s="77" t="s">
        <v>142</v>
      </c>
      <c r="BQ15" s="77"/>
      <c r="BR15" s="78" t="s">
        <v>142</v>
      </c>
      <c r="BS15" s="303"/>
      <c r="BT15" s="303"/>
      <c r="BV15" s="63"/>
      <c r="BW15" s="70"/>
      <c r="BX15" s="77" t="s">
        <v>142</v>
      </c>
      <c r="BY15" s="77"/>
      <c r="BZ15" s="78" t="s">
        <v>142</v>
      </c>
      <c r="CA15" s="63"/>
      <c r="CB15" s="77" t="s">
        <v>142</v>
      </c>
      <c r="CC15" s="77"/>
      <c r="CD15" s="78" t="s">
        <v>142</v>
      </c>
      <c r="CE15" s="303"/>
      <c r="CF15" s="303"/>
    </row>
    <row r="16" spans="2:84" x14ac:dyDescent="0.35">
      <c r="B16" s="167" t="s">
        <v>143</v>
      </c>
      <c r="C16" s="168"/>
      <c r="D16" s="182">
        <f>'Current Tariff Schedule'!$H22</f>
        <v>23.53</v>
      </c>
      <c r="E16" s="103">
        <v>1</v>
      </c>
      <c r="F16" s="80">
        <f>D16*E16</f>
        <v>23.53</v>
      </c>
      <c r="G16" s="81"/>
      <c r="H16" s="182">
        <f>'Proposed Tariff Schedule'!$H22</f>
        <v>24.38</v>
      </c>
      <c r="I16" s="116">
        <v>1</v>
      </c>
      <c r="J16" s="80">
        <f t="shared" ref="J16:J19" si="0">H16*I16</f>
        <v>24.38</v>
      </c>
      <c r="K16" s="82">
        <f>J16-F16</f>
        <v>0.84999999999999787</v>
      </c>
      <c r="L16" s="83">
        <f>K16/F16</f>
        <v>3.6124096897577465E-2</v>
      </c>
      <c r="N16" s="167" t="s">
        <v>143</v>
      </c>
      <c r="O16" s="168"/>
      <c r="P16" s="241">
        <f>$D16</f>
        <v>23.53</v>
      </c>
      <c r="Q16" s="103">
        <v>1</v>
      </c>
      <c r="R16" s="80">
        <f>P16*Q16</f>
        <v>23.53</v>
      </c>
      <c r="S16" s="81"/>
      <c r="T16" s="241">
        <f>$H16</f>
        <v>24.38</v>
      </c>
      <c r="U16" s="116">
        <v>1</v>
      </c>
      <c r="V16" s="80">
        <f t="shared" ref="V16" si="1">T16*U16</f>
        <v>24.38</v>
      </c>
      <c r="W16" s="82">
        <f>V16-R16</f>
        <v>0.84999999999999787</v>
      </c>
      <c r="X16" s="83">
        <f>W16/R16</f>
        <v>3.6124096897577465E-2</v>
      </c>
      <c r="Z16" s="167" t="s">
        <v>143</v>
      </c>
      <c r="AA16" s="168"/>
      <c r="AB16" s="241">
        <f>$D16</f>
        <v>23.53</v>
      </c>
      <c r="AC16" s="103">
        <v>1</v>
      </c>
      <c r="AD16" s="80">
        <f>AB16*AC16</f>
        <v>23.53</v>
      </c>
      <c r="AE16" s="81"/>
      <c r="AF16" s="241">
        <f>$H16</f>
        <v>24.38</v>
      </c>
      <c r="AG16" s="116">
        <v>1</v>
      </c>
      <c r="AH16" s="80">
        <f t="shared" ref="AH16" si="2">AF16*AG16</f>
        <v>24.38</v>
      </c>
      <c r="AI16" s="82">
        <f>AH16-AD16</f>
        <v>0.84999999999999787</v>
      </c>
      <c r="AJ16" s="83">
        <f>AI16/AD16</f>
        <v>3.6124096897577465E-2</v>
      </c>
      <c r="AL16" s="167" t="s">
        <v>143</v>
      </c>
      <c r="AM16" s="168"/>
      <c r="AN16" s="241">
        <f>$D16</f>
        <v>23.53</v>
      </c>
      <c r="AO16" s="103">
        <v>1</v>
      </c>
      <c r="AP16" s="80">
        <f>AN16*AO16</f>
        <v>23.53</v>
      </c>
      <c r="AQ16" s="81"/>
      <c r="AR16" s="241">
        <f>$H16</f>
        <v>24.38</v>
      </c>
      <c r="AS16" s="116">
        <v>1</v>
      </c>
      <c r="AT16" s="80">
        <f t="shared" ref="AT16" si="3">AR16*AS16</f>
        <v>24.38</v>
      </c>
      <c r="AU16" s="82">
        <f>AT16-AP16</f>
        <v>0.84999999999999787</v>
      </c>
      <c r="AV16" s="83">
        <f>AU16/AP16</f>
        <v>3.6124096897577465E-2</v>
      </c>
      <c r="AX16" s="167" t="s">
        <v>143</v>
      </c>
      <c r="AY16" s="168"/>
      <c r="AZ16" s="241">
        <f>$D16</f>
        <v>23.53</v>
      </c>
      <c r="BA16" s="103">
        <v>1</v>
      </c>
      <c r="BB16" s="80">
        <f>AZ16*BA16</f>
        <v>23.53</v>
      </c>
      <c r="BC16" s="81"/>
      <c r="BD16" s="241">
        <f>$H16</f>
        <v>24.38</v>
      </c>
      <c r="BE16" s="116">
        <v>1</v>
      </c>
      <c r="BF16" s="80">
        <f t="shared" ref="BF16" si="4">BD16*BE16</f>
        <v>24.38</v>
      </c>
      <c r="BG16" s="82">
        <f>BF16-BB16</f>
        <v>0.84999999999999787</v>
      </c>
      <c r="BH16" s="83">
        <f>BG16/BB16</f>
        <v>3.6124096897577465E-2</v>
      </c>
      <c r="BJ16" s="167" t="s">
        <v>143</v>
      </c>
      <c r="BK16" s="168"/>
      <c r="BL16" s="241">
        <f>$D16</f>
        <v>23.53</v>
      </c>
      <c r="BM16" s="103">
        <v>1</v>
      </c>
      <c r="BN16" s="80">
        <f>BL16*BM16</f>
        <v>23.53</v>
      </c>
      <c r="BO16" s="81"/>
      <c r="BP16" s="241">
        <f>$H16</f>
        <v>24.38</v>
      </c>
      <c r="BQ16" s="116">
        <v>1</v>
      </c>
      <c r="BR16" s="80">
        <f t="shared" ref="BR16" si="5">BP16*BQ16</f>
        <v>24.38</v>
      </c>
      <c r="BS16" s="82">
        <f>BR16-BN16</f>
        <v>0.84999999999999787</v>
      </c>
      <c r="BT16" s="83">
        <f>BS16/BN16</f>
        <v>3.6124096897577465E-2</v>
      </c>
      <c r="BV16" s="167" t="s">
        <v>143</v>
      </c>
      <c r="BW16" s="168"/>
      <c r="BX16" s="241">
        <f>$D16</f>
        <v>23.53</v>
      </c>
      <c r="BY16" s="103">
        <v>1</v>
      </c>
      <c r="BZ16" s="80">
        <f>BX16*BY16</f>
        <v>23.53</v>
      </c>
      <c r="CA16" s="81"/>
      <c r="CB16" s="241">
        <f>$H16</f>
        <v>24.38</v>
      </c>
      <c r="CC16" s="116">
        <v>1</v>
      </c>
      <c r="CD16" s="80">
        <f t="shared" ref="CD16" si="6">CB16*CC16</f>
        <v>24.38</v>
      </c>
      <c r="CE16" s="82">
        <f>CD16-BZ16</f>
        <v>0.84999999999999787</v>
      </c>
      <c r="CF16" s="83">
        <f>CE16/BZ16</f>
        <v>3.6124096897577465E-2</v>
      </c>
    </row>
    <row r="17" spans="2:84" x14ac:dyDescent="0.35">
      <c r="B17" s="169" t="s">
        <v>47</v>
      </c>
      <c r="C17" s="79"/>
      <c r="D17" s="181">
        <f>'Current Tariff Schedule'!$H23</f>
        <v>0.11070000000000001</v>
      </c>
      <c r="E17" s="118">
        <f>IF(D8&lt;1000, D8, 1000)</f>
        <v>100</v>
      </c>
      <c r="F17" s="80">
        <f>E17*D17</f>
        <v>11.07</v>
      </c>
      <c r="G17" s="81"/>
      <c r="H17" s="181">
        <f>'Proposed Tariff Schedule'!$H23</f>
        <v>0.1147</v>
      </c>
      <c r="I17" s="118">
        <f>IF(D8&lt;1000, D8, 1000)</f>
        <v>100</v>
      </c>
      <c r="J17" s="80">
        <f>H17*I17</f>
        <v>11.469999999999999</v>
      </c>
      <c r="K17" s="82">
        <f>J17-F17</f>
        <v>0.39999999999999858</v>
      </c>
      <c r="L17" s="83">
        <f>K17/F17</f>
        <v>3.6133694670279909E-2</v>
      </c>
      <c r="N17" s="169" t="s">
        <v>47</v>
      </c>
      <c r="O17" s="79"/>
      <c r="P17" s="242">
        <f>$D17</f>
        <v>0.11070000000000001</v>
      </c>
      <c r="Q17" s="118">
        <f>IF(P8&lt;1000, P8, 1000)</f>
        <v>250</v>
      </c>
      <c r="R17" s="80">
        <f>Q17*P17</f>
        <v>27.675000000000001</v>
      </c>
      <c r="S17" s="81"/>
      <c r="T17" s="242">
        <f>$H17</f>
        <v>0.1147</v>
      </c>
      <c r="U17" s="118">
        <f>IF(P8&lt;1000, P8, 1000)</f>
        <v>250</v>
      </c>
      <c r="V17" s="80">
        <f>T17*U17</f>
        <v>28.675000000000001</v>
      </c>
      <c r="W17" s="82">
        <f>V17-R17</f>
        <v>1</v>
      </c>
      <c r="X17" s="83">
        <f>W17/R17</f>
        <v>3.6133694670280034E-2</v>
      </c>
      <c r="Z17" s="169" t="s">
        <v>47</v>
      </c>
      <c r="AA17" s="79"/>
      <c r="AB17" s="242">
        <f>$D17</f>
        <v>0.11070000000000001</v>
      </c>
      <c r="AC17" s="118">
        <f>IF(AB8&lt;1000, AB8, 1000)</f>
        <v>500</v>
      </c>
      <c r="AD17" s="80">
        <f>AC17*AB17</f>
        <v>55.35</v>
      </c>
      <c r="AE17" s="81"/>
      <c r="AF17" s="242">
        <f>$H17</f>
        <v>0.1147</v>
      </c>
      <c r="AG17" s="118">
        <f>IF(AB8&lt;1000, AB8, 1000)</f>
        <v>500</v>
      </c>
      <c r="AH17" s="80">
        <f>AF17*AG17</f>
        <v>57.35</v>
      </c>
      <c r="AI17" s="82">
        <f>AH17-AD17</f>
        <v>2</v>
      </c>
      <c r="AJ17" s="83">
        <f>AI17/AD17</f>
        <v>3.6133694670280034E-2</v>
      </c>
      <c r="AL17" s="169" t="s">
        <v>47</v>
      </c>
      <c r="AM17" s="79"/>
      <c r="AN17" s="242">
        <f>$D17</f>
        <v>0.11070000000000001</v>
      </c>
      <c r="AO17" s="118">
        <f>IF(AN8&lt;1000, AN8, 1000)</f>
        <v>750</v>
      </c>
      <c r="AP17" s="80">
        <f>AO17*AN17</f>
        <v>83.025000000000006</v>
      </c>
      <c r="AQ17" s="81"/>
      <c r="AR17" s="242">
        <f>$H17</f>
        <v>0.1147</v>
      </c>
      <c r="AS17" s="118">
        <f>IF(AN8&lt;1000, AN8, 1000)</f>
        <v>750</v>
      </c>
      <c r="AT17" s="80">
        <f>AR17*AS17</f>
        <v>86.024999999999991</v>
      </c>
      <c r="AU17" s="82">
        <f>AT17-AP17</f>
        <v>2.9999999999999858</v>
      </c>
      <c r="AV17" s="83">
        <f>AU17/AP17</f>
        <v>3.613369467027986E-2</v>
      </c>
      <c r="AX17" s="169" t="s">
        <v>47</v>
      </c>
      <c r="AY17" s="79"/>
      <c r="AZ17" s="242">
        <f>$D17</f>
        <v>0.11070000000000001</v>
      </c>
      <c r="BA17" s="118">
        <f>IF(AZ8&lt;1000, AZ8, 1000)</f>
        <v>1000</v>
      </c>
      <c r="BB17" s="80">
        <f>BA17*AZ17</f>
        <v>110.7</v>
      </c>
      <c r="BC17" s="81"/>
      <c r="BD17" s="242">
        <f>$H17</f>
        <v>0.1147</v>
      </c>
      <c r="BE17" s="118">
        <f>IF(AZ8&lt;1000, AZ8, 1000)</f>
        <v>1000</v>
      </c>
      <c r="BF17" s="80">
        <f>BD17*BE17</f>
        <v>114.7</v>
      </c>
      <c r="BG17" s="82">
        <f>BF17-BB17</f>
        <v>4</v>
      </c>
      <c r="BH17" s="83">
        <f>BG17/BB17</f>
        <v>3.6133694670280034E-2</v>
      </c>
      <c r="BJ17" s="169" t="s">
        <v>47</v>
      </c>
      <c r="BK17" s="79"/>
      <c r="BL17" s="242">
        <f>$D17</f>
        <v>0.11070000000000001</v>
      </c>
      <c r="BM17" s="118">
        <f>IF(BL8&lt;1000, BL8, 1000)</f>
        <v>1000</v>
      </c>
      <c r="BN17" s="80">
        <f>BM17*BL17</f>
        <v>110.7</v>
      </c>
      <c r="BO17" s="81"/>
      <c r="BP17" s="242">
        <f>$H17</f>
        <v>0.1147</v>
      </c>
      <c r="BQ17" s="118">
        <f>IF(BL8&lt;1000, BL8, 1000)</f>
        <v>1000</v>
      </c>
      <c r="BR17" s="80">
        <f>BP17*BQ17</f>
        <v>114.7</v>
      </c>
      <c r="BS17" s="82">
        <f>BR17-BN17</f>
        <v>4</v>
      </c>
      <c r="BT17" s="83">
        <f>BS17/BN17</f>
        <v>3.6133694670280034E-2</v>
      </c>
      <c r="BV17" s="169" t="s">
        <v>47</v>
      </c>
      <c r="BW17" s="79"/>
      <c r="BX17" s="242">
        <f>$D17</f>
        <v>0.11070000000000001</v>
      </c>
      <c r="BY17" s="118">
        <f>IF(BX8&lt;1000, BX8, 1000)</f>
        <v>1000</v>
      </c>
      <c r="BZ17" s="80">
        <f>BY17*BX17</f>
        <v>110.7</v>
      </c>
      <c r="CA17" s="81"/>
      <c r="CB17" s="242">
        <f>$H17</f>
        <v>0.1147</v>
      </c>
      <c r="CC17" s="118">
        <f>IF(BX8&lt;1000, BX8, 1000)</f>
        <v>1000</v>
      </c>
      <c r="CD17" s="80">
        <f>CB17*CC17</f>
        <v>114.7</v>
      </c>
      <c r="CE17" s="82">
        <f>CD17-BZ17</f>
        <v>4</v>
      </c>
      <c r="CF17" s="83">
        <f>CE17/BZ17</f>
        <v>3.6133694670280034E-2</v>
      </c>
    </row>
    <row r="18" spans="2:84" x14ac:dyDescent="0.35">
      <c r="B18" s="169" t="s">
        <v>49</v>
      </c>
      <c r="C18" s="79"/>
      <c r="D18" s="181">
        <f>'Current Tariff Schedule'!$H24</f>
        <v>0.1477</v>
      </c>
      <c r="E18" s="118">
        <f>IF(D8&lt;=2500, D8-E17,1500)</f>
        <v>0</v>
      </c>
      <c r="F18" s="80">
        <f t="shared" ref="F18:F19" si="7">E18*D18</f>
        <v>0</v>
      </c>
      <c r="G18" s="81"/>
      <c r="H18" s="181">
        <f>'Proposed Tariff Schedule'!$H24</f>
        <v>0.153</v>
      </c>
      <c r="I18" s="118">
        <f>IF(D8&lt;=2500, D8-I17,1500)</f>
        <v>0</v>
      </c>
      <c r="J18" s="80">
        <f t="shared" si="0"/>
        <v>0</v>
      </c>
      <c r="K18" s="82">
        <f>J18-F18</f>
        <v>0</v>
      </c>
      <c r="L18" s="83"/>
      <c r="N18" s="169" t="s">
        <v>49</v>
      </c>
      <c r="O18" s="79"/>
      <c r="P18" s="242">
        <f t="shared" ref="P18:P19" si="8">$D18</f>
        <v>0.1477</v>
      </c>
      <c r="Q18" s="118">
        <f>IF(P8&lt;=2500, P8-Q17,1500)</f>
        <v>0</v>
      </c>
      <c r="R18" s="80">
        <f t="shared" ref="R18:R19" si="9">Q18*P18</f>
        <v>0</v>
      </c>
      <c r="S18" s="81"/>
      <c r="T18" s="242">
        <f t="shared" ref="T18:T19" si="10">$H18</f>
        <v>0.153</v>
      </c>
      <c r="U18" s="118">
        <f>IF(P8&lt;=2500, P8-U17,1500)</f>
        <v>0</v>
      </c>
      <c r="V18" s="80">
        <f t="shared" ref="V18:V19" si="11">T18*U18</f>
        <v>0</v>
      </c>
      <c r="W18" s="82">
        <f>V18-R18</f>
        <v>0</v>
      </c>
      <c r="X18" s="83"/>
      <c r="Z18" s="169" t="s">
        <v>49</v>
      </c>
      <c r="AA18" s="79"/>
      <c r="AB18" s="242">
        <f t="shared" ref="AB18:AB19" si="12">$D18</f>
        <v>0.1477</v>
      </c>
      <c r="AC18" s="118">
        <f>IF(AB8&lt;=2500, AB8-AC17,1500)</f>
        <v>0</v>
      </c>
      <c r="AD18" s="80">
        <f t="shared" ref="AD18:AD19" si="13">AC18*AB18</f>
        <v>0</v>
      </c>
      <c r="AE18" s="81"/>
      <c r="AF18" s="242">
        <f t="shared" ref="AF18:AF19" si="14">$H18</f>
        <v>0.153</v>
      </c>
      <c r="AG18" s="118">
        <f>IF(AB8&lt;=2500, AB8-AG17,1500)</f>
        <v>0</v>
      </c>
      <c r="AH18" s="80">
        <f t="shared" ref="AH18:AH19" si="15">AF18*AG18</f>
        <v>0</v>
      </c>
      <c r="AI18" s="82">
        <f>AH18-AD18</f>
        <v>0</v>
      </c>
      <c r="AJ18" s="83"/>
      <c r="AL18" s="169" t="s">
        <v>49</v>
      </c>
      <c r="AM18" s="79"/>
      <c r="AN18" s="242">
        <f t="shared" ref="AN18:AN19" si="16">$D18</f>
        <v>0.1477</v>
      </c>
      <c r="AO18" s="118">
        <f>IF(AN8&lt;=2500, AN8-AO17,1500)</f>
        <v>0</v>
      </c>
      <c r="AP18" s="80">
        <f t="shared" ref="AP18:AP19" si="17">AO18*AN18</f>
        <v>0</v>
      </c>
      <c r="AQ18" s="81"/>
      <c r="AR18" s="242">
        <f t="shared" ref="AR18:AR19" si="18">$H18</f>
        <v>0.153</v>
      </c>
      <c r="AS18" s="118">
        <f>IF(AN8&lt;=2500, AN8-AS17,1500)</f>
        <v>0</v>
      </c>
      <c r="AT18" s="80">
        <f t="shared" ref="AT18:AT19" si="19">AR18*AS18</f>
        <v>0</v>
      </c>
      <c r="AU18" s="82">
        <f>AT18-AP18</f>
        <v>0</v>
      </c>
      <c r="AV18" s="83"/>
      <c r="AX18" s="169" t="s">
        <v>49</v>
      </c>
      <c r="AY18" s="79"/>
      <c r="AZ18" s="242">
        <f t="shared" ref="AZ18:AZ19" si="20">$D18</f>
        <v>0.1477</v>
      </c>
      <c r="BA18" s="118">
        <f>IF(AZ8&lt;=2500, AZ8-BA17,1500)</f>
        <v>0</v>
      </c>
      <c r="BB18" s="80">
        <f t="shared" ref="BB18:BB19" si="21">BA18*AZ18</f>
        <v>0</v>
      </c>
      <c r="BC18" s="81"/>
      <c r="BD18" s="242">
        <f t="shared" ref="BD18:BD19" si="22">$H18</f>
        <v>0.153</v>
      </c>
      <c r="BE18" s="118">
        <f>IF(AZ8&lt;=2500, AZ8-BE17,1500)</f>
        <v>0</v>
      </c>
      <c r="BF18" s="80">
        <f t="shared" ref="BF18:BF19" si="23">BD18*BE18</f>
        <v>0</v>
      </c>
      <c r="BG18" s="82">
        <f>BF18-BB18</f>
        <v>0</v>
      </c>
      <c r="BH18" s="83"/>
      <c r="BJ18" s="169" t="s">
        <v>49</v>
      </c>
      <c r="BK18" s="79"/>
      <c r="BL18" s="242">
        <f t="shared" ref="BL18:BL19" si="24">$D18</f>
        <v>0.1477</v>
      </c>
      <c r="BM18" s="118">
        <f>IF(BL8&lt;=2500, BL8-BM17,1500)</f>
        <v>1000</v>
      </c>
      <c r="BN18" s="80">
        <f t="shared" ref="BN18:BN19" si="25">BM18*BL18</f>
        <v>147.69999999999999</v>
      </c>
      <c r="BO18" s="81"/>
      <c r="BP18" s="242">
        <f t="shared" ref="BP18:BP19" si="26">$H18</f>
        <v>0.153</v>
      </c>
      <c r="BQ18" s="118">
        <f>IF(BL8&lt;=2500, BL8-BQ17,1500)</f>
        <v>1000</v>
      </c>
      <c r="BR18" s="80">
        <f t="shared" ref="BR18:BR19" si="27">BP18*BQ18</f>
        <v>153</v>
      </c>
      <c r="BS18" s="82">
        <f>BR18-BN18</f>
        <v>5.3000000000000114</v>
      </c>
      <c r="BT18" s="83"/>
      <c r="BV18" s="169" t="s">
        <v>49</v>
      </c>
      <c r="BW18" s="79"/>
      <c r="BX18" s="242">
        <f t="shared" ref="BX18:BX19" si="28">$D18</f>
        <v>0.1477</v>
      </c>
      <c r="BY18" s="118">
        <f>IF(BX8&lt;=2500, BX8-BY17,1500)</f>
        <v>1500</v>
      </c>
      <c r="BZ18" s="80">
        <f t="shared" ref="BZ18:BZ19" si="29">BY18*BX18</f>
        <v>221.54999999999998</v>
      </c>
      <c r="CA18" s="81"/>
      <c r="CB18" s="242">
        <f t="shared" ref="CB18:CB19" si="30">$H18</f>
        <v>0.153</v>
      </c>
      <c r="CC18" s="118">
        <f>IF(BX8&lt;=2500, BX8-CC17,1500)</f>
        <v>1500</v>
      </c>
      <c r="CD18" s="80">
        <f t="shared" ref="CD18:CD19" si="31">CB18*CC18</f>
        <v>229.5</v>
      </c>
      <c r="CE18" s="82">
        <f>CD18-BZ18</f>
        <v>7.9500000000000171</v>
      </c>
      <c r="CF18" s="83"/>
    </row>
    <row r="19" spans="2:84" x14ac:dyDescent="0.35">
      <c r="B19" s="169" t="s">
        <v>50</v>
      </c>
      <c r="C19" s="79"/>
      <c r="D19" s="181">
        <f>'Current Tariff Schedule'!$H25</f>
        <v>0.2225</v>
      </c>
      <c r="E19" s="118">
        <f>IF(D8&gt;2500, D8-2500, 0)</f>
        <v>0</v>
      </c>
      <c r="F19" s="80">
        <f t="shared" si="7"/>
        <v>0</v>
      </c>
      <c r="G19" s="81"/>
      <c r="H19" s="181">
        <f>'Proposed Tariff Schedule'!$H25</f>
        <v>0.23050000000000001</v>
      </c>
      <c r="I19" s="118">
        <f>IF(D8&gt;2500, D8-2500, 0)</f>
        <v>0</v>
      </c>
      <c r="J19" s="80">
        <f t="shared" si="0"/>
        <v>0</v>
      </c>
      <c r="K19" s="82">
        <f>J19-F19</f>
        <v>0</v>
      </c>
      <c r="L19" s="83"/>
      <c r="N19" s="169" t="s">
        <v>50</v>
      </c>
      <c r="O19" s="79"/>
      <c r="P19" s="242">
        <f t="shared" si="8"/>
        <v>0.2225</v>
      </c>
      <c r="Q19" s="118">
        <f>IF(P8&gt;2500, P8-2500, 0)</f>
        <v>0</v>
      </c>
      <c r="R19" s="80">
        <f t="shared" si="9"/>
        <v>0</v>
      </c>
      <c r="S19" s="81"/>
      <c r="T19" s="242">
        <f t="shared" si="10"/>
        <v>0.23050000000000001</v>
      </c>
      <c r="U19" s="118">
        <f>IF(P8&gt;2500, P8-2500, 0)</f>
        <v>0</v>
      </c>
      <c r="V19" s="80">
        <f t="shared" si="11"/>
        <v>0</v>
      </c>
      <c r="W19" s="82">
        <f>V19-R19</f>
        <v>0</v>
      </c>
      <c r="X19" s="83"/>
      <c r="Z19" s="169" t="s">
        <v>50</v>
      </c>
      <c r="AA19" s="79"/>
      <c r="AB19" s="242">
        <f t="shared" si="12"/>
        <v>0.2225</v>
      </c>
      <c r="AC19" s="118">
        <f>IF(AB8&gt;2500, AB8-2500, 0)</f>
        <v>0</v>
      </c>
      <c r="AD19" s="80">
        <f t="shared" si="13"/>
        <v>0</v>
      </c>
      <c r="AE19" s="81"/>
      <c r="AF19" s="242">
        <f t="shared" si="14"/>
        <v>0.23050000000000001</v>
      </c>
      <c r="AG19" s="118">
        <f>IF(AB8&gt;2500, AB8-2500, 0)</f>
        <v>0</v>
      </c>
      <c r="AH19" s="80">
        <f t="shared" si="15"/>
        <v>0</v>
      </c>
      <c r="AI19" s="82">
        <f>AH19-AD19</f>
        <v>0</v>
      </c>
      <c r="AJ19" s="83"/>
      <c r="AL19" s="169" t="s">
        <v>50</v>
      </c>
      <c r="AM19" s="79"/>
      <c r="AN19" s="242">
        <f t="shared" si="16"/>
        <v>0.2225</v>
      </c>
      <c r="AO19" s="118">
        <f>IF(AN8&gt;2500, AN8-2500, 0)</f>
        <v>0</v>
      </c>
      <c r="AP19" s="80">
        <f t="shared" si="17"/>
        <v>0</v>
      </c>
      <c r="AQ19" s="81"/>
      <c r="AR19" s="242">
        <f t="shared" si="18"/>
        <v>0.23050000000000001</v>
      </c>
      <c r="AS19" s="118">
        <f>IF(AN8&gt;2500, AN8-2500, 0)</f>
        <v>0</v>
      </c>
      <c r="AT19" s="80">
        <f t="shared" si="19"/>
        <v>0</v>
      </c>
      <c r="AU19" s="82">
        <f>AT19-AP19</f>
        <v>0</v>
      </c>
      <c r="AV19" s="83"/>
      <c r="AX19" s="169" t="s">
        <v>50</v>
      </c>
      <c r="AY19" s="79"/>
      <c r="AZ19" s="242">
        <f t="shared" si="20"/>
        <v>0.2225</v>
      </c>
      <c r="BA19" s="118">
        <f>IF(AZ8&gt;2500, AZ8-2500, 0)</f>
        <v>0</v>
      </c>
      <c r="BB19" s="80">
        <f t="shared" si="21"/>
        <v>0</v>
      </c>
      <c r="BC19" s="81"/>
      <c r="BD19" s="242">
        <f t="shared" si="22"/>
        <v>0.23050000000000001</v>
      </c>
      <c r="BE19" s="118">
        <f>IF(AZ8&gt;2500, AZ8-2500, 0)</f>
        <v>0</v>
      </c>
      <c r="BF19" s="80">
        <f t="shared" si="23"/>
        <v>0</v>
      </c>
      <c r="BG19" s="82">
        <f>BF19-BB19</f>
        <v>0</v>
      </c>
      <c r="BH19" s="83"/>
      <c r="BJ19" s="169" t="s">
        <v>50</v>
      </c>
      <c r="BK19" s="79"/>
      <c r="BL19" s="242">
        <f t="shared" si="24"/>
        <v>0.2225</v>
      </c>
      <c r="BM19" s="118">
        <f>IF(BL8&gt;2500, BL8-2500, 0)</f>
        <v>0</v>
      </c>
      <c r="BN19" s="80">
        <f t="shared" si="25"/>
        <v>0</v>
      </c>
      <c r="BO19" s="81"/>
      <c r="BP19" s="242">
        <f t="shared" si="26"/>
        <v>0.23050000000000001</v>
      </c>
      <c r="BQ19" s="118">
        <f>IF(BL8&gt;2500, BL8-2500, 0)</f>
        <v>0</v>
      </c>
      <c r="BR19" s="80">
        <f t="shared" si="27"/>
        <v>0</v>
      </c>
      <c r="BS19" s="82">
        <f>BR19-BN19</f>
        <v>0</v>
      </c>
      <c r="BT19" s="83"/>
      <c r="BV19" s="169" t="s">
        <v>50</v>
      </c>
      <c r="BW19" s="79"/>
      <c r="BX19" s="242">
        <f t="shared" si="28"/>
        <v>0.2225</v>
      </c>
      <c r="BY19" s="118">
        <f>IF(BX8&gt;2500, BX8-2500, 0)</f>
        <v>0</v>
      </c>
      <c r="BZ19" s="80">
        <f t="shared" si="29"/>
        <v>0</v>
      </c>
      <c r="CA19" s="81"/>
      <c r="CB19" s="242">
        <f t="shared" si="30"/>
        <v>0.23050000000000001</v>
      </c>
      <c r="CC19" s="118">
        <f>IF(BX8&gt;2500, BX8-2500, 0)</f>
        <v>0</v>
      </c>
      <c r="CD19" s="80">
        <f t="shared" si="31"/>
        <v>0</v>
      </c>
      <c r="CE19" s="82">
        <f>CD19-BZ19</f>
        <v>0</v>
      </c>
      <c r="CF19" s="83"/>
    </row>
    <row r="20" spans="2:84" x14ac:dyDescent="0.35">
      <c r="B20" s="169"/>
      <c r="C20" s="79"/>
      <c r="D20" s="136"/>
      <c r="E20" s="146"/>
      <c r="F20" s="80"/>
      <c r="G20" s="81"/>
      <c r="H20" s="117"/>
      <c r="I20" s="146"/>
      <c r="J20" s="80"/>
      <c r="K20" s="82"/>
      <c r="L20" s="83"/>
      <c r="N20" s="169"/>
      <c r="O20" s="79"/>
      <c r="P20" s="136"/>
      <c r="Q20" s="146"/>
      <c r="R20" s="80"/>
      <c r="S20" s="81"/>
      <c r="T20" s="117"/>
      <c r="U20" s="146"/>
      <c r="V20" s="80"/>
      <c r="W20" s="82"/>
      <c r="X20" s="83"/>
      <c r="Z20" s="169"/>
      <c r="AA20" s="79"/>
      <c r="AB20" s="136"/>
      <c r="AC20" s="146"/>
      <c r="AD20" s="80"/>
      <c r="AE20" s="81"/>
      <c r="AF20" s="117"/>
      <c r="AG20" s="146"/>
      <c r="AH20" s="80"/>
      <c r="AI20" s="82"/>
      <c r="AJ20" s="83"/>
      <c r="AL20" s="169"/>
      <c r="AM20" s="79"/>
      <c r="AN20" s="136"/>
      <c r="AO20" s="146"/>
      <c r="AP20" s="80"/>
      <c r="AQ20" s="81"/>
      <c r="AR20" s="117"/>
      <c r="AS20" s="146"/>
      <c r="AT20" s="80"/>
      <c r="AU20" s="82"/>
      <c r="AV20" s="83"/>
      <c r="AX20" s="169"/>
      <c r="AY20" s="79"/>
      <c r="AZ20" s="136"/>
      <c r="BA20" s="146"/>
      <c r="BB20" s="80"/>
      <c r="BC20" s="81"/>
      <c r="BD20" s="117"/>
      <c r="BE20" s="146"/>
      <c r="BF20" s="80"/>
      <c r="BG20" s="82"/>
      <c r="BH20" s="83"/>
      <c r="BJ20" s="169"/>
      <c r="BK20" s="79"/>
      <c r="BL20" s="136"/>
      <c r="BM20" s="146"/>
      <c r="BN20" s="80"/>
      <c r="BO20" s="81"/>
      <c r="BP20" s="117"/>
      <c r="BQ20" s="146"/>
      <c r="BR20" s="80"/>
      <c r="BS20" s="82"/>
      <c r="BT20" s="83"/>
      <c r="BV20" s="169"/>
      <c r="BW20" s="79"/>
      <c r="BX20" s="136"/>
      <c r="BY20" s="146"/>
      <c r="BZ20" s="80"/>
      <c r="CA20" s="81"/>
      <c r="CB20" s="117"/>
      <c r="CC20" s="146"/>
      <c r="CD20" s="80"/>
      <c r="CE20" s="82"/>
      <c r="CF20" s="83"/>
    </row>
    <row r="21" spans="2:84" ht="15" thickBot="1" x14ac:dyDescent="0.4">
      <c r="B21" s="119" t="s">
        <v>144</v>
      </c>
      <c r="C21" s="120"/>
      <c r="D21" s="147"/>
      <c r="E21" s="148"/>
      <c r="F21" s="149">
        <f>SUM(F16:F20)</f>
        <v>34.6</v>
      </c>
      <c r="G21" s="150"/>
      <c r="H21" s="147"/>
      <c r="I21" s="148"/>
      <c r="J21" s="149">
        <f>SUM(J16:J20)</f>
        <v>35.849999999999994</v>
      </c>
      <c r="K21" s="152">
        <f>J21-F21</f>
        <v>1.2499999999999929</v>
      </c>
      <c r="L21" s="145">
        <f>K21/F21</f>
        <v>3.6127167630057598E-2</v>
      </c>
      <c r="N21" s="119" t="s">
        <v>144</v>
      </c>
      <c r="O21" s="120"/>
      <c r="P21" s="147"/>
      <c r="Q21" s="148"/>
      <c r="R21" s="149">
        <f>SUM(R16:R20)</f>
        <v>51.204999999999998</v>
      </c>
      <c r="S21" s="150"/>
      <c r="T21" s="147"/>
      <c r="U21" s="148"/>
      <c r="V21" s="149">
        <f>SUM(V16:V20)</f>
        <v>53.055</v>
      </c>
      <c r="W21" s="152">
        <f>V21-R21</f>
        <v>1.8500000000000014</v>
      </c>
      <c r="X21" s="145">
        <f>W21/R21</f>
        <v>3.6129284249585031E-2</v>
      </c>
      <c r="Z21" s="119" t="s">
        <v>144</v>
      </c>
      <c r="AA21" s="120"/>
      <c r="AB21" s="147"/>
      <c r="AC21" s="148"/>
      <c r="AD21" s="149">
        <f>SUM(AD16:AD20)</f>
        <v>78.88</v>
      </c>
      <c r="AE21" s="150"/>
      <c r="AF21" s="147"/>
      <c r="AG21" s="148"/>
      <c r="AH21" s="149">
        <f>SUM(AH16:AH20)</f>
        <v>81.73</v>
      </c>
      <c r="AI21" s="152">
        <f>AH21-AD21</f>
        <v>2.8500000000000085</v>
      </c>
      <c r="AJ21" s="145">
        <f>AI21/AD21</f>
        <v>3.613083164300214E-2</v>
      </c>
      <c r="AL21" s="119" t="s">
        <v>144</v>
      </c>
      <c r="AM21" s="120"/>
      <c r="AN21" s="147"/>
      <c r="AO21" s="148"/>
      <c r="AP21" s="149">
        <f>SUM(AP16:AP20)</f>
        <v>106.55500000000001</v>
      </c>
      <c r="AQ21" s="150"/>
      <c r="AR21" s="147"/>
      <c r="AS21" s="148"/>
      <c r="AT21" s="149">
        <f>SUM(AT16:AT20)</f>
        <v>110.40499999999999</v>
      </c>
      <c r="AU21" s="152">
        <f>AT21-AP21</f>
        <v>3.8499999999999801</v>
      </c>
      <c r="AV21" s="145">
        <f>AU21/AP21</f>
        <v>3.6131575242832149E-2</v>
      </c>
      <c r="AX21" s="119" t="s">
        <v>144</v>
      </c>
      <c r="AY21" s="120"/>
      <c r="AZ21" s="147"/>
      <c r="BA21" s="148"/>
      <c r="BB21" s="149">
        <f>SUM(BB16:BB20)</f>
        <v>134.23000000000002</v>
      </c>
      <c r="BC21" s="150"/>
      <c r="BD21" s="147"/>
      <c r="BE21" s="148"/>
      <c r="BF21" s="149">
        <f>SUM(BF16:BF20)</f>
        <v>139.08000000000001</v>
      </c>
      <c r="BG21" s="152">
        <f>BF21-BB21</f>
        <v>4.8499999999999943</v>
      </c>
      <c r="BH21" s="145">
        <f>BG21/BB21</f>
        <v>3.6132012217835012E-2</v>
      </c>
      <c r="BJ21" s="119" t="s">
        <v>144</v>
      </c>
      <c r="BK21" s="120"/>
      <c r="BL21" s="147"/>
      <c r="BM21" s="148"/>
      <c r="BN21" s="149">
        <f>SUM(BN16:BN20)</f>
        <v>281.93</v>
      </c>
      <c r="BO21" s="150"/>
      <c r="BP21" s="147"/>
      <c r="BQ21" s="148"/>
      <c r="BR21" s="149">
        <f>SUM(BR16:BR20)</f>
        <v>292.08000000000004</v>
      </c>
      <c r="BS21" s="152">
        <f>BR21-BN21</f>
        <v>10.150000000000034</v>
      </c>
      <c r="BT21" s="145">
        <f>BS21/BN21</f>
        <v>3.6001844429468431E-2</v>
      </c>
      <c r="BV21" s="119" t="s">
        <v>144</v>
      </c>
      <c r="BW21" s="120"/>
      <c r="BX21" s="147"/>
      <c r="BY21" s="148"/>
      <c r="BZ21" s="149">
        <f>SUM(BZ16:BZ20)</f>
        <v>355.78</v>
      </c>
      <c r="CA21" s="150"/>
      <c r="CB21" s="147"/>
      <c r="CC21" s="148"/>
      <c r="CD21" s="149">
        <f>SUM(CD16:CD20)</f>
        <v>368.58000000000004</v>
      </c>
      <c r="CE21" s="152">
        <f>CD21-BZ21</f>
        <v>12.800000000000068</v>
      </c>
      <c r="CF21" s="145">
        <f>CE21/BZ21</f>
        <v>3.5977289336106777E-2</v>
      </c>
    </row>
    <row r="22" spans="2:84" ht="16.25" customHeight="1" thickBot="1" x14ac:dyDescent="0.4">
      <c r="B22" s="170"/>
      <c r="C22" s="121"/>
      <c r="D22" s="122"/>
      <c r="E22" s="123"/>
      <c r="F22" s="124"/>
      <c r="G22" s="81"/>
      <c r="H22" s="125"/>
      <c r="I22" s="123"/>
      <c r="J22" s="127"/>
      <c r="K22" s="128"/>
      <c r="L22" s="159"/>
      <c r="N22" s="170"/>
      <c r="O22" s="121"/>
      <c r="P22" s="122"/>
      <c r="Q22" s="123"/>
      <c r="R22" s="124"/>
      <c r="S22" s="81"/>
      <c r="T22" s="125"/>
      <c r="U22" s="123"/>
      <c r="V22" s="127"/>
      <c r="W22" s="128"/>
      <c r="X22" s="159"/>
      <c r="Z22" s="170"/>
      <c r="AA22" s="121"/>
      <c r="AB22" s="122"/>
      <c r="AC22" s="123"/>
      <c r="AD22" s="124"/>
      <c r="AE22" s="81"/>
      <c r="AF22" s="125"/>
      <c r="AG22" s="123"/>
      <c r="AH22" s="127"/>
      <c r="AI22" s="128"/>
      <c r="AJ22" s="159"/>
      <c r="AL22" s="170"/>
      <c r="AM22" s="121"/>
      <c r="AN22" s="122"/>
      <c r="AO22" s="123"/>
      <c r="AP22" s="124"/>
      <c r="AQ22" s="81"/>
      <c r="AR22" s="125"/>
      <c r="AS22" s="123"/>
      <c r="AT22" s="127"/>
      <c r="AU22" s="128"/>
      <c r="AV22" s="159"/>
      <c r="AX22" s="170"/>
      <c r="AY22" s="121"/>
      <c r="AZ22" s="122"/>
      <c r="BA22" s="123"/>
      <c r="BB22" s="124"/>
      <c r="BC22" s="81"/>
      <c r="BD22" s="125"/>
      <c r="BE22" s="123"/>
      <c r="BF22" s="127"/>
      <c r="BG22" s="128"/>
      <c r="BH22" s="159"/>
      <c r="BJ22" s="170"/>
      <c r="BK22" s="121"/>
      <c r="BL22" s="122"/>
      <c r="BM22" s="123"/>
      <c r="BN22" s="124"/>
      <c r="BO22" s="81"/>
      <c r="BP22" s="125"/>
      <c r="BQ22" s="123"/>
      <c r="BR22" s="127"/>
      <c r="BS22" s="128"/>
      <c r="BT22" s="159"/>
      <c r="BV22" s="170"/>
      <c r="BW22" s="121"/>
      <c r="BX22" s="122"/>
      <c r="BY22" s="123"/>
      <c r="BZ22" s="124"/>
      <c r="CA22" s="81"/>
      <c r="CB22" s="125"/>
      <c r="CC22" s="123"/>
      <c r="CD22" s="127"/>
      <c r="CE22" s="128"/>
      <c r="CF22" s="159"/>
    </row>
    <row r="23" spans="2:84" ht="15.65" customHeight="1" x14ac:dyDescent="0.35">
      <c r="B23" s="171" t="s">
        <v>145</v>
      </c>
      <c r="C23" s="79"/>
      <c r="D23" s="96"/>
      <c r="E23" s="97"/>
      <c r="F23" s="100">
        <f>F21</f>
        <v>34.6</v>
      </c>
      <c r="G23" s="81"/>
      <c r="H23" s="98"/>
      <c r="I23" s="98"/>
      <c r="J23" s="99">
        <f>J21</f>
        <v>35.849999999999994</v>
      </c>
      <c r="K23" s="82">
        <f>J23-F23</f>
        <v>1.2499999999999929</v>
      </c>
      <c r="L23" s="83">
        <f>K23/F23</f>
        <v>3.6127167630057598E-2</v>
      </c>
      <c r="N23" s="171" t="s">
        <v>145</v>
      </c>
      <c r="O23" s="79"/>
      <c r="P23" s="96"/>
      <c r="Q23" s="97"/>
      <c r="R23" s="100">
        <f>R21</f>
        <v>51.204999999999998</v>
      </c>
      <c r="S23" s="81"/>
      <c r="T23" s="98"/>
      <c r="U23" s="98"/>
      <c r="V23" s="99">
        <f>V21</f>
        <v>53.055</v>
      </c>
      <c r="W23" s="82">
        <f>V23-R23</f>
        <v>1.8500000000000014</v>
      </c>
      <c r="X23" s="83">
        <f>W23/R23</f>
        <v>3.6129284249585031E-2</v>
      </c>
      <c r="Z23" s="171" t="s">
        <v>145</v>
      </c>
      <c r="AA23" s="79"/>
      <c r="AB23" s="96"/>
      <c r="AC23" s="97"/>
      <c r="AD23" s="100">
        <f>AD21</f>
        <v>78.88</v>
      </c>
      <c r="AE23" s="81"/>
      <c r="AF23" s="98"/>
      <c r="AG23" s="98"/>
      <c r="AH23" s="99">
        <f>AH21</f>
        <v>81.73</v>
      </c>
      <c r="AI23" s="82">
        <f>AH23-AD23</f>
        <v>2.8500000000000085</v>
      </c>
      <c r="AJ23" s="83">
        <f>AI23/AD23</f>
        <v>3.613083164300214E-2</v>
      </c>
      <c r="AL23" s="171" t="s">
        <v>145</v>
      </c>
      <c r="AM23" s="79"/>
      <c r="AN23" s="96"/>
      <c r="AO23" s="97"/>
      <c r="AP23" s="100">
        <f>AP21</f>
        <v>106.55500000000001</v>
      </c>
      <c r="AQ23" s="81"/>
      <c r="AR23" s="98"/>
      <c r="AS23" s="98"/>
      <c r="AT23" s="99">
        <f>AT21</f>
        <v>110.40499999999999</v>
      </c>
      <c r="AU23" s="82">
        <f>AT23-AP23</f>
        <v>3.8499999999999801</v>
      </c>
      <c r="AV23" s="83">
        <f>AU23/AP23</f>
        <v>3.6131575242832149E-2</v>
      </c>
      <c r="AX23" s="171" t="s">
        <v>145</v>
      </c>
      <c r="AY23" s="79"/>
      <c r="AZ23" s="96"/>
      <c r="BA23" s="97"/>
      <c r="BB23" s="100">
        <f>BB21</f>
        <v>134.23000000000002</v>
      </c>
      <c r="BC23" s="81"/>
      <c r="BD23" s="98"/>
      <c r="BE23" s="98"/>
      <c r="BF23" s="99">
        <f>BF21</f>
        <v>139.08000000000001</v>
      </c>
      <c r="BG23" s="82">
        <f>BF23-BB23</f>
        <v>4.8499999999999943</v>
      </c>
      <c r="BH23" s="83">
        <f>BG23/BB23</f>
        <v>3.6132012217835012E-2</v>
      </c>
      <c r="BJ23" s="171" t="s">
        <v>145</v>
      </c>
      <c r="BK23" s="79"/>
      <c r="BL23" s="96"/>
      <c r="BM23" s="97"/>
      <c r="BN23" s="100">
        <f>BN21</f>
        <v>281.93</v>
      </c>
      <c r="BO23" s="81"/>
      <c r="BP23" s="98"/>
      <c r="BQ23" s="98"/>
      <c r="BR23" s="99">
        <f>BR21</f>
        <v>292.08000000000004</v>
      </c>
      <c r="BS23" s="82">
        <f>BR23-BN23</f>
        <v>10.150000000000034</v>
      </c>
      <c r="BT23" s="83">
        <f>BS23/BN23</f>
        <v>3.6001844429468431E-2</v>
      </c>
      <c r="BV23" s="171" t="s">
        <v>145</v>
      </c>
      <c r="BW23" s="79"/>
      <c r="BX23" s="96"/>
      <c r="BY23" s="97"/>
      <c r="BZ23" s="100">
        <f>BZ21</f>
        <v>355.78</v>
      </c>
      <c r="CA23" s="81"/>
      <c r="CB23" s="98"/>
      <c r="CC23" s="98"/>
      <c r="CD23" s="99">
        <f>CD21</f>
        <v>368.58000000000004</v>
      </c>
      <c r="CE23" s="82">
        <f>CD23-BZ23</f>
        <v>12.800000000000068</v>
      </c>
      <c r="CF23" s="83">
        <f>CE23/BZ23</f>
        <v>3.5977289336106777E-2</v>
      </c>
    </row>
    <row r="24" spans="2:84" x14ac:dyDescent="0.35">
      <c r="B24" s="172" t="s">
        <v>146</v>
      </c>
      <c r="C24" s="79"/>
      <c r="D24" s="96">
        <v>0.05</v>
      </c>
      <c r="E24" s="101"/>
      <c r="F24" s="82">
        <f>D24*F23</f>
        <v>1.7300000000000002</v>
      </c>
      <c r="G24" s="81"/>
      <c r="H24" s="96">
        <v>0.05</v>
      </c>
      <c r="I24" s="103"/>
      <c r="J24" s="129">
        <f>J23*H24</f>
        <v>1.7924999999999998</v>
      </c>
      <c r="K24" s="82">
        <f>J24-F24</f>
        <v>6.2499999999999556E-2</v>
      </c>
      <c r="L24" s="83">
        <f>K24/F24</f>
        <v>3.6127167630057543E-2</v>
      </c>
      <c r="N24" s="172" t="s">
        <v>146</v>
      </c>
      <c r="O24" s="79"/>
      <c r="P24" s="96">
        <v>0.05</v>
      </c>
      <c r="Q24" s="101"/>
      <c r="R24" s="82">
        <f>P24*R23</f>
        <v>2.5602499999999999</v>
      </c>
      <c r="S24" s="81"/>
      <c r="T24" s="96">
        <v>0.05</v>
      </c>
      <c r="U24" s="103"/>
      <c r="V24" s="129">
        <f>V23*T24</f>
        <v>2.6527500000000002</v>
      </c>
      <c r="W24" s="82">
        <f>V24-R24</f>
        <v>9.2500000000000249E-2</v>
      </c>
      <c r="X24" s="83">
        <f>W24/R24</f>
        <v>3.61292842495851E-2</v>
      </c>
      <c r="Z24" s="172" t="s">
        <v>146</v>
      </c>
      <c r="AA24" s="79"/>
      <c r="AB24" s="96">
        <v>0.05</v>
      </c>
      <c r="AC24" s="101"/>
      <c r="AD24" s="82">
        <f>AB24*AD23</f>
        <v>3.944</v>
      </c>
      <c r="AE24" s="81"/>
      <c r="AF24" s="96">
        <v>0.05</v>
      </c>
      <c r="AG24" s="103"/>
      <c r="AH24" s="129">
        <f>AH23*AF24</f>
        <v>4.0865</v>
      </c>
      <c r="AI24" s="82">
        <f>AH24-AD24</f>
        <v>0.14250000000000007</v>
      </c>
      <c r="AJ24" s="83">
        <f>AI24/AD24</f>
        <v>3.613083164300205E-2</v>
      </c>
      <c r="AL24" s="172" t="s">
        <v>146</v>
      </c>
      <c r="AM24" s="79"/>
      <c r="AN24" s="96">
        <v>0.05</v>
      </c>
      <c r="AO24" s="101"/>
      <c r="AP24" s="82">
        <f>AN24*AP23</f>
        <v>5.3277500000000009</v>
      </c>
      <c r="AQ24" s="81"/>
      <c r="AR24" s="96">
        <v>0.05</v>
      </c>
      <c r="AS24" s="103"/>
      <c r="AT24" s="129">
        <f>AT23*AR24</f>
        <v>5.5202499999999999</v>
      </c>
      <c r="AU24" s="82">
        <f>AT24-AP24</f>
        <v>0.19249999999999901</v>
      </c>
      <c r="AV24" s="83">
        <f>AU24/AP24</f>
        <v>3.6131575242832149E-2</v>
      </c>
      <c r="AX24" s="172" t="s">
        <v>146</v>
      </c>
      <c r="AY24" s="79"/>
      <c r="AZ24" s="96">
        <v>0.05</v>
      </c>
      <c r="BA24" s="101"/>
      <c r="BB24" s="82">
        <f>AZ24*BB23</f>
        <v>6.7115000000000009</v>
      </c>
      <c r="BC24" s="81"/>
      <c r="BD24" s="96">
        <v>0.05</v>
      </c>
      <c r="BE24" s="103"/>
      <c r="BF24" s="129">
        <f>BF23*BD24</f>
        <v>6.9540000000000006</v>
      </c>
      <c r="BG24" s="82">
        <f>BF24-BB24</f>
        <v>0.24249999999999972</v>
      </c>
      <c r="BH24" s="83">
        <f>BG24/BB24</f>
        <v>3.6132012217835012E-2</v>
      </c>
      <c r="BJ24" s="172" t="s">
        <v>146</v>
      </c>
      <c r="BK24" s="79"/>
      <c r="BL24" s="96">
        <v>0.05</v>
      </c>
      <c r="BM24" s="101"/>
      <c r="BN24" s="82">
        <f>BL24*BN23</f>
        <v>14.096500000000001</v>
      </c>
      <c r="BO24" s="81"/>
      <c r="BP24" s="96">
        <v>0.05</v>
      </c>
      <c r="BQ24" s="103"/>
      <c r="BR24" s="129">
        <f>BR23*BP24</f>
        <v>14.604000000000003</v>
      </c>
      <c r="BS24" s="82">
        <f>BR24-BN24</f>
        <v>0.50750000000000206</v>
      </c>
      <c r="BT24" s="83">
        <f>BS24/BN24</f>
        <v>3.6001844429468452E-2</v>
      </c>
      <c r="BV24" s="172" t="s">
        <v>146</v>
      </c>
      <c r="BW24" s="79"/>
      <c r="BX24" s="96">
        <v>0.05</v>
      </c>
      <c r="BY24" s="101"/>
      <c r="BZ24" s="82">
        <f>BX24*BZ23</f>
        <v>17.788999999999998</v>
      </c>
      <c r="CA24" s="81"/>
      <c r="CB24" s="96">
        <v>0.05</v>
      </c>
      <c r="CC24" s="103"/>
      <c r="CD24" s="129">
        <f>CD23*CB24</f>
        <v>18.429000000000002</v>
      </c>
      <c r="CE24" s="82">
        <f>CD24-BZ24</f>
        <v>0.64000000000000412</v>
      </c>
      <c r="CF24" s="83">
        <f>CE24/BZ24</f>
        <v>3.5977289336106819E-2</v>
      </c>
    </row>
    <row r="25" spans="2:84" s="208" customFormat="1" x14ac:dyDescent="0.35">
      <c r="B25" s="173" t="s">
        <v>147</v>
      </c>
      <c r="C25" s="79"/>
      <c r="D25" s="103"/>
      <c r="E25" s="101"/>
      <c r="F25" s="82">
        <f>F23+F24</f>
        <v>36.33</v>
      </c>
      <c r="G25" s="81"/>
      <c r="H25" s="103"/>
      <c r="I25" s="103"/>
      <c r="J25" s="129">
        <f>SUM(J23:J24)</f>
        <v>37.642499999999991</v>
      </c>
      <c r="K25" s="82">
        <f>J25-F25</f>
        <v>1.3124999999999929</v>
      </c>
      <c r="L25" s="207">
        <f>K25/F25</f>
        <v>3.6127167630057612E-2</v>
      </c>
      <c r="N25" s="173" t="s">
        <v>147</v>
      </c>
      <c r="O25" s="79"/>
      <c r="P25" s="103"/>
      <c r="Q25" s="101"/>
      <c r="R25" s="82">
        <f>R23+R24</f>
        <v>53.765249999999995</v>
      </c>
      <c r="S25" s="81"/>
      <c r="T25" s="103"/>
      <c r="U25" s="103"/>
      <c r="V25" s="129">
        <f>SUM(V23:V24)</f>
        <v>55.707749999999997</v>
      </c>
      <c r="W25" s="82">
        <f>V25-R25</f>
        <v>1.9425000000000026</v>
      </c>
      <c r="X25" s="207">
        <f>W25/R25</f>
        <v>3.6129284249585052E-2</v>
      </c>
      <c r="Z25" s="173" t="s">
        <v>147</v>
      </c>
      <c r="AA25" s="79"/>
      <c r="AB25" s="103"/>
      <c r="AC25" s="101"/>
      <c r="AD25" s="82">
        <f>AD23+AD24</f>
        <v>82.823999999999998</v>
      </c>
      <c r="AE25" s="81"/>
      <c r="AF25" s="103"/>
      <c r="AG25" s="103"/>
      <c r="AH25" s="129">
        <f>SUM(AH23:AH24)</f>
        <v>85.816500000000005</v>
      </c>
      <c r="AI25" s="82">
        <f>AH25-AD25</f>
        <v>2.9925000000000068</v>
      </c>
      <c r="AJ25" s="207">
        <f>AI25/AD25</f>
        <v>3.6130831643002112E-2</v>
      </c>
      <c r="AL25" s="173" t="s">
        <v>147</v>
      </c>
      <c r="AM25" s="79"/>
      <c r="AN25" s="103"/>
      <c r="AO25" s="101"/>
      <c r="AP25" s="82">
        <f>AP23+AP24</f>
        <v>111.88275</v>
      </c>
      <c r="AQ25" s="81"/>
      <c r="AR25" s="103"/>
      <c r="AS25" s="103"/>
      <c r="AT25" s="129">
        <f>SUM(AT23:AT24)</f>
        <v>115.92524999999999</v>
      </c>
      <c r="AU25" s="82">
        <f>AT25-AP25</f>
        <v>4.0424999999999898</v>
      </c>
      <c r="AV25" s="207">
        <f>AU25/AP25</f>
        <v>3.6131575242832246E-2</v>
      </c>
      <c r="AX25" s="173" t="s">
        <v>147</v>
      </c>
      <c r="AY25" s="79"/>
      <c r="AZ25" s="103"/>
      <c r="BA25" s="101"/>
      <c r="BB25" s="82">
        <f>BB23+BB24</f>
        <v>140.94150000000002</v>
      </c>
      <c r="BC25" s="81"/>
      <c r="BD25" s="103"/>
      <c r="BE25" s="103"/>
      <c r="BF25" s="129">
        <f>SUM(BF23:BF24)</f>
        <v>146.03400000000002</v>
      </c>
      <c r="BG25" s="82">
        <f>BF25-BB25</f>
        <v>5.0925000000000011</v>
      </c>
      <c r="BH25" s="207">
        <f>BG25/BB25</f>
        <v>3.6132012217835061E-2</v>
      </c>
      <c r="BJ25" s="173" t="s">
        <v>147</v>
      </c>
      <c r="BK25" s="79"/>
      <c r="BL25" s="103"/>
      <c r="BM25" s="101"/>
      <c r="BN25" s="82">
        <f>BN23+BN24</f>
        <v>296.0265</v>
      </c>
      <c r="BO25" s="81"/>
      <c r="BP25" s="103"/>
      <c r="BQ25" s="103"/>
      <c r="BR25" s="129">
        <f>SUM(BR23:BR24)</f>
        <v>306.68400000000003</v>
      </c>
      <c r="BS25" s="82">
        <f>BR25-BN25</f>
        <v>10.657500000000027</v>
      </c>
      <c r="BT25" s="207">
        <f>BS25/BN25</f>
        <v>3.6001844429468403E-2</v>
      </c>
      <c r="BV25" s="173" t="s">
        <v>147</v>
      </c>
      <c r="BW25" s="79"/>
      <c r="BX25" s="103"/>
      <c r="BY25" s="101"/>
      <c r="BZ25" s="82">
        <f>BZ23+BZ24</f>
        <v>373.56899999999996</v>
      </c>
      <c r="CA25" s="81"/>
      <c r="CB25" s="103"/>
      <c r="CC25" s="103"/>
      <c r="CD25" s="129">
        <f>SUM(CD23:CD24)</f>
        <v>387.00900000000001</v>
      </c>
      <c r="CE25" s="82">
        <f>CD25-BZ25</f>
        <v>13.440000000000055</v>
      </c>
      <c r="CF25" s="207">
        <f>CE25/BZ25</f>
        <v>3.5977289336106735E-2</v>
      </c>
    </row>
    <row r="26" spans="2:84" customFormat="1" x14ac:dyDescent="0.35">
      <c r="B26" s="233" t="s">
        <v>148</v>
      </c>
      <c r="C26" s="79"/>
      <c r="D26" s="186">
        <v>0.13100000000000001</v>
      </c>
      <c r="E26" s="101"/>
      <c r="F26" s="130">
        <f>-D26*SUM(F16:F19)</f>
        <v>-4.5326000000000004</v>
      </c>
      <c r="G26" s="81"/>
      <c r="H26" s="186">
        <v>0.13100000000000001</v>
      </c>
      <c r="I26" s="103"/>
      <c r="J26" s="130">
        <f>-H26*SUM(J16:J19)</f>
        <v>-4.6963499999999998</v>
      </c>
      <c r="K26" s="130">
        <f>J26-F26</f>
        <v>-0.1637499999999994</v>
      </c>
      <c r="L26" s="83"/>
      <c r="N26" s="233" t="s">
        <v>148</v>
      </c>
      <c r="O26" s="79"/>
      <c r="P26" s="131">
        <f>$D$26</f>
        <v>0.13100000000000001</v>
      </c>
      <c r="Q26" s="101"/>
      <c r="R26" s="130">
        <f>-P26*SUM(R16:R19)</f>
        <v>-6.7078550000000003</v>
      </c>
      <c r="S26" s="81"/>
      <c r="T26" s="131">
        <f>$H$26</f>
        <v>0.13100000000000001</v>
      </c>
      <c r="U26" s="103"/>
      <c r="V26" s="130">
        <f>-T26*SUM(V16:V19)</f>
        <v>-6.9502050000000004</v>
      </c>
      <c r="W26" s="130">
        <f>V26-R26</f>
        <v>-0.24235000000000007</v>
      </c>
      <c r="X26" s="83"/>
      <c r="Z26" s="233" t="s">
        <v>148</v>
      </c>
      <c r="AA26" s="79"/>
      <c r="AB26" s="131">
        <f>$D$26</f>
        <v>0.13100000000000001</v>
      </c>
      <c r="AC26" s="101"/>
      <c r="AD26" s="130">
        <f>-AB26*SUM(AD16:AD19)</f>
        <v>-10.33328</v>
      </c>
      <c r="AE26" s="81"/>
      <c r="AF26" s="131">
        <f>$H$26</f>
        <v>0.13100000000000001</v>
      </c>
      <c r="AG26" s="103"/>
      <c r="AH26" s="130">
        <f>-AF26*SUM(AH16:AH19)</f>
        <v>-10.706630000000001</v>
      </c>
      <c r="AI26" s="130">
        <f>AH26-AD26</f>
        <v>-0.37335000000000029</v>
      </c>
      <c r="AJ26" s="83"/>
      <c r="AL26" s="233" t="s">
        <v>148</v>
      </c>
      <c r="AM26" s="79"/>
      <c r="AN26" s="131">
        <f>$D$26</f>
        <v>0.13100000000000001</v>
      </c>
      <c r="AO26" s="101"/>
      <c r="AP26" s="130">
        <f>-AN26*SUM(AP16:AP19)</f>
        <v>-13.958705000000002</v>
      </c>
      <c r="AQ26" s="81"/>
      <c r="AR26" s="131">
        <f>$H$26</f>
        <v>0.13100000000000001</v>
      </c>
      <c r="AS26" s="103"/>
      <c r="AT26" s="130">
        <f>-AR26*SUM(AT16:AT19)</f>
        <v>-14.463054999999999</v>
      </c>
      <c r="AU26" s="130">
        <f>-AR26*SUM(AU17:AU19)</f>
        <v>-0.39299999999999813</v>
      </c>
      <c r="AV26" s="83"/>
      <c r="AX26" s="233" t="s">
        <v>148</v>
      </c>
      <c r="AY26" s="79"/>
      <c r="AZ26" s="131">
        <f>$D$26</f>
        <v>0.13100000000000001</v>
      </c>
      <c r="BA26" s="101"/>
      <c r="BB26" s="130">
        <f>-AZ26*SUM(BB16:BB19)</f>
        <v>-17.584130000000002</v>
      </c>
      <c r="BC26" s="81"/>
      <c r="BD26" s="131">
        <f>$H$26</f>
        <v>0.13100000000000001</v>
      </c>
      <c r="BE26" s="103"/>
      <c r="BF26" s="130">
        <f>-BD26*SUM(BF16:BF19)</f>
        <v>-18.219480000000001</v>
      </c>
      <c r="BG26" s="130">
        <f>BF26-BB26</f>
        <v>-0.63534999999999897</v>
      </c>
      <c r="BH26" s="83"/>
      <c r="BJ26" s="233" t="s">
        <v>148</v>
      </c>
      <c r="BK26" s="79"/>
      <c r="BL26" s="131">
        <f>$D$26</f>
        <v>0.13100000000000001</v>
      </c>
      <c r="BM26" s="101"/>
      <c r="BN26" s="130">
        <f>-BL26*SUM(BN16:BN19)</f>
        <v>-36.932830000000003</v>
      </c>
      <c r="BO26" s="81"/>
      <c r="BP26" s="131">
        <f>$H$26</f>
        <v>0.13100000000000001</v>
      </c>
      <c r="BQ26" s="103"/>
      <c r="BR26" s="130">
        <f>-BP26*SUM(BR16:BR19)</f>
        <v>-38.262480000000004</v>
      </c>
      <c r="BS26" s="130">
        <f>BR26-BN26</f>
        <v>-1.3296500000000009</v>
      </c>
      <c r="BT26" s="83"/>
      <c r="BV26" s="233" t="s">
        <v>148</v>
      </c>
      <c r="BW26" s="79"/>
      <c r="BX26" s="131">
        <f>$D$26</f>
        <v>0.13100000000000001</v>
      </c>
      <c r="BY26" s="101"/>
      <c r="BZ26" s="130">
        <f>-BX26*SUM(BZ16:BZ19)</f>
        <v>-46.60718</v>
      </c>
      <c r="CA26" s="81"/>
      <c r="CB26" s="131">
        <f>$H$26</f>
        <v>0.13100000000000001</v>
      </c>
      <c r="CC26" s="103"/>
      <c r="CD26" s="130">
        <f>-CB26*SUM(CD16:CD19)</f>
        <v>-48.283980000000007</v>
      </c>
      <c r="CE26" s="130">
        <f>CD26-BZ26</f>
        <v>-1.6768000000000072</v>
      </c>
      <c r="CF26" s="83"/>
    </row>
    <row r="27" spans="2:84" ht="15" thickBot="1" x14ac:dyDescent="0.4">
      <c r="B27" s="304" t="s">
        <v>149</v>
      </c>
      <c r="C27" s="305"/>
      <c r="D27" s="105"/>
      <c r="E27" s="106"/>
      <c r="F27" s="108">
        <f>SUM(F25:F25)+F26</f>
        <v>31.797399999999996</v>
      </c>
      <c r="G27" s="81"/>
      <c r="H27" s="107"/>
      <c r="I27" s="107"/>
      <c r="J27" s="132">
        <f>SUM(J25:J25)+J26</f>
        <v>32.946149999999989</v>
      </c>
      <c r="K27" s="185">
        <f>J27-F27</f>
        <v>1.1487499999999926</v>
      </c>
      <c r="L27" s="133">
        <f>K27/F27</f>
        <v>3.6127167630057577E-2</v>
      </c>
      <c r="N27" s="304" t="s">
        <v>149</v>
      </c>
      <c r="O27" s="305"/>
      <c r="P27" s="105"/>
      <c r="Q27" s="106"/>
      <c r="R27" s="108">
        <f>SUM(R25:R25)+R26</f>
        <v>47.057394999999993</v>
      </c>
      <c r="S27" s="81"/>
      <c r="T27" s="107"/>
      <c r="U27" s="107"/>
      <c r="V27" s="132">
        <f>SUM(V25:V25)+V26</f>
        <v>48.757544999999993</v>
      </c>
      <c r="W27" s="185">
        <f>V27-R27</f>
        <v>1.7001500000000007</v>
      </c>
      <c r="X27" s="133">
        <f>W27/R27</f>
        <v>3.6129284249585024E-2</v>
      </c>
      <c r="Z27" s="304" t="s">
        <v>149</v>
      </c>
      <c r="AA27" s="305"/>
      <c r="AB27" s="105"/>
      <c r="AC27" s="106"/>
      <c r="AD27" s="108">
        <f>SUM(AD25:AD25)+AD26</f>
        <v>72.490719999999996</v>
      </c>
      <c r="AE27" s="81"/>
      <c r="AF27" s="107"/>
      <c r="AG27" s="107"/>
      <c r="AH27" s="132">
        <f>SUM(AH25:AH25)+AH26</f>
        <v>75.109870000000001</v>
      </c>
      <c r="AI27" s="185">
        <f>AH27-AD27</f>
        <v>2.6191500000000048</v>
      </c>
      <c r="AJ27" s="133">
        <f>AI27/AD27</f>
        <v>3.6130831643002098E-2</v>
      </c>
      <c r="AL27" s="304" t="s">
        <v>149</v>
      </c>
      <c r="AM27" s="305"/>
      <c r="AN27" s="105"/>
      <c r="AO27" s="106"/>
      <c r="AP27" s="108">
        <f>SUM(AP25:AP25)+AP26</f>
        <v>97.924045000000007</v>
      </c>
      <c r="AQ27" s="81"/>
      <c r="AR27" s="107"/>
      <c r="AS27" s="107"/>
      <c r="AT27" s="132">
        <f>SUM(AT25:AT25)+AT26</f>
        <v>101.46219499999999</v>
      </c>
      <c r="AU27" s="185">
        <f>AT27-AP27</f>
        <v>3.5381499999999875</v>
      </c>
      <c r="AV27" s="133">
        <f>AU27/AP27</f>
        <v>3.6131575242832212E-2</v>
      </c>
      <c r="AX27" s="304" t="s">
        <v>149</v>
      </c>
      <c r="AY27" s="305"/>
      <c r="AZ27" s="105"/>
      <c r="BA27" s="106"/>
      <c r="BB27" s="108">
        <f>SUM(BB25:BB25)+BB26</f>
        <v>123.35737000000002</v>
      </c>
      <c r="BC27" s="81"/>
      <c r="BD27" s="107"/>
      <c r="BE27" s="107"/>
      <c r="BF27" s="132">
        <f>SUM(BF25:BF25)+BF26</f>
        <v>127.81452000000002</v>
      </c>
      <c r="BG27" s="185">
        <f>BF27-BB27</f>
        <v>4.4571499999999986</v>
      </c>
      <c r="BH27" s="133">
        <f>BG27/BB27</f>
        <v>3.613201221783504E-2</v>
      </c>
      <c r="BJ27" s="304" t="s">
        <v>149</v>
      </c>
      <c r="BK27" s="305"/>
      <c r="BL27" s="105"/>
      <c r="BM27" s="106"/>
      <c r="BN27" s="108">
        <f>SUM(BN25:BN25)+BN26</f>
        <v>259.09366999999997</v>
      </c>
      <c r="BO27" s="81"/>
      <c r="BP27" s="107"/>
      <c r="BQ27" s="107"/>
      <c r="BR27" s="132">
        <f>SUM(BR25:BR25)+BR26</f>
        <v>268.42152000000004</v>
      </c>
      <c r="BS27" s="185">
        <f>BR27-BN27</f>
        <v>9.327850000000069</v>
      </c>
      <c r="BT27" s="133">
        <f>BS27/BN27</f>
        <v>3.6001844429468577E-2</v>
      </c>
      <c r="BV27" s="304" t="s">
        <v>149</v>
      </c>
      <c r="BW27" s="305"/>
      <c r="BX27" s="105"/>
      <c r="BY27" s="106"/>
      <c r="BZ27" s="108">
        <f>SUM(BZ25:BZ25)+BZ26</f>
        <v>326.96181999999999</v>
      </c>
      <c r="CA27" s="81"/>
      <c r="CB27" s="107"/>
      <c r="CC27" s="107"/>
      <c r="CD27" s="132">
        <f>SUM(CD25:CD25)+CD26</f>
        <v>338.72502000000003</v>
      </c>
      <c r="CE27" s="185">
        <f>CD27-BZ27</f>
        <v>11.76320000000004</v>
      </c>
      <c r="CF27" s="133">
        <f>CE27/BZ27</f>
        <v>3.5977289336106708E-2</v>
      </c>
    </row>
    <row r="28" spans="2:84" ht="15" thickBot="1" x14ac:dyDescent="0.4">
      <c r="B28" s="174"/>
      <c r="C28" s="90"/>
      <c r="D28" s="109"/>
      <c r="E28" s="110"/>
      <c r="F28" s="134"/>
      <c r="G28" s="81"/>
      <c r="H28" s="109"/>
      <c r="I28" s="111"/>
      <c r="J28" s="112"/>
      <c r="K28" s="113"/>
      <c r="L28" s="157"/>
      <c r="N28" s="174"/>
      <c r="O28" s="90"/>
      <c r="P28" s="109"/>
      <c r="Q28" s="110"/>
      <c r="R28" s="134"/>
      <c r="S28" s="81"/>
      <c r="T28" s="109"/>
      <c r="U28" s="111"/>
      <c r="V28" s="112"/>
      <c r="W28" s="113"/>
      <c r="X28" s="157"/>
      <c r="Z28" s="174"/>
      <c r="AA28" s="90"/>
      <c r="AB28" s="109"/>
      <c r="AC28" s="110"/>
      <c r="AD28" s="134"/>
      <c r="AE28" s="81"/>
      <c r="AF28" s="109"/>
      <c r="AG28" s="111"/>
      <c r="AH28" s="112"/>
      <c r="AI28" s="113"/>
      <c r="AJ28" s="157"/>
      <c r="AL28" s="174"/>
      <c r="AM28" s="90"/>
      <c r="AN28" s="109"/>
      <c r="AO28" s="110"/>
      <c r="AP28" s="134"/>
      <c r="AQ28" s="81"/>
      <c r="AR28" s="109"/>
      <c r="AS28" s="111"/>
      <c r="AT28" s="112"/>
      <c r="AU28" s="113"/>
      <c r="AV28" s="157"/>
      <c r="AX28" s="174"/>
      <c r="AY28" s="90"/>
      <c r="AZ28" s="109"/>
      <c r="BA28" s="110"/>
      <c r="BB28" s="134"/>
      <c r="BC28" s="81"/>
      <c r="BD28" s="109"/>
      <c r="BE28" s="111"/>
      <c r="BF28" s="112"/>
      <c r="BG28" s="113"/>
      <c r="BH28" s="157"/>
      <c r="BJ28" s="174"/>
      <c r="BK28" s="90"/>
      <c r="BL28" s="109"/>
      <c r="BM28" s="110"/>
      <c r="BN28" s="134"/>
      <c r="BO28" s="81"/>
      <c r="BP28" s="109"/>
      <c r="BQ28" s="111"/>
      <c r="BR28" s="112"/>
      <c r="BS28" s="113"/>
      <c r="BT28" s="157"/>
      <c r="BV28" s="174"/>
      <c r="BW28" s="90"/>
      <c r="BX28" s="109"/>
      <c r="BY28" s="110"/>
      <c r="BZ28" s="134"/>
      <c r="CA28" s="81"/>
      <c r="CB28" s="109"/>
      <c r="CC28" s="111"/>
      <c r="CD28" s="112"/>
      <c r="CE28" s="113"/>
      <c r="CF28" s="157"/>
    </row>
    <row r="29" spans="2:84" x14ac:dyDescent="0.35">
      <c r="B29" s="63"/>
      <c r="C29" s="63"/>
      <c r="G29" s="81"/>
      <c r="J29" s="135"/>
      <c r="N29" s="63"/>
      <c r="O29" s="63"/>
      <c r="S29" s="81"/>
      <c r="V29" s="135"/>
      <c r="Z29" s="63"/>
      <c r="AA29" s="63"/>
      <c r="AE29" s="81"/>
      <c r="AH29" s="135"/>
      <c r="AL29" s="63"/>
      <c r="AM29" s="63"/>
      <c r="AQ29" s="81"/>
      <c r="AT29" s="135"/>
      <c r="AX29" s="63"/>
      <c r="AY29" s="63"/>
      <c r="BC29" s="81"/>
      <c r="BF29" s="135"/>
      <c r="BJ29" s="63"/>
      <c r="BK29" s="63"/>
      <c r="BO29" s="81"/>
      <c r="BR29" s="135"/>
      <c r="BV29" s="63"/>
      <c r="BW29" s="63"/>
      <c r="CA29" s="81"/>
      <c r="CD29" s="135"/>
    </row>
    <row r="30" spans="2:84" x14ac:dyDescent="0.35">
      <c r="B30" s="63"/>
      <c r="C30" s="63"/>
      <c r="G30" s="81"/>
      <c r="N30" s="63"/>
      <c r="O30" s="63"/>
      <c r="S30" s="81"/>
      <c r="Z30" s="63"/>
      <c r="AA30" s="63"/>
      <c r="AE30" s="81"/>
      <c r="AL30" s="63"/>
      <c r="AM30" s="63"/>
      <c r="AQ30" s="81"/>
      <c r="AX30" s="63"/>
      <c r="AY30" s="63"/>
      <c r="BC30" s="81"/>
      <c r="BJ30" s="63"/>
      <c r="BK30" s="63"/>
      <c r="BO30" s="81"/>
      <c r="BV30" s="63"/>
      <c r="BW30" s="63"/>
      <c r="CA30" s="81"/>
    </row>
    <row r="31" spans="2:84" ht="39" customHeight="1" x14ac:dyDescent="0.35">
      <c r="B31" s="60" t="s">
        <v>103</v>
      </c>
      <c r="C31" s="306" t="str">
        <f>'Current Tariff Schedule'!$A$31</f>
        <v>NON STANDARD A SEASONAL RESIDENTIAL SERVICE CLASSIFICATION - R4</v>
      </c>
      <c r="D31" s="306"/>
      <c r="E31" s="306"/>
      <c r="F31" s="306"/>
      <c r="G31" s="306"/>
      <c r="H31" s="306"/>
      <c r="I31" s="306"/>
      <c r="J31" s="306"/>
      <c r="K31" s="61"/>
      <c r="L31" s="61"/>
      <c r="N31" s="60" t="s">
        <v>103</v>
      </c>
      <c r="O31" s="306" t="str">
        <f>'Current Tariff Schedule'!$A$31</f>
        <v>NON STANDARD A SEASONAL RESIDENTIAL SERVICE CLASSIFICATION - R4</v>
      </c>
      <c r="P31" s="306"/>
      <c r="Q31" s="306"/>
      <c r="R31" s="306"/>
      <c r="S31" s="306"/>
      <c r="T31" s="306"/>
      <c r="U31" s="306"/>
      <c r="V31" s="306"/>
      <c r="W31" s="61"/>
      <c r="X31" s="61"/>
      <c r="Z31" s="60" t="s">
        <v>103</v>
      </c>
      <c r="AA31" s="306" t="str">
        <f>'Current Tariff Schedule'!$A$31</f>
        <v>NON STANDARD A SEASONAL RESIDENTIAL SERVICE CLASSIFICATION - R4</v>
      </c>
      <c r="AB31" s="306"/>
      <c r="AC31" s="306"/>
      <c r="AD31" s="306"/>
      <c r="AE31" s="306"/>
      <c r="AF31" s="306"/>
      <c r="AG31" s="306"/>
      <c r="AH31" s="306"/>
      <c r="AI31" s="61"/>
      <c r="AJ31" s="61"/>
      <c r="AL31" s="60" t="s">
        <v>103</v>
      </c>
      <c r="AM31" s="306" t="str">
        <f>'Current Tariff Schedule'!$A$31</f>
        <v>NON STANDARD A SEASONAL RESIDENTIAL SERVICE CLASSIFICATION - R4</v>
      </c>
      <c r="AN31" s="306"/>
      <c r="AO31" s="306"/>
      <c r="AP31" s="306"/>
      <c r="AQ31" s="306"/>
      <c r="AR31" s="306"/>
      <c r="AS31" s="306"/>
      <c r="AT31" s="306"/>
      <c r="AU31" s="61"/>
      <c r="AV31" s="61"/>
      <c r="AX31" s="60" t="s">
        <v>103</v>
      </c>
      <c r="AY31" s="306" t="str">
        <f>'Current Tariff Schedule'!$A$31</f>
        <v>NON STANDARD A SEASONAL RESIDENTIAL SERVICE CLASSIFICATION - R4</v>
      </c>
      <c r="AZ31" s="306"/>
      <c r="BA31" s="306"/>
      <c r="BB31" s="306"/>
      <c r="BC31" s="306"/>
      <c r="BD31" s="306"/>
      <c r="BE31" s="306"/>
      <c r="BF31" s="306"/>
      <c r="BG31" s="61"/>
      <c r="BH31" s="61"/>
      <c r="BJ31" s="60" t="s">
        <v>103</v>
      </c>
      <c r="BK31" s="306" t="str">
        <f>'Current Tariff Schedule'!$A$31</f>
        <v>NON STANDARD A SEASONAL RESIDENTIAL SERVICE CLASSIFICATION - R4</v>
      </c>
      <c r="BL31" s="306"/>
      <c r="BM31" s="306"/>
      <c r="BN31" s="306"/>
      <c r="BO31" s="306"/>
      <c r="BP31" s="306"/>
      <c r="BQ31" s="306"/>
      <c r="BR31" s="306"/>
      <c r="BS31" s="61"/>
      <c r="BT31" s="61"/>
      <c r="BV31" s="60" t="s">
        <v>103</v>
      </c>
      <c r="BW31" s="306" t="str">
        <f>'Current Tariff Schedule'!$A$31</f>
        <v>NON STANDARD A SEASONAL RESIDENTIAL SERVICE CLASSIFICATION - R4</v>
      </c>
      <c r="BX31" s="306"/>
      <c r="BY31" s="306"/>
      <c r="BZ31" s="306"/>
      <c r="CA31" s="306"/>
      <c r="CB31" s="306"/>
      <c r="CC31" s="306"/>
      <c r="CD31" s="306"/>
      <c r="CE31" s="61"/>
      <c r="CF31" s="61"/>
    </row>
    <row r="32" spans="2:84" x14ac:dyDescent="0.35">
      <c r="B32" s="62"/>
      <c r="C32" s="64"/>
      <c r="D32" s="65"/>
      <c r="E32" s="65"/>
      <c r="F32" s="65"/>
      <c r="G32" s="65"/>
      <c r="H32" s="65"/>
      <c r="I32" s="65"/>
      <c r="J32" s="65"/>
      <c r="K32" s="65"/>
      <c r="L32" s="65"/>
      <c r="N32" s="62"/>
      <c r="O32" s="64"/>
      <c r="P32" s="65"/>
      <c r="Q32" s="65"/>
      <c r="R32" s="65"/>
      <c r="S32" s="65"/>
      <c r="T32" s="65"/>
      <c r="U32" s="65"/>
      <c r="V32" s="65"/>
      <c r="W32" s="65"/>
      <c r="X32" s="65"/>
      <c r="Z32" s="62"/>
      <c r="AA32" s="64"/>
      <c r="AB32" s="65"/>
      <c r="AC32" s="65"/>
      <c r="AD32" s="65"/>
      <c r="AE32" s="65"/>
      <c r="AF32" s="65"/>
      <c r="AG32" s="65"/>
      <c r="AH32" s="65"/>
      <c r="AI32" s="65"/>
      <c r="AJ32" s="65"/>
      <c r="AL32" s="62"/>
      <c r="AM32" s="64"/>
      <c r="AN32" s="65"/>
      <c r="AO32" s="65"/>
      <c r="AP32" s="65"/>
      <c r="AQ32" s="65"/>
      <c r="AR32" s="65"/>
      <c r="AS32" s="65"/>
      <c r="AT32" s="65"/>
      <c r="AU32" s="65"/>
      <c r="AV32" s="65"/>
      <c r="AX32" s="62"/>
      <c r="AY32" s="64"/>
      <c r="AZ32" s="65"/>
      <c r="BA32" s="65"/>
      <c r="BB32" s="65"/>
      <c r="BC32" s="65"/>
      <c r="BD32" s="65"/>
      <c r="BE32" s="65"/>
      <c r="BF32" s="65"/>
      <c r="BG32" s="65"/>
      <c r="BH32" s="65"/>
      <c r="BJ32" s="62"/>
      <c r="BK32" s="64"/>
      <c r="BL32" s="65"/>
      <c r="BM32" s="65"/>
      <c r="BN32" s="65"/>
      <c r="BO32" s="65"/>
      <c r="BP32" s="65"/>
      <c r="BQ32" s="65"/>
      <c r="BR32" s="65"/>
      <c r="BS32" s="65"/>
      <c r="BT32" s="65"/>
      <c r="BV32" s="62"/>
      <c r="BW32" s="64"/>
      <c r="BX32" s="65"/>
      <c r="BY32" s="65"/>
      <c r="BZ32" s="65"/>
      <c r="CA32" s="65"/>
      <c r="CB32" s="65"/>
      <c r="CC32" s="65"/>
      <c r="CD32" s="65"/>
      <c r="CE32" s="65"/>
      <c r="CF32" s="65"/>
    </row>
    <row r="33" spans="2:84" x14ac:dyDescent="0.35">
      <c r="B33" s="60" t="s">
        <v>127</v>
      </c>
      <c r="C33" s="66"/>
      <c r="D33" s="114">
        <v>0</v>
      </c>
      <c r="E33" s="66"/>
      <c r="F33" s="66"/>
      <c r="G33" s="66"/>
      <c r="H33" s="66"/>
      <c r="I33" s="66"/>
      <c r="J33" s="66"/>
      <c r="K33" s="66"/>
      <c r="L33" s="66"/>
      <c r="N33" s="60" t="s">
        <v>127</v>
      </c>
      <c r="O33" s="66"/>
      <c r="P33" s="114">
        <v>0</v>
      </c>
      <c r="Q33" s="66"/>
      <c r="R33" s="66"/>
      <c r="S33" s="66"/>
      <c r="T33" s="66"/>
      <c r="U33" s="66"/>
      <c r="V33" s="66"/>
      <c r="W33" s="66"/>
      <c r="X33" s="66"/>
      <c r="Z33" s="60" t="s">
        <v>127</v>
      </c>
      <c r="AA33" s="66"/>
      <c r="AB33" s="114">
        <v>0</v>
      </c>
      <c r="AC33" s="66"/>
      <c r="AD33" s="66"/>
      <c r="AE33" s="66"/>
      <c r="AF33" s="66"/>
      <c r="AG33" s="66"/>
      <c r="AH33" s="66"/>
      <c r="AI33" s="66"/>
      <c r="AJ33" s="66"/>
      <c r="AL33" s="60" t="s">
        <v>127</v>
      </c>
      <c r="AM33" s="66"/>
      <c r="AN33" s="114">
        <v>0</v>
      </c>
      <c r="AO33" s="66"/>
      <c r="AP33" s="66"/>
      <c r="AQ33" s="66"/>
      <c r="AR33" s="66"/>
      <c r="AS33" s="66"/>
      <c r="AT33" s="66"/>
      <c r="AU33" s="66"/>
      <c r="AV33" s="66"/>
      <c r="AX33" s="60" t="s">
        <v>127</v>
      </c>
      <c r="AY33" s="66"/>
      <c r="AZ33" s="114">
        <v>0</v>
      </c>
      <c r="BA33" s="66"/>
      <c r="BB33" s="66"/>
      <c r="BC33" s="66"/>
      <c r="BD33" s="66"/>
      <c r="BE33" s="66"/>
      <c r="BF33" s="66"/>
      <c r="BG33" s="66"/>
      <c r="BH33" s="66"/>
      <c r="BJ33" s="60" t="s">
        <v>127</v>
      </c>
      <c r="BK33" s="66"/>
      <c r="BL33" s="114">
        <v>0</v>
      </c>
      <c r="BM33" s="66"/>
      <c r="BN33" s="66"/>
      <c r="BO33" s="66"/>
      <c r="BP33" s="66"/>
      <c r="BQ33" s="66"/>
      <c r="BR33" s="66"/>
      <c r="BS33" s="66"/>
      <c r="BT33" s="66"/>
      <c r="BV33" s="60" t="s">
        <v>127</v>
      </c>
      <c r="BW33" s="66"/>
      <c r="BX33" s="114">
        <v>0</v>
      </c>
      <c r="BY33" s="66"/>
      <c r="BZ33" s="66"/>
      <c r="CA33" s="66"/>
      <c r="CB33" s="66"/>
      <c r="CC33" s="66"/>
      <c r="CD33" s="66"/>
      <c r="CE33" s="66"/>
      <c r="CF33" s="66"/>
    </row>
    <row r="34" spans="2:84" x14ac:dyDescent="0.35">
      <c r="B34" s="60" t="s">
        <v>128</v>
      </c>
      <c r="C34" s="67" t="s">
        <v>129</v>
      </c>
      <c r="D34" s="69">
        <f>D$8</f>
        <v>100</v>
      </c>
      <c r="N34" s="60" t="s">
        <v>128</v>
      </c>
      <c r="O34" s="67" t="s">
        <v>129</v>
      </c>
      <c r="P34" s="69">
        <f>P$8</f>
        <v>250</v>
      </c>
      <c r="Z34" s="60" t="s">
        <v>128</v>
      </c>
      <c r="AA34" s="67" t="s">
        <v>129</v>
      </c>
      <c r="AB34" s="69">
        <f>AB$8</f>
        <v>500</v>
      </c>
      <c r="AL34" s="60" t="s">
        <v>128</v>
      </c>
      <c r="AM34" s="67" t="s">
        <v>129</v>
      </c>
      <c r="AN34" s="69">
        <f>AN$8</f>
        <v>750</v>
      </c>
      <c r="AX34" s="60" t="s">
        <v>128</v>
      </c>
      <c r="AY34" s="67" t="s">
        <v>129</v>
      </c>
      <c r="AZ34" s="69">
        <f>AZ$8</f>
        <v>1000</v>
      </c>
      <c r="BJ34" s="60" t="s">
        <v>128</v>
      </c>
      <c r="BK34" s="67" t="s">
        <v>129</v>
      </c>
      <c r="BL34" s="69">
        <f>BL$8</f>
        <v>2000</v>
      </c>
      <c r="BV34" s="60" t="s">
        <v>128</v>
      </c>
      <c r="BW34" s="67" t="s">
        <v>129</v>
      </c>
      <c r="BX34" s="69"/>
    </row>
    <row r="35" spans="2:84" x14ac:dyDescent="0.35">
      <c r="B35" s="63"/>
      <c r="C35" s="63"/>
      <c r="D35" s="63"/>
      <c r="E35" s="70"/>
      <c r="F35" s="63"/>
      <c r="G35" s="63"/>
      <c r="H35" s="63"/>
      <c r="I35" s="63"/>
      <c r="J35" s="63"/>
      <c r="K35" s="63"/>
      <c r="L35" s="63"/>
      <c r="N35" s="63"/>
      <c r="O35" s="63"/>
      <c r="P35" s="63"/>
      <c r="Q35" s="70"/>
      <c r="R35" s="63"/>
      <c r="S35" s="63"/>
      <c r="T35" s="63"/>
      <c r="U35" s="63"/>
      <c r="V35" s="63"/>
      <c r="W35" s="63"/>
      <c r="X35" s="63"/>
      <c r="Z35" s="63"/>
      <c r="AA35" s="63"/>
      <c r="AB35" s="63"/>
      <c r="AC35" s="70"/>
      <c r="AD35" s="63"/>
      <c r="AE35" s="63"/>
      <c r="AF35" s="63"/>
      <c r="AG35" s="63"/>
      <c r="AH35" s="63"/>
      <c r="AI35" s="63"/>
      <c r="AJ35" s="63"/>
      <c r="AL35" s="63"/>
      <c r="AM35" s="63"/>
      <c r="AN35" s="63"/>
      <c r="AO35" s="70"/>
      <c r="AP35" s="63"/>
      <c r="AQ35" s="63"/>
      <c r="AR35" s="63"/>
      <c r="AS35" s="63"/>
      <c r="AT35" s="63"/>
      <c r="AU35" s="63"/>
      <c r="AV35" s="63"/>
      <c r="AX35" s="63"/>
      <c r="AY35" s="63"/>
      <c r="AZ35" s="63"/>
      <c r="BA35" s="70"/>
      <c r="BB35" s="63"/>
      <c r="BC35" s="63"/>
      <c r="BD35" s="63"/>
      <c r="BE35" s="63"/>
      <c r="BF35" s="63"/>
      <c r="BG35" s="63"/>
      <c r="BH35" s="63"/>
      <c r="BJ35" s="63"/>
      <c r="BK35" s="63"/>
      <c r="BL35" s="63"/>
      <c r="BM35" s="70"/>
      <c r="BN35" s="63"/>
      <c r="BO35" s="63"/>
      <c r="BP35" s="63"/>
      <c r="BQ35" s="63"/>
      <c r="BR35" s="63"/>
      <c r="BS35" s="63"/>
      <c r="BT35" s="63"/>
      <c r="BV35" s="63"/>
      <c r="BW35" s="63"/>
      <c r="BX35" s="63"/>
      <c r="BY35" s="70"/>
      <c r="BZ35" s="63"/>
      <c r="CA35" s="63"/>
      <c r="CB35" s="63"/>
      <c r="CC35" s="63"/>
      <c r="CD35" s="63"/>
      <c r="CE35" s="63"/>
      <c r="CF35" s="63"/>
    </row>
    <row r="36" spans="2:84" x14ac:dyDescent="0.35">
      <c r="B36" s="71" t="s">
        <v>130</v>
      </c>
      <c r="E36" s="68"/>
      <c r="N36" s="71" t="s">
        <v>130</v>
      </c>
      <c r="Q36" s="68"/>
      <c r="Z36" s="71" t="s">
        <v>130</v>
      </c>
      <c r="AC36" s="68"/>
      <c r="AL36" s="71" t="s">
        <v>130</v>
      </c>
      <c r="AO36" s="68"/>
      <c r="AX36" s="71" t="s">
        <v>130</v>
      </c>
      <c r="BA36" s="68"/>
      <c r="BJ36" s="71" t="s">
        <v>130</v>
      </c>
      <c r="BM36" s="68"/>
      <c r="BV36" s="71" t="s">
        <v>130</v>
      </c>
      <c r="BY36" s="68"/>
    </row>
    <row r="37" spans="2:84" x14ac:dyDescent="0.35">
      <c r="B37" s="60" t="s">
        <v>131</v>
      </c>
      <c r="C37" s="67" t="s">
        <v>132</v>
      </c>
      <c r="D37" s="70"/>
      <c r="E37" s="68"/>
      <c r="N37" s="60" t="s">
        <v>131</v>
      </c>
      <c r="O37" s="67" t="s">
        <v>132</v>
      </c>
      <c r="P37" s="70"/>
      <c r="Q37" s="68"/>
      <c r="Z37" s="60" t="s">
        <v>131</v>
      </c>
      <c r="AA37" s="67" t="s">
        <v>132</v>
      </c>
      <c r="AB37" s="70"/>
      <c r="AC37" s="68"/>
      <c r="AL37" s="60" t="s">
        <v>131</v>
      </c>
      <c r="AM37" s="67" t="s">
        <v>132</v>
      </c>
      <c r="AN37" s="70"/>
      <c r="AO37" s="68"/>
      <c r="AX37" s="60" t="s">
        <v>131</v>
      </c>
      <c r="AY37" s="67" t="s">
        <v>132</v>
      </c>
      <c r="AZ37" s="70"/>
      <c r="BA37" s="68"/>
      <c r="BJ37" s="60" t="s">
        <v>131</v>
      </c>
      <c r="BK37" s="67" t="s">
        <v>132</v>
      </c>
      <c r="BL37" s="70"/>
      <c r="BM37" s="68"/>
      <c r="BV37" s="60" t="s">
        <v>131</v>
      </c>
      <c r="BW37" s="67" t="s">
        <v>132</v>
      </c>
      <c r="BX37" s="70"/>
      <c r="BY37" s="68"/>
    </row>
    <row r="38" spans="2:84" x14ac:dyDescent="0.35">
      <c r="B38" s="72"/>
      <c r="C38" s="73"/>
      <c r="D38" s="115" t="s">
        <v>133</v>
      </c>
      <c r="E38" s="115"/>
      <c r="F38" s="115"/>
      <c r="G38" s="115"/>
      <c r="H38" s="115"/>
      <c r="I38" s="115"/>
      <c r="J38" s="63"/>
      <c r="K38" s="63"/>
      <c r="L38" s="63"/>
      <c r="N38" s="72"/>
      <c r="O38" s="73"/>
      <c r="P38" s="115" t="s">
        <v>133</v>
      </c>
      <c r="Q38" s="115"/>
      <c r="R38" s="115"/>
      <c r="S38" s="115"/>
      <c r="T38" s="115"/>
      <c r="U38" s="115"/>
      <c r="V38" s="63"/>
      <c r="W38" s="63"/>
      <c r="X38" s="63"/>
      <c r="Z38" s="72"/>
      <c r="AA38" s="73"/>
      <c r="AB38" s="115" t="s">
        <v>133</v>
      </c>
      <c r="AC38" s="115"/>
      <c r="AD38" s="115"/>
      <c r="AE38" s="115"/>
      <c r="AF38" s="115"/>
      <c r="AG38" s="115"/>
      <c r="AH38" s="63"/>
      <c r="AI38" s="63"/>
      <c r="AJ38" s="63"/>
      <c r="AL38" s="72"/>
      <c r="AM38" s="73"/>
      <c r="AN38" s="115" t="s">
        <v>133</v>
      </c>
      <c r="AO38" s="115"/>
      <c r="AP38" s="115"/>
      <c r="AQ38" s="115"/>
      <c r="AR38" s="115"/>
      <c r="AS38" s="115"/>
      <c r="AT38" s="63"/>
      <c r="AU38" s="63"/>
      <c r="AV38" s="63"/>
      <c r="AX38" s="72"/>
      <c r="AY38" s="73"/>
      <c r="AZ38" s="115" t="s">
        <v>133</v>
      </c>
      <c r="BA38" s="115"/>
      <c r="BB38" s="115"/>
      <c r="BC38" s="115"/>
      <c r="BD38" s="115"/>
      <c r="BE38" s="115"/>
      <c r="BF38" s="63"/>
      <c r="BG38" s="63"/>
      <c r="BH38" s="63"/>
      <c r="BJ38" s="72"/>
      <c r="BK38" s="73"/>
      <c r="BL38" s="115" t="s">
        <v>133</v>
      </c>
      <c r="BM38" s="115"/>
      <c r="BN38" s="115"/>
      <c r="BO38" s="115"/>
      <c r="BP38" s="115"/>
      <c r="BQ38" s="115"/>
      <c r="BR38" s="63"/>
      <c r="BS38" s="63"/>
      <c r="BT38" s="63"/>
      <c r="BV38" s="72"/>
      <c r="BW38" s="73"/>
      <c r="BX38" s="115" t="s">
        <v>133</v>
      </c>
      <c r="BY38" s="115"/>
      <c r="BZ38" s="115"/>
      <c r="CA38" s="115"/>
      <c r="CB38" s="115"/>
      <c r="CC38" s="115"/>
      <c r="CD38" s="63"/>
      <c r="CE38" s="63"/>
      <c r="CF38" s="63"/>
    </row>
    <row r="39" spans="2:84" x14ac:dyDescent="0.35">
      <c r="B39" s="63"/>
      <c r="C39" s="70"/>
      <c r="D39" s="307" t="s">
        <v>134</v>
      </c>
      <c r="E39" s="308"/>
      <c r="F39" s="309"/>
      <c r="G39" s="63"/>
      <c r="H39" s="307" t="s">
        <v>135</v>
      </c>
      <c r="I39" s="308"/>
      <c r="J39" s="309"/>
      <c r="K39" s="307" t="s">
        <v>136</v>
      </c>
      <c r="L39" s="309"/>
      <c r="N39" s="63"/>
      <c r="O39" s="70"/>
      <c r="P39" s="307" t="s">
        <v>134</v>
      </c>
      <c r="Q39" s="308"/>
      <c r="R39" s="309"/>
      <c r="S39" s="63"/>
      <c r="T39" s="307" t="s">
        <v>135</v>
      </c>
      <c r="U39" s="308"/>
      <c r="V39" s="309"/>
      <c r="W39" s="307" t="s">
        <v>136</v>
      </c>
      <c r="X39" s="309"/>
      <c r="Z39" s="63"/>
      <c r="AA39" s="70"/>
      <c r="AB39" s="307" t="s">
        <v>134</v>
      </c>
      <c r="AC39" s="308"/>
      <c r="AD39" s="309"/>
      <c r="AE39" s="63"/>
      <c r="AF39" s="307" t="s">
        <v>135</v>
      </c>
      <c r="AG39" s="308"/>
      <c r="AH39" s="309"/>
      <c r="AI39" s="307" t="s">
        <v>136</v>
      </c>
      <c r="AJ39" s="309"/>
      <c r="AL39" s="63"/>
      <c r="AM39" s="70"/>
      <c r="AN39" s="307" t="s">
        <v>134</v>
      </c>
      <c r="AO39" s="308"/>
      <c r="AP39" s="309"/>
      <c r="AQ39" s="63"/>
      <c r="AR39" s="307" t="s">
        <v>135</v>
      </c>
      <c r="AS39" s="308"/>
      <c r="AT39" s="309"/>
      <c r="AU39" s="307" t="s">
        <v>136</v>
      </c>
      <c r="AV39" s="309"/>
      <c r="AX39" s="63"/>
      <c r="AY39" s="70"/>
      <c r="AZ39" s="307" t="s">
        <v>134</v>
      </c>
      <c r="BA39" s="308"/>
      <c r="BB39" s="309"/>
      <c r="BC39" s="63"/>
      <c r="BD39" s="307" t="s">
        <v>135</v>
      </c>
      <c r="BE39" s="308"/>
      <c r="BF39" s="309"/>
      <c r="BG39" s="307" t="s">
        <v>136</v>
      </c>
      <c r="BH39" s="309"/>
      <c r="BJ39" s="63"/>
      <c r="BK39" s="70"/>
      <c r="BL39" s="307" t="s">
        <v>134</v>
      </c>
      <c r="BM39" s="308"/>
      <c r="BN39" s="309"/>
      <c r="BO39" s="63"/>
      <c r="BP39" s="307" t="s">
        <v>135</v>
      </c>
      <c r="BQ39" s="308"/>
      <c r="BR39" s="309"/>
      <c r="BS39" s="307" t="s">
        <v>136</v>
      </c>
      <c r="BT39" s="309"/>
      <c r="BV39" s="63"/>
      <c r="BW39" s="70"/>
      <c r="BX39" s="307" t="s">
        <v>134</v>
      </c>
      <c r="BY39" s="308"/>
      <c r="BZ39" s="309"/>
      <c r="CA39" s="63"/>
      <c r="CB39" s="307" t="s">
        <v>135</v>
      </c>
      <c r="CC39" s="308"/>
      <c r="CD39" s="309"/>
      <c r="CE39" s="307" t="s">
        <v>136</v>
      </c>
      <c r="CF39" s="309"/>
    </row>
    <row r="40" spans="2:84" ht="15.75" customHeight="1" x14ac:dyDescent="0.35">
      <c r="B40" s="63"/>
      <c r="C40" s="70"/>
      <c r="D40" s="74" t="s">
        <v>137</v>
      </c>
      <c r="E40" s="74" t="s">
        <v>138</v>
      </c>
      <c r="F40" s="76" t="s">
        <v>139</v>
      </c>
      <c r="G40" s="63"/>
      <c r="H40" s="74" t="s">
        <v>137</v>
      </c>
      <c r="I40" s="76" t="s">
        <v>138</v>
      </c>
      <c r="J40" s="75" t="s">
        <v>139</v>
      </c>
      <c r="K40" s="302" t="s">
        <v>140</v>
      </c>
      <c r="L40" s="302" t="s">
        <v>141</v>
      </c>
      <c r="N40" s="63"/>
      <c r="O40" s="70"/>
      <c r="P40" s="74" t="s">
        <v>137</v>
      </c>
      <c r="Q40" s="74" t="s">
        <v>138</v>
      </c>
      <c r="R40" s="76" t="s">
        <v>139</v>
      </c>
      <c r="S40" s="63"/>
      <c r="T40" s="74" t="s">
        <v>137</v>
      </c>
      <c r="U40" s="76" t="s">
        <v>138</v>
      </c>
      <c r="V40" s="75" t="s">
        <v>139</v>
      </c>
      <c r="W40" s="302" t="s">
        <v>140</v>
      </c>
      <c r="X40" s="302" t="s">
        <v>141</v>
      </c>
      <c r="Z40" s="63"/>
      <c r="AA40" s="70"/>
      <c r="AB40" s="74" t="s">
        <v>137</v>
      </c>
      <c r="AC40" s="74" t="s">
        <v>138</v>
      </c>
      <c r="AD40" s="76" t="s">
        <v>139</v>
      </c>
      <c r="AE40" s="63"/>
      <c r="AF40" s="74" t="s">
        <v>137</v>
      </c>
      <c r="AG40" s="76" t="s">
        <v>138</v>
      </c>
      <c r="AH40" s="75" t="s">
        <v>139</v>
      </c>
      <c r="AI40" s="302" t="s">
        <v>140</v>
      </c>
      <c r="AJ40" s="302" t="s">
        <v>141</v>
      </c>
      <c r="AL40" s="63"/>
      <c r="AM40" s="70"/>
      <c r="AN40" s="74" t="s">
        <v>137</v>
      </c>
      <c r="AO40" s="74" t="s">
        <v>138</v>
      </c>
      <c r="AP40" s="76" t="s">
        <v>139</v>
      </c>
      <c r="AQ40" s="63"/>
      <c r="AR40" s="74" t="s">
        <v>137</v>
      </c>
      <c r="AS40" s="76" t="s">
        <v>138</v>
      </c>
      <c r="AT40" s="75" t="s">
        <v>139</v>
      </c>
      <c r="AU40" s="302" t="s">
        <v>140</v>
      </c>
      <c r="AV40" s="302" t="s">
        <v>141</v>
      </c>
      <c r="AX40" s="63"/>
      <c r="AY40" s="70"/>
      <c r="AZ40" s="74" t="s">
        <v>137</v>
      </c>
      <c r="BA40" s="74" t="s">
        <v>138</v>
      </c>
      <c r="BB40" s="76" t="s">
        <v>139</v>
      </c>
      <c r="BC40" s="63"/>
      <c r="BD40" s="74" t="s">
        <v>137</v>
      </c>
      <c r="BE40" s="76" t="s">
        <v>138</v>
      </c>
      <c r="BF40" s="75" t="s">
        <v>139</v>
      </c>
      <c r="BG40" s="302" t="s">
        <v>140</v>
      </c>
      <c r="BH40" s="302" t="s">
        <v>141</v>
      </c>
      <c r="BJ40" s="63"/>
      <c r="BK40" s="70"/>
      <c r="BL40" s="74" t="s">
        <v>137</v>
      </c>
      <c r="BM40" s="74" t="s">
        <v>138</v>
      </c>
      <c r="BN40" s="76" t="s">
        <v>139</v>
      </c>
      <c r="BO40" s="63"/>
      <c r="BP40" s="74" t="s">
        <v>137</v>
      </c>
      <c r="BQ40" s="76" t="s">
        <v>138</v>
      </c>
      <c r="BR40" s="75" t="s">
        <v>139</v>
      </c>
      <c r="BS40" s="302" t="s">
        <v>140</v>
      </c>
      <c r="BT40" s="302" t="s">
        <v>141</v>
      </c>
      <c r="BV40" s="63"/>
      <c r="BW40" s="70"/>
      <c r="BX40" s="74" t="s">
        <v>137</v>
      </c>
      <c r="BY40" s="74" t="s">
        <v>138</v>
      </c>
      <c r="BZ40" s="76" t="s">
        <v>139</v>
      </c>
      <c r="CA40" s="63"/>
      <c r="CB40" s="74" t="s">
        <v>137</v>
      </c>
      <c r="CC40" s="76" t="s">
        <v>138</v>
      </c>
      <c r="CD40" s="75" t="s">
        <v>139</v>
      </c>
      <c r="CE40" s="302" t="s">
        <v>140</v>
      </c>
      <c r="CF40" s="302" t="s">
        <v>141</v>
      </c>
    </row>
    <row r="41" spans="2:84" x14ac:dyDescent="0.35">
      <c r="B41" s="63"/>
      <c r="C41" s="70"/>
      <c r="D41" s="77" t="s">
        <v>142</v>
      </c>
      <c r="E41" s="77"/>
      <c r="F41" s="78" t="s">
        <v>142</v>
      </c>
      <c r="G41" s="63"/>
      <c r="H41" s="77" t="s">
        <v>142</v>
      </c>
      <c r="I41" s="77"/>
      <c r="J41" s="78" t="s">
        <v>142</v>
      </c>
      <c r="K41" s="303"/>
      <c r="L41" s="303"/>
      <c r="N41" s="63"/>
      <c r="O41" s="70"/>
      <c r="P41" s="77" t="s">
        <v>142</v>
      </c>
      <c r="Q41" s="77"/>
      <c r="R41" s="78" t="s">
        <v>142</v>
      </c>
      <c r="S41" s="63"/>
      <c r="T41" s="77" t="s">
        <v>142</v>
      </c>
      <c r="U41" s="77"/>
      <c r="V41" s="78" t="s">
        <v>142</v>
      </c>
      <c r="W41" s="303"/>
      <c r="X41" s="303"/>
      <c r="Z41" s="63"/>
      <c r="AA41" s="70"/>
      <c r="AB41" s="77" t="s">
        <v>142</v>
      </c>
      <c r="AC41" s="77"/>
      <c r="AD41" s="78" t="s">
        <v>142</v>
      </c>
      <c r="AE41" s="63"/>
      <c r="AF41" s="77" t="s">
        <v>142</v>
      </c>
      <c r="AG41" s="77"/>
      <c r="AH41" s="78" t="s">
        <v>142</v>
      </c>
      <c r="AI41" s="303"/>
      <c r="AJ41" s="303"/>
      <c r="AL41" s="63"/>
      <c r="AM41" s="70"/>
      <c r="AN41" s="77" t="s">
        <v>142</v>
      </c>
      <c r="AO41" s="77"/>
      <c r="AP41" s="78" t="s">
        <v>142</v>
      </c>
      <c r="AQ41" s="63"/>
      <c r="AR41" s="77" t="s">
        <v>142</v>
      </c>
      <c r="AS41" s="77"/>
      <c r="AT41" s="78" t="s">
        <v>142</v>
      </c>
      <c r="AU41" s="303"/>
      <c r="AV41" s="303"/>
      <c r="AX41" s="63"/>
      <c r="AY41" s="70"/>
      <c r="AZ41" s="77" t="s">
        <v>142</v>
      </c>
      <c r="BA41" s="77"/>
      <c r="BB41" s="78" t="s">
        <v>142</v>
      </c>
      <c r="BC41" s="63"/>
      <c r="BD41" s="77" t="s">
        <v>142</v>
      </c>
      <c r="BE41" s="77"/>
      <c r="BF41" s="78" t="s">
        <v>142</v>
      </c>
      <c r="BG41" s="303"/>
      <c r="BH41" s="303"/>
      <c r="BJ41" s="63"/>
      <c r="BK41" s="70"/>
      <c r="BL41" s="77" t="s">
        <v>142</v>
      </c>
      <c r="BM41" s="77"/>
      <c r="BN41" s="78" t="s">
        <v>142</v>
      </c>
      <c r="BO41" s="63"/>
      <c r="BP41" s="77" t="s">
        <v>142</v>
      </c>
      <c r="BQ41" s="77"/>
      <c r="BR41" s="78" t="s">
        <v>142</v>
      </c>
      <c r="BS41" s="303"/>
      <c r="BT41" s="303"/>
      <c r="BV41" s="63"/>
      <c r="BW41" s="70"/>
      <c r="BX41" s="77" t="s">
        <v>142</v>
      </c>
      <c r="BY41" s="77"/>
      <c r="BZ41" s="78" t="s">
        <v>142</v>
      </c>
      <c r="CA41" s="63"/>
      <c r="CB41" s="77" t="s">
        <v>142</v>
      </c>
      <c r="CC41" s="77"/>
      <c r="CD41" s="78" t="s">
        <v>142</v>
      </c>
      <c r="CE41" s="303"/>
      <c r="CF41" s="303"/>
    </row>
    <row r="42" spans="2:84" x14ac:dyDescent="0.35">
      <c r="B42" s="167" t="s">
        <v>143</v>
      </c>
      <c r="C42" s="168"/>
      <c r="D42" s="182">
        <f>'Current Tariff Schedule'!$H44</f>
        <v>39.75</v>
      </c>
      <c r="E42" s="103">
        <v>1</v>
      </c>
      <c r="F42" s="80">
        <f>D42*E42</f>
        <v>39.75</v>
      </c>
      <c r="G42" s="81"/>
      <c r="H42" s="182">
        <f>'Proposed Tariff Schedule'!$H44</f>
        <v>41.18</v>
      </c>
      <c r="I42" s="116">
        <v>1</v>
      </c>
      <c r="J42" s="80">
        <f>H42*I42</f>
        <v>41.18</v>
      </c>
      <c r="K42" s="82">
        <f>J42-F42</f>
        <v>1.4299999999999997</v>
      </c>
      <c r="L42" s="83">
        <f>K42/F42</f>
        <v>3.5974842767295588E-2</v>
      </c>
      <c r="N42" s="167" t="s">
        <v>143</v>
      </c>
      <c r="O42" s="168"/>
      <c r="P42" s="241">
        <f>$D42</f>
        <v>39.75</v>
      </c>
      <c r="Q42" s="103">
        <v>1</v>
      </c>
      <c r="R42" s="80">
        <f>P42*Q42</f>
        <v>39.75</v>
      </c>
      <c r="S42" s="81"/>
      <c r="T42" s="241">
        <f>$H42</f>
        <v>41.18</v>
      </c>
      <c r="U42" s="116">
        <v>1</v>
      </c>
      <c r="V42" s="80">
        <f>T42*U42</f>
        <v>41.18</v>
      </c>
      <c r="W42" s="82">
        <f>V42-R42</f>
        <v>1.4299999999999997</v>
      </c>
      <c r="X42" s="83">
        <f>W42/R42</f>
        <v>3.5974842767295588E-2</v>
      </c>
      <c r="Z42" s="167" t="s">
        <v>143</v>
      </c>
      <c r="AA42" s="168"/>
      <c r="AB42" s="182">
        <f>'Current Tariff Schedule'!$H44</f>
        <v>39.75</v>
      </c>
      <c r="AC42" s="103">
        <v>1</v>
      </c>
      <c r="AD42" s="80">
        <f>AB42*AC42</f>
        <v>39.75</v>
      </c>
      <c r="AE42" s="81"/>
      <c r="AF42" s="182">
        <f>'Proposed Tariff Schedule'!$H44</f>
        <v>41.18</v>
      </c>
      <c r="AG42" s="116">
        <v>1</v>
      </c>
      <c r="AH42" s="80">
        <f>AF42*AG42</f>
        <v>41.18</v>
      </c>
      <c r="AI42" s="82">
        <f>AH42-AD42</f>
        <v>1.4299999999999997</v>
      </c>
      <c r="AJ42" s="83">
        <f>AI42/AD42</f>
        <v>3.5974842767295588E-2</v>
      </c>
      <c r="AL42" s="167" t="s">
        <v>143</v>
      </c>
      <c r="AM42" s="168"/>
      <c r="AN42" s="182">
        <f>'Current Tariff Schedule'!$H44</f>
        <v>39.75</v>
      </c>
      <c r="AO42" s="103">
        <v>1</v>
      </c>
      <c r="AP42" s="80">
        <f>AN42*AO42</f>
        <v>39.75</v>
      </c>
      <c r="AQ42" s="81"/>
      <c r="AR42" s="182">
        <f>'Proposed Tariff Schedule'!$H44</f>
        <v>41.18</v>
      </c>
      <c r="AS42" s="116">
        <v>1</v>
      </c>
      <c r="AT42" s="80">
        <f>AR42*AS42</f>
        <v>41.18</v>
      </c>
      <c r="AU42" s="82">
        <f>AT42-AP42</f>
        <v>1.4299999999999997</v>
      </c>
      <c r="AV42" s="83">
        <f>AU42/AP42</f>
        <v>3.5974842767295588E-2</v>
      </c>
      <c r="AX42" s="167" t="s">
        <v>143</v>
      </c>
      <c r="AY42" s="168"/>
      <c r="AZ42" s="182">
        <f>'Current Tariff Schedule'!$H44</f>
        <v>39.75</v>
      </c>
      <c r="BA42" s="103">
        <v>1</v>
      </c>
      <c r="BB42" s="80">
        <f>AZ42*BA42</f>
        <v>39.75</v>
      </c>
      <c r="BC42" s="81"/>
      <c r="BD42" s="182">
        <f>'Proposed Tariff Schedule'!$H44</f>
        <v>41.18</v>
      </c>
      <c r="BE42" s="116">
        <v>1</v>
      </c>
      <c r="BF42" s="80">
        <f>BD42*BE42</f>
        <v>41.18</v>
      </c>
      <c r="BG42" s="82">
        <f>BF42-BB42</f>
        <v>1.4299999999999997</v>
      </c>
      <c r="BH42" s="83">
        <f>BG42/BB42</f>
        <v>3.5974842767295588E-2</v>
      </c>
      <c r="BJ42" s="167" t="s">
        <v>143</v>
      </c>
      <c r="BK42" s="168"/>
      <c r="BL42" s="182">
        <f>'Current Tariff Schedule'!$H44</f>
        <v>39.75</v>
      </c>
      <c r="BM42" s="103">
        <v>1</v>
      </c>
      <c r="BN42" s="80">
        <f>BL42*BM42</f>
        <v>39.75</v>
      </c>
      <c r="BO42" s="81"/>
      <c r="BP42" s="182">
        <f>'Proposed Tariff Schedule'!$H44</f>
        <v>41.18</v>
      </c>
      <c r="BQ42" s="116">
        <v>1</v>
      </c>
      <c r="BR42" s="80">
        <f>BP42*BQ42</f>
        <v>41.18</v>
      </c>
      <c r="BS42" s="82">
        <f>BR42-BN42</f>
        <v>1.4299999999999997</v>
      </c>
      <c r="BT42" s="83">
        <f>BS42/BN42</f>
        <v>3.5974842767295588E-2</v>
      </c>
      <c r="BV42" s="167" t="s">
        <v>143</v>
      </c>
      <c r="BW42" s="168"/>
      <c r="BX42" s="182">
        <f>'Current Tariff Schedule'!$H44</f>
        <v>39.75</v>
      </c>
      <c r="BY42" s="103">
        <v>1</v>
      </c>
      <c r="BZ42" s="80">
        <f>BX42*BY42</f>
        <v>39.75</v>
      </c>
      <c r="CA42" s="81"/>
      <c r="CB42" s="182">
        <f>'Proposed Tariff Schedule'!$H44</f>
        <v>41.18</v>
      </c>
      <c r="CC42" s="116">
        <v>1</v>
      </c>
      <c r="CD42" s="80">
        <f>CB42*CC42</f>
        <v>41.18</v>
      </c>
      <c r="CE42" s="82">
        <f>CD42-BZ42</f>
        <v>1.4299999999999997</v>
      </c>
      <c r="CF42" s="83">
        <f>CE42/BZ42</f>
        <v>3.5974842767295588E-2</v>
      </c>
    </row>
    <row r="43" spans="2:84" x14ac:dyDescent="0.35">
      <c r="B43" s="169" t="s">
        <v>47</v>
      </c>
      <c r="C43" s="79"/>
      <c r="D43" s="181">
        <f>'Current Tariff Schedule'!$H45</f>
        <v>0.11070000000000001</v>
      </c>
      <c r="E43" s="118">
        <f>IF(D34&lt;1000, D34, 1000)</f>
        <v>100</v>
      </c>
      <c r="F43" s="80">
        <f>D43*E43</f>
        <v>11.07</v>
      </c>
      <c r="G43" s="81"/>
      <c r="H43" s="181">
        <f>'Proposed Tariff Schedule'!$H45</f>
        <v>0.1147</v>
      </c>
      <c r="I43" s="118">
        <f>IF(D34&lt;1000, D34, 1000)</f>
        <v>100</v>
      </c>
      <c r="J43" s="80">
        <f>H43*I43</f>
        <v>11.469999999999999</v>
      </c>
      <c r="K43" s="82">
        <f>J43-F43</f>
        <v>0.39999999999999858</v>
      </c>
      <c r="L43" s="83">
        <f>K43/F43</f>
        <v>3.6133694670279909E-2</v>
      </c>
      <c r="N43" s="169" t="s">
        <v>47</v>
      </c>
      <c r="O43" s="79"/>
      <c r="P43" s="242">
        <f>$D43</f>
        <v>0.11070000000000001</v>
      </c>
      <c r="Q43" s="118">
        <f>IF(P34&lt;1000, P34, 1000)</f>
        <v>250</v>
      </c>
      <c r="R43" s="80">
        <f>P43*Q43</f>
        <v>27.675000000000001</v>
      </c>
      <c r="S43" s="81"/>
      <c r="T43" s="242">
        <f>$H43</f>
        <v>0.1147</v>
      </c>
      <c r="U43" s="118">
        <f>IF(P34&lt;1000, P34, 1000)</f>
        <v>250</v>
      </c>
      <c r="V43" s="80">
        <f>T43*U43</f>
        <v>28.675000000000001</v>
      </c>
      <c r="W43" s="82">
        <f>V43-R43</f>
        <v>1</v>
      </c>
      <c r="X43" s="83">
        <f>W43/R43</f>
        <v>3.6133694670280034E-2</v>
      </c>
      <c r="Z43" s="169" t="s">
        <v>47</v>
      </c>
      <c r="AA43" s="79"/>
      <c r="AB43" s="181">
        <f>'Current Tariff Schedule'!$H45</f>
        <v>0.11070000000000001</v>
      </c>
      <c r="AC43" s="118">
        <f>IF(AB34&lt;1000, AB34, 1000)</f>
        <v>500</v>
      </c>
      <c r="AD43" s="80">
        <f>AB43*AC43</f>
        <v>55.35</v>
      </c>
      <c r="AE43" s="81"/>
      <c r="AF43" s="181">
        <f>'Proposed Tariff Schedule'!$H45</f>
        <v>0.1147</v>
      </c>
      <c r="AG43" s="118">
        <f>IF(AB34&lt;1000, AB34, 1000)</f>
        <v>500</v>
      </c>
      <c r="AH43" s="80">
        <f>AF43*AG43</f>
        <v>57.35</v>
      </c>
      <c r="AI43" s="82">
        <f>AH43-AD43</f>
        <v>2</v>
      </c>
      <c r="AJ43" s="83">
        <f>AI43/AD43</f>
        <v>3.6133694670280034E-2</v>
      </c>
      <c r="AL43" s="169" t="s">
        <v>47</v>
      </c>
      <c r="AM43" s="79"/>
      <c r="AN43" s="181">
        <f>'Current Tariff Schedule'!$H45</f>
        <v>0.11070000000000001</v>
      </c>
      <c r="AO43" s="118">
        <f>IF(AN34&lt;1000, AN34, 1000)</f>
        <v>750</v>
      </c>
      <c r="AP43" s="80">
        <f>AN43*AO43</f>
        <v>83.025000000000006</v>
      </c>
      <c r="AQ43" s="81"/>
      <c r="AR43" s="181">
        <f>'Proposed Tariff Schedule'!$H45</f>
        <v>0.1147</v>
      </c>
      <c r="AS43" s="118">
        <f>IF(AN34&lt;1000, AN34, 1000)</f>
        <v>750</v>
      </c>
      <c r="AT43" s="80">
        <f>AR43*AS43</f>
        <v>86.024999999999991</v>
      </c>
      <c r="AU43" s="82">
        <f>AT43-AP43</f>
        <v>2.9999999999999858</v>
      </c>
      <c r="AV43" s="83">
        <f>AU43/AP43</f>
        <v>3.613369467027986E-2</v>
      </c>
      <c r="AX43" s="169" t="s">
        <v>47</v>
      </c>
      <c r="AY43" s="79"/>
      <c r="AZ43" s="181">
        <f>'Current Tariff Schedule'!$H45</f>
        <v>0.11070000000000001</v>
      </c>
      <c r="BA43" s="118">
        <f>IF(AZ34&lt;1000, AZ34, 1000)</f>
        <v>1000</v>
      </c>
      <c r="BB43" s="80">
        <f>AZ43*BA43</f>
        <v>110.7</v>
      </c>
      <c r="BC43" s="81"/>
      <c r="BD43" s="181">
        <f>'Proposed Tariff Schedule'!$H45</f>
        <v>0.1147</v>
      </c>
      <c r="BE43" s="118">
        <f>IF(AZ34&lt;1000, AZ34, 1000)</f>
        <v>1000</v>
      </c>
      <c r="BF43" s="80">
        <f>BD43*BE43</f>
        <v>114.7</v>
      </c>
      <c r="BG43" s="82">
        <f>BF43-BB43</f>
        <v>4</v>
      </c>
      <c r="BH43" s="83">
        <f>BG43/BB43</f>
        <v>3.6133694670280034E-2</v>
      </c>
      <c r="BJ43" s="169" t="s">
        <v>47</v>
      </c>
      <c r="BK43" s="79"/>
      <c r="BL43" s="181">
        <f>'Current Tariff Schedule'!$H45</f>
        <v>0.11070000000000001</v>
      </c>
      <c r="BM43" s="118">
        <f>IF(BL34&lt;1000, BL34, 1000)</f>
        <v>1000</v>
      </c>
      <c r="BN43" s="80">
        <f>BL43*BM43</f>
        <v>110.7</v>
      </c>
      <c r="BO43" s="81"/>
      <c r="BP43" s="181">
        <f>'Proposed Tariff Schedule'!$H45</f>
        <v>0.1147</v>
      </c>
      <c r="BQ43" s="118">
        <f>IF(BL34&lt;1000, BL34, 1000)</f>
        <v>1000</v>
      </c>
      <c r="BR43" s="80">
        <f>BP43*BQ43</f>
        <v>114.7</v>
      </c>
      <c r="BS43" s="82">
        <f>BR43-BN43</f>
        <v>4</v>
      </c>
      <c r="BT43" s="83">
        <f>BS43/BN43</f>
        <v>3.6133694670280034E-2</v>
      </c>
      <c r="BV43" s="169" t="s">
        <v>47</v>
      </c>
      <c r="BW43" s="79"/>
      <c r="BX43" s="181">
        <f>'Current Tariff Schedule'!$H45</f>
        <v>0.11070000000000001</v>
      </c>
      <c r="BY43" s="118">
        <f>IF(BX34&lt;1000, BX34, 1000)</f>
        <v>0</v>
      </c>
      <c r="BZ43" s="80">
        <f>BX43*BY43</f>
        <v>0</v>
      </c>
      <c r="CA43" s="81"/>
      <c r="CB43" s="181">
        <f>'Proposed Tariff Schedule'!$H45</f>
        <v>0.1147</v>
      </c>
      <c r="CC43" s="118">
        <f>IF(BX34&lt;1000, BX34, 1000)</f>
        <v>0</v>
      </c>
      <c r="CD43" s="80">
        <f>CB43*CC43</f>
        <v>0</v>
      </c>
      <c r="CE43" s="82">
        <f>CD43-BZ43</f>
        <v>0</v>
      </c>
      <c r="CF43" s="83">
        <f>IFERROR(CE43/BZ43,0)</f>
        <v>0</v>
      </c>
    </row>
    <row r="44" spans="2:84" x14ac:dyDescent="0.35">
      <c r="B44" s="169" t="s">
        <v>49</v>
      </c>
      <c r="C44" s="79"/>
      <c r="D44" s="181">
        <f>'Current Tariff Schedule'!$H46</f>
        <v>0.1477</v>
      </c>
      <c r="E44" s="118">
        <f>IF(D34&lt;=2500, D34-E43,1500)</f>
        <v>0</v>
      </c>
      <c r="F44" s="80">
        <f>D44*E44</f>
        <v>0</v>
      </c>
      <c r="G44" s="81"/>
      <c r="H44" s="181">
        <f>'Proposed Tariff Schedule'!$H46</f>
        <v>0.153</v>
      </c>
      <c r="I44" s="118">
        <f>IF(D34&lt;=2500, D34-I43,1500)</f>
        <v>0</v>
      </c>
      <c r="J44" s="80">
        <f>H44*I44</f>
        <v>0</v>
      </c>
      <c r="K44" s="82">
        <f>J44-F44</f>
        <v>0</v>
      </c>
      <c r="L44" s="83"/>
      <c r="N44" s="169" t="s">
        <v>49</v>
      </c>
      <c r="O44" s="79"/>
      <c r="P44" s="242">
        <f t="shared" ref="P44:P45" si="32">$D44</f>
        <v>0.1477</v>
      </c>
      <c r="Q44" s="118">
        <f>IF(P34&lt;=2500, P34-Q43,1500)</f>
        <v>0</v>
      </c>
      <c r="R44" s="80">
        <f>P44*Q44</f>
        <v>0</v>
      </c>
      <c r="S44" s="81"/>
      <c r="T44" s="242">
        <f t="shared" ref="T44:T45" si="33">$H44</f>
        <v>0.153</v>
      </c>
      <c r="U44" s="118">
        <f>IF(P34&lt;=2500, P34-U43,1500)</f>
        <v>0</v>
      </c>
      <c r="V44" s="80">
        <f>T44*U44</f>
        <v>0</v>
      </c>
      <c r="W44" s="82">
        <f>V44-R44</f>
        <v>0</v>
      </c>
      <c r="X44" s="83"/>
      <c r="Z44" s="169" t="s">
        <v>49</v>
      </c>
      <c r="AA44" s="79"/>
      <c r="AB44" s="181">
        <f>'Current Tariff Schedule'!$H46</f>
        <v>0.1477</v>
      </c>
      <c r="AC44" s="118">
        <f>IF(AB34&lt;=2500, AB34-AC43,1500)</f>
        <v>0</v>
      </c>
      <c r="AD44" s="80">
        <f>AB44*AC44</f>
        <v>0</v>
      </c>
      <c r="AE44" s="81"/>
      <c r="AF44" s="181">
        <f>'Proposed Tariff Schedule'!$H46</f>
        <v>0.153</v>
      </c>
      <c r="AG44" s="118">
        <f>IF(AB34&lt;=2500, AB34-AG43,1500)</f>
        <v>0</v>
      </c>
      <c r="AH44" s="80">
        <f>AF44*AG44</f>
        <v>0</v>
      </c>
      <c r="AI44" s="82">
        <f>AH44-AD44</f>
        <v>0</v>
      </c>
      <c r="AJ44" s="83"/>
      <c r="AL44" s="169" t="s">
        <v>49</v>
      </c>
      <c r="AM44" s="79"/>
      <c r="AN44" s="181">
        <f>'Current Tariff Schedule'!$H46</f>
        <v>0.1477</v>
      </c>
      <c r="AO44" s="118">
        <f>IF(AN34&lt;=2500, AN34-AO43,1500)</f>
        <v>0</v>
      </c>
      <c r="AP44" s="80">
        <f>AN44*AO44</f>
        <v>0</v>
      </c>
      <c r="AQ44" s="81"/>
      <c r="AR44" s="181">
        <f>'Proposed Tariff Schedule'!$H46</f>
        <v>0.153</v>
      </c>
      <c r="AS44" s="118">
        <f>IF(AN34&lt;=2500, AN34-AS43,1500)</f>
        <v>0</v>
      </c>
      <c r="AT44" s="80">
        <f>AR44*AS44</f>
        <v>0</v>
      </c>
      <c r="AU44" s="82">
        <f>AT44-AP44</f>
        <v>0</v>
      </c>
      <c r="AV44" s="83"/>
      <c r="AX44" s="169" t="s">
        <v>49</v>
      </c>
      <c r="AY44" s="79"/>
      <c r="AZ44" s="181">
        <f>'Current Tariff Schedule'!$H46</f>
        <v>0.1477</v>
      </c>
      <c r="BA44" s="118">
        <f>IF(AZ34&lt;=2500, AZ34-BA43,1500)</f>
        <v>0</v>
      </c>
      <c r="BB44" s="80">
        <f>AZ44*BA44</f>
        <v>0</v>
      </c>
      <c r="BC44" s="81"/>
      <c r="BD44" s="181">
        <f>'Proposed Tariff Schedule'!$H46</f>
        <v>0.153</v>
      </c>
      <c r="BE44" s="118">
        <f>IF(AZ34&lt;=2500, AZ34-BE43,1500)</f>
        <v>0</v>
      </c>
      <c r="BF44" s="80">
        <f>BD44*BE44</f>
        <v>0</v>
      </c>
      <c r="BG44" s="82">
        <f>BF44-BB44</f>
        <v>0</v>
      </c>
      <c r="BH44" s="83"/>
      <c r="BJ44" s="169" t="s">
        <v>49</v>
      </c>
      <c r="BK44" s="79"/>
      <c r="BL44" s="181">
        <f>'Current Tariff Schedule'!$H46</f>
        <v>0.1477</v>
      </c>
      <c r="BM44" s="118">
        <f>IF(BL34&lt;=2500, BL34-BM43,1500)</f>
        <v>1000</v>
      </c>
      <c r="BN44" s="80">
        <f>BL44*BM44</f>
        <v>147.69999999999999</v>
      </c>
      <c r="BO44" s="81"/>
      <c r="BP44" s="181">
        <f>'Proposed Tariff Schedule'!$H46</f>
        <v>0.153</v>
      </c>
      <c r="BQ44" s="118">
        <f>IF(BL34&lt;=2500, BL34-BQ43,1500)</f>
        <v>1000</v>
      </c>
      <c r="BR44" s="80">
        <f>BP44*BQ44</f>
        <v>153</v>
      </c>
      <c r="BS44" s="82">
        <f>BR44-BN44</f>
        <v>5.3000000000000114</v>
      </c>
      <c r="BT44" s="83"/>
      <c r="BV44" s="169" t="s">
        <v>49</v>
      </c>
      <c r="BW44" s="79"/>
      <c r="BX44" s="181">
        <f>'Current Tariff Schedule'!$H46</f>
        <v>0.1477</v>
      </c>
      <c r="BY44" s="118">
        <f>IF(BX34&lt;=2500, BX34-BY43,1500)</f>
        <v>0</v>
      </c>
      <c r="BZ44" s="80">
        <f>BX44*BY44</f>
        <v>0</v>
      </c>
      <c r="CA44" s="81"/>
      <c r="CB44" s="181">
        <f>'Proposed Tariff Schedule'!$H46</f>
        <v>0.153</v>
      </c>
      <c r="CC44" s="118">
        <f>IF(BX34&lt;=2500, BX34-CC43,1500)</f>
        <v>0</v>
      </c>
      <c r="CD44" s="80">
        <f>CB44*CC44</f>
        <v>0</v>
      </c>
      <c r="CE44" s="82">
        <f>CD44-BZ44</f>
        <v>0</v>
      </c>
      <c r="CF44" s="83"/>
    </row>
    <row r="45" spans="2:84" x14ac:dyDescent="0.35">
      <c r="B45" s="169" t="s">
        <v>50</v>
      </c>
      <c r="C45" s="79"/>
      <c r="D45" s="181">
        <f>'Current Tariff Schedule'!$H47</f>
        <v>0.2225</v>
      </c>
      <c r="E45" s="118">
        <f>IF(D34&gt;2500, D34-2500, 0)</f>
        <v>0</v>
      </c>
      <c r="F45" s="80">
        <f>D45*E45</f>
        <v>0</v>
      </c>
      <c r="G45" s="81"/>
      <c r="H45" s="181">
        <f>'Proposed Tariff Schedule'!$H47</f>
        <v>0.23050000000000001</v>
      </c>
      <c r="I45" s="118">
        <f>IF(D34&gt;2500, D34-2500, 0)</f>
        <v>0</v>
      </c>
      <c r="J45" s="80">
        <f>H45*I45</f>
        <v>0</v>
      </c>
      <c r="K45" s="82">
        <f>J45-F45</f>
        <v>0</v>
      </c>
      <c r="L45" s="83"/>
      <c r="N45" s="169" t="s">
        <v>50</v>
      </c>
      <c r="O45" s="79"/>
      <c r="P45" s="242">
        <f t="shared" si="32"/>
        <v>0.2225</v>
      </c>
      <c r="Q45" s="118">
        <f>IF(P34&gt;2500, P34-2500, 0)</f>
        <v>0</v>
      </c>
      <c r="R45" s="80">
        <f>P45*Q45</f>
        <v>0</v>
      </c>
      <c r="S45" s="81"/>
      <c r="T45" s="242">
        <f t="shared" si="33"/>
        <v>0.23050000000000001</v>
      </c>
      <c r="U45" s="118">
        <f>IF(P34&gt;2500, P34-2500, 0)</f>
        <v>0</v>
      </c>
      <c r="V45" s="80">
        <f>T45*U45</f>
        <v>0</v>
      </c>
      <c r="W45" s="82">
        <f>V45-R45</f>
        <v>0</v>
      </c>
      <c r="X45" s="83"/>
      <c r="Z45" s="169" t="s">
        <v>50</v>
      </c>
      <c r="AA45" s="79"/>
      <c r="AB45" s="181">
        <f>'Current Tariff Schedule'!$H47</f>
        <v>0.2225</v>
      </c>
      <c r="AC45" s="118">
        <f>IF(AB34&gt;2500, AB34-2500, 0)</f>
        <v>0</v>
      </c>
      <c r="AD45" s="80">
        <f>AB45*AC45</f>
        <v>0</v>
      </c>
      <c r="AE45" s="81"/>
      <c r="AF45" s="181">
        <f>'Proposed Tariff Schedule'!$H47</f>
        <v>0.23050000000000001</v>
      </c>
      <c r="AG45" s="118">
        <f>IF(AB34&gt;2500, AB34-2500, 0)</f>
        <v>0</v>
      </c>
      <c r="AH45" s="80">
        <f>AF45*AG45</f>
        <v>0</v>
      </c>
      <c r="AI45" s="82">
        <f>AH45-AD45</f>
        <v>0</v>
      </c>
      <c r="AJ45" s="83"/>
      <c r="AL45" s="169" t="s">
        <v>50</v>
      </c>
      <c r="AM45" s="79"/>
      <c r="AN45" s="181">
        <f>'Current Tariff Schedule'!$H47</f>
        <v>0.2225</v>
      </c>
      <c r="AO45" s="118">
        <f>IF(AN34&gt;2500, AN34-2500, 0)</f>
        <v>0</v>
      </c>
      <c r="AP45" s="80">
        <f>AN45*AO45</f>
        <v>0</v>
      </c>
      <c r="AQ45" s="81"/>
      <c r="AR45" s="181">
        <f>'Proposed Tariff Schedule'!$H47</f>
        <v>0.23050000000000001</v>
      </c>
      <c r="AS45" s="118">
        <f>IF(AN34&gt;2500, AN34-2500, 0)</f>
        <v>0</v>
      </c>
      <c r="AT45" s="80">
        <f>AR45*AS45</f>
        <v>0</v>
      </c>
      <c r="AU45" s="82">
        <f>AT45-AP45</f>
        <v>0</v>
      </c>
      <c r="AV45" s="83"/>
      <c r="AX45" s="169" t="s">
        <v>50</v>
      </c>
      <c r="AY45" s="79"/>
      <c r="AZ45" s="181">
        <f>'Current Tariff Schedule'!$H47</f>
        <v>0.2225</v>
      </c>
      <c r="BA45" s="118">
        <f>IF(AZ34&gt;2500, AZ34-2500, 0)</f>
        <v>0</v>
      </c>
      <c r="BB45" s="80">
        <f>AZ45*BA45</f>
        <v>0</v>
      </c>
      <c r="BC45" s="81"/>
      <c r="BD45" s="181">
        <f>'Proposed Tariff Schedule'!$H47</f>
        <v>0.23050000000000001</v>
      </c>
      <c r="BE45" s="118">
        <f>IF(AZ34&gt;2500, AZ34-2500, 0)</f>
        <v>0</v>
      </c>
      <c r="BF45" s="80">
        <f>BD45*BE45</f>
        <v>0</v>
      </c>
      <c r="BG45" s="82">
        <f>BF45-BB45</f>
        <v>0</v>
      </c>
      <c r="BH45" s="83"/>
      <c r="BJ45" s="169" t="s">
        <v>50</v>
      </c>
      <c r="BK45" s="79"/>
      <c r="BL45" s="181">
        <f>'Current Tariff Schedule'!$H47</f>
        <v>0.2225</v>
      </c>
      <c r="BM45" s="118">
        <f>IF(BL34&gt;2500, BL34-2500, 0)</f>
        <v>0</v>
      </c>
      <c r="BN45" s="80">
        <f>BL45*BM45</f>
        <v>0</v>
      </c>
      <c r="BO45" s="81"/>
      <c r="BP45" s="181">
        <f>'Proposed Tariff Schedule'!$H47</f>
        <v>0.23050000000000001</v>
      </c>
      <c r="BQ45" s="118">
        <f>IF(BL34&gt;2500, BL34-2500, 0)</f>
        <v>0</v>
      </c>
      <c r="BR45" s="80">
        <f>BP45*BQ45</f>
        <v>0</v>
      </c>
      <c r="BS45" s="82">
        <f>BR45-BN45</f>
        <v>0</v>
      </c>
      <c r="BT45" s="83"/>
      <c r="BV45" s="169" t="s">
        <v>50</v>
      </c>
      <c r="BW45" s="79"/>
      <c r="BX45" s="181">
        <f>'Current Tariff Schedule'!$H47</f>
        <v>0.2225</v>
      </c>
      <c r="BY45" s="118">
        <f>IF(BX34&gt;2500, BX34-2500, 0)</f>
        <v>0</v>
      </c>
      <c r="BZ45" s="80">
        <f>BX45*BY45</f>
        <v>0</v>
      </c>
      <c r="CA45" s="81"/>
      <c r="CB45" s="181">
        <f>'Proposed Tariff Schedule'!$H47</f>
        <v>0.23050000000000001</v>
      </c>
      <c r="CC45" s="118">
        <f>IF(BX34&gt;2500, BX34-2500, 0)</f>
        <v>0</v>
      </c>
      <c r="CD45" s="80">
        <f>CB45*CC45</f>
        <v>0</v>
      </c>
      <c r="CE45" s="82">
        <f>CD45-BZ45</f>
        <v>0</v>
      </c>
      <c r="CF45" s="83"/>
    </row>
    <row r="46" spans="2:84" x14ac:dyDescent="0.35">
      <c r="B46" s="169"/>
      <c r="C46" s="79"/>
      <c r="D46" s="136"/>
      <c r="E46" s="146"/>
      <c r="F46" s="80">
        <f>E46*D46</f>
        <v>0</v>
      </c>
      <c r="G46" s="81"/>
      <c r="H46" s="117"/>
      <c r="I46" s="146"/>
      <c r="J46" s="80"/>
      <c r="K46" s="82"/>
      <c r="L46" s="160"/>
      <c r="N46" s="169"/>
      <c r="O46" s="79"/>
      <c r="P46" s="136"/>
      <c r="Q46" s="146"/>
      <c r="R46" s="80">
        <f>Q46*P46</f>
        <v>0</v>
      </c>
      <c r="S46" s="81"/>
      <c r="T46" s="117"/>
      <c r="U46" s="146"/>
      <c r="V46" s="80"/>
      <c r="W46" s="82"/>
      <c r="X46" s="160"/>
      <c r="Z46" s="169"/>
      <c r="AA46" s="79"/>
      <c r="AB46" s="136"/>
      <c r="AC46" s="146"/>
      <c r="AD46" s="80">
        <f>AC46*AB46</f>
        <v>0</v>
      </c>
      <c r="AE46" s="81"/>
      <c r="AF46" s="117"/>
      <c r="AG46" s="146"/>
      <c r="AH46" s="80"/>
      <c r="AI46" s="82"/>
      <c r="AJ46" s="160"/>
      <c r="AL46" s="169"/>
      <c r="AM46" s="79"/>
      <c r="AN46" s="136"/>
      <c r="AO46" s="146"/>
      <c r="AP46" s="80">
        <f>AO46*AN46</f>
        <v>0</v>
      </c>
      <c r="AQ46" s="81"/>
      <c r="AR46" s="117"/>
      <c r="AS46" s="146"/>
      <c r="AT46" s="80"/>
      <c r="AU46" s="82"/>
      <c r="AV46" s="160"/>
      <c r="AX46" s="169"/>
      <c r="AY46" s="79"/>
      <c r="AZ46" s="136"/>
      <c r="BA46" s="146"/>
      <c r="BB46" s="80">
        <f>BA46*AZ46</f>
        <v>0</v>
      </c>
      <c r="BC46" s="81"/>
      <c r="BD46" s="117"/>
      <c r="BE46" s="146"/>
      <c r="BF46" s="80"/>
      <c r="BG46" s="82"/>
      <c r="BH46" s="160"/>
      <c r="BJ46" s="169"/>
      <c r="BK46" s="79"/>
      <c r="BL46" s="136"/>
      <c r="BM46" s="146"/>
      <c r="BN46" s="80">
        <f>BM46*BL46</f>
        <v>0</v>
      </c>
      <c r="BO46" s="81"/>
      <c r="BP46" s="117"/>
      <c r="BQ46" s="146"/>
      <c r="BR46" s="80"/>
      <c r="BS46" s="82"/>
      <c r="BT46" s="160"/>
      <c r="BV46" s="169"/>
      <c r="BW46" s="79"/>
      <c r="BX46" s="136"/>
      <c r="BY46" s="146"/>
      <c r="BZ46" s="80">
        <f>BY46*BX46</f>
        <v>0</v>
      </c>
      <c r="CA46" s="81"/>
      <c r="CB46" s="117"/>
      <c r="CC46" s="146"/>
      <c r="CD46" s="80"/>
      <c r="CE46" s="82"/>
      <c r="CF46" s="160"/>
    </row>
    <row r="47" spans="2:84" ht="15" thickBot="1" x14ac:dyDescent="0.4">
      <c r="B47" s="119" t="s">
        <v>144</v>
      </c>
      <c r="C47" s="120"/>
      <c r="D47" s="147"/>
      <c r="E47" s="148"/>
      <c r="F47" s="149">
        <f>SUM(F42:F46)</f>
        <v>50.82</v>
      </c>
      <c r="G47" s="150"/>
      <c r="H47" s="147"/>
      <c r="I47" s="151"/>
      <c r="J47" s="149">
        <f>SUM(J42:J46)</f>
        <v>52.65</v>
      </c>
      <c r="K47" s="152">
        <f>J47-F47</f>
        <v>1.8299999999999983</v>
      </c>
      <c r="L47" s="161">
        <f>K47/F47</f>
        <v>3.6009445100354157E-2</v>
      </c>
      <c r="N47" s="119" t="s">
        <v>144</v>
      </c>
      <c r="O47" s="120"/>
      <c r="P47" s="147"/>
      <c r="Q47" s="148"/>
      <c r="R47" s="149">
        <f>SUM(R42:R46)</f>
        <v>67.424999999999997</v>
      </c>
      <c r="S47" s="150"/>
      <c r="T47" s="147"/>
      <c r="U47" s="151"/>
      <c r="V47" s="149">
        <f>SUM(V42:V46)</f>
        <v>69.855000000000004</v>
      </c>
      <c r="W47" s="152">
        <f>V47-R47</f>
        <v>2.4300000000000068</v>
      </c>
      <c r="X47" s="161">
        <f>W47/R47</f>
        <v>3.6040044493882192E-2</v>
      </c>
      <c r="Z47" s="119" t="s">
        <v>144</v>
      </c>
      <c r="AA47" s="120"/>
      <c r="AB47" s="147"/>
      <c r="AC47" s="148"/>
      <c r="AD47" s="149">
        <f>SUM(AD42:AD46)</f>
        <v>95.1</v>
      </c>
      <c r="AE47" s="150"/>
      <c r="AF47" s="147"/>
      <c r="AG47" s="151"/>
      <c r="AH47" s="149">
        <f>SUM(AH42:AH46)</f>
        <v>98.53</v>
      </c>
      <c r="AI47" s="152">
        <f>AH47-AD47</f>
        <v>3.4300000000000068</v>
      </c>
      <c r="AJ47" s="161">
        <f>AI47/AD47</f>
        <v>3.6067297581493241E-2</v>
      </c>
      <c r="AL47" s="119" t="s">
        <v>144</v>
      </c>
      <c r="AM47" s="120"/>
      <c r="AN47" s="147"/>
      <c r="AO47" s="148"/>
      <c r="AP47" s="149">
        <f>SUM(AP42:AP46)</f>
        <v>122.77500000000001</v>
      </c>
      <c r="AQ47" s="150"/>
      <c r="AR47" s="147"/>
      <c r="AS47" s="151"/>
      <c r="AT47" s="149">
        <f>SUM(AT42:AT46)</f>
        <v>127.20499999999998</v>
      </c>
      <c r="AU47" s="152">
        <f>AT47-AP47</f>
        <v>4.4299999999999784</v>
      </c>
      <c r="AV47" s="161">
        <f>AU47/AP47</f>
        <v>3.6082264304622101E-2</v>
      </c>
      <c r="AX47" s="119" t="s">
        <v>144</v>
      </c>
      <c r="AY47" s="120"/>
      <c r="AZ47" s="147"/>
      <c r="BA47" s="148"/>
      <c r="BB47" s="149">
        <f>SUM(BB42:BB46)</f>
        <v>150.44999999999999</v>
      </c>
      <c r="BC47" s="150"/>
      <c r="BD47" s="147"/>
      <c r="BE47" s="151"/>
      <c r="BF47" s="149">
        <f>SUM(BF42:BF46)</f>
        <v>155.88</v>
      </c>
      <c r="BG47" s="152">
        <f>BF47-BB47</f>
        <v>5.4300000000000068</v>
      </c>
      <c r="BH47" s="161">
        <f>BG47/BB47</f>
        <v>3.6091724825523475E-2</v>
      </c>
      <c r="BJ47" s="119" t="s">
        <v>144</v>
      </c>
      <c r="BK47" s="120"/>
      <c r="BL47" s="147"/>
      <c r="BM47" s="148"/>
      <c r="BN47" s="149">
        <f>SUM(BN42:BN46)</f>
        <v>298.14999999999998</v>
      </c>
      <c r="BO47" s="150"/>
      <c r="BP47" s="147"/>
      <c r="BQ47" s="151"/>
      <c r="BR47" s="149">
        <f>SUM(BR42:BR46)</f>
        <v>308.88</v>
      </c>
      <c r="BS47" s="152">
        <f>BR47-BN47</f>
        <v>10.730000000000018</v>
      </c>
      <c r="BT47" s="161">
        <f>BS47/BN47</f>
        <v>3.5988596344122152E-2</v>
      </c>
      <c r="BV47" s="119" t="s">
        <v>144</v>
      </c>
      <c r="BW47" s="120"/>
      <c r="BX47" s="147"/>
      <c r="BY47" s="148"/>
      <c r="BZ47" s="149">
        <f>SUM(BZ42:BZ46)</f>
        <v>39.75</v>
      </c>
      <c r="CA47" s="150"/>
      <c r="CB47" s="147"/>
      <c r="CC47" s="151"/>
      <c r="CD47" s="149">
        <f>SUM(CD42:CD46)</f>
        <v>41.18</v>
      </c>
      <c r="CE47" s="152">
        <f>CD47-BZ47</f>
        <v>1.4299999999999997</v>
      </c>
      <c r="CF47" s="161">
        <f>CE47/BZ47</f>
        <v>3.5974842767295588E-2</v>
      </c>
    </row>
    <row r="48" spans="2:84" ht="16.25" customHeight="1" thickBot="1" x14ac:dyDescent="0.4">
      <c r="B48" s="170"/>
      <c r="C48" s="121"/>
      <c r="D48" s="122"/>
      <c r="E48" s="123"/>
      <c r="F48" s="124"/>
      <c r="G48" s="81"/>
      <c r="H48" s="125"/>
      <c r="I48" s="126"/>
      <c r="J48" s="127"/>
      <c r="K48" s="128"/>
      <c r="L48" s="162"/>
      <c r="N48" s="170"/>
      <c r="O48" s="121"/>
      <c r="P48" s="122"/>
      <c r="Q48" s="123"/>
      <c r="R48" s="124"/>
      <c r="S48" s="81"/>
      <c r="T48" s="125"/>
      <c r="U48" s="126"/>
      <c r="V48" s="127"/>
      <c r="W48" s="128"/>
      <c r="X48" s="162"/>
      <c r="Z48" s="170"/>
      <c r="AA48" s="121"/>
      <c r="AB48" s="122"/>
      <c r="AC48" s="123"/>
      <c r="AD48" s="124"/>
      <c r="AE48" s="81"/>
      <c r="AF48" s="125"/>
      <c r="AG48" s="126"/>
      <c r="AH48" s="127"/>
      <c r="AI48" s="128"/>
      <c r="AJ48" s="162"/>
      <c r="AL48" s="170"/>
      <c r="AM48" s="121"/>
      <c r="AN48" s="122"/>
      <c r="AO48" s="123"/>
      <c r="AP48" s="124"/>
      <c r="AQ48" s="81"/>
      <c r="AR48" s="125"/>
      <c r="AS48" s="126"/>
      <c r="AT48" s="127"/>
      <c r="AU48" s="128"/>
      <c r="AV48" s="162"/>
      <c r="AX48" s="170"/>
      <c r="AY48" s="121"/>
      <c r="AZ48" s="122"/>
      <c r="BA48" s="123"/>
      <c r="BB48" s="124"/>
      <c r="BC48" s="81"/>
      <c r="BD48" s="125"/>
      <c r="BE48" s="126"/>
      <c r="BF48" s="127"/>
      <c r="BG48" s="128"/>
      <c r="BH48" s="162"/>
      <c r="BJ48" s="170"/>
      <c r="BK48" s="121"/>
      <c r="BL48" s="122"/>
      <c r="BM48" s="123"/>
      <c r="BN48" s="124"/>
      <c r="BO48" s="81"/>
      <c r="BP48" s="125"/>
      <c r="BQ48" s="126"/>
      <c r="BR48" s="127"/>
      <c r="BS48" s="128"/>
      <c r="BT48" s="162"/>
      <c r="BV48" s="170"/>
      <c r="BW48" s="121"/>
      <c r="BX48" s="122"/>
      <c r="BY48" s="123"/>
      <c r="BZ48" s="124"/>
      <c r="CA48" s="81"/>
      <c r="CB48" s="125"/>
      <c r="CC48" s="126"/>
      <c r="CD48" s="127"/>
      <c r="CE48" s="128"/>
      <c r="CF48" s="162"/>
    </row>
    <row r="49" spans="1:84" ht="15.65" customHeight="1" x14ac:dyDescent="0.35">
      <c r="B49" s="171" t="s">
        <v>145</v>
      </c>
      <c r="C49" s="79"/>
      <c r="D49" s="96"/>
      <c r="E49" s="97"/>
      <c r="F49" s="100">
        <f>F47</f>
        <v>50.82</v>
      </c>
      <c r="G49" s="81"/>
      <c r="H49" s="98"/>
      <c r="I49" s="98"/>
      <c r="J49" s="99">
        <f>J47</f>
        <v>52.65</v>
      </c>
      <c r="K49" s="82">
        <f>J49-F49</f>
        <v>1.8299999999999983</v>
      </c>
      <c r="L49" s="160">
        <f>K49/F49</f>
        <v>3.6009445100354157E-2</v>
      </c>
      <c r="N49" s="171" t="s">
        <v>145</v>
      </c>
      <c r="O49" s="79"/>
      <c r="P49" s="96"/>
      <c r="Q49" s="97"/>
      <c r="R49" s="100">
        <f>R47</f>
        <v>67.424999999999997</v>
      </c>
      <c r="S49" s="81"/>
      <c r="T49" s="98"/>
      <c r="U49" s="98"/>
      <c r="V49" s="99">
        <f>V47</f>
        <v>69.855000000000004</v>
      </c>
      <c r="W49" s="82">
        <f>V49-R49</f>
        <v>2.4300000000000068</v>
      </c>
      <c r="X49" s="160">
        <f>W49/R49</f>
        <v>3.6040044493882192E-2</v>
      </c>
      <c r="Z49" s="171" t="s">
        <v>145</v>
      </c>
      <c r="AA49" s="79"/>
      <c r="AB49" s="96"/>
      <c r="AC49" s="97"/>
      <c r="AD49" s="100">
        <f>AD47</f>
        <v>95.1</v>
      </c>
      <c r="AE49" s="81"/>
      <c r="AF49" s="98"/>
      <c r="AG49" s="98"/>
      <c r="AH49" s="99">
        <f>AH47</f>
        <v>98.53</v>
      </c>
      <c r="AI49" s="82">
        <f>AH49-AD49</f>
        <v>3.4300000000000068</v>
      </c>
      <c r="AJ49" s="160">
        <f>AI49/AD49</f>
        <v>3.6067297581493241E-2</v>
      </c>
      <c r="AL49" s="171" t="s">
        <v>145</v>
      </c>
      <c r="AM49" s="79"/>
      <c r="AN49" s="96"/>
      <c r="AO49" s="97"/>
      <c r="AP49" s="100">
        <f>AP47</f>
        <v>122.77500000000001</v>
      </c>
      <c r="AQ49" s="81"/>
      <c r="AR49" s="98"/>
      <c r="AS49" s="98"/>
      <c r="AT49" s="99">
        <f>AT47</f>
        <v>127.20499999999998</v>
      </c>
      <c r="AU49" s="82">
        <f>AT49-AP49</f>
        <v>4.4299999999999784</v>
      </c>
      <c r="AV49" s="160">
        <f>AU49/AP49</f>
        <v>3.6082264304622101E-2</v>
      </c>
      <c r="AX49" s="171" t="s">
        <v>145</v>
      </c>
      <c r="AY49" s="79"/>
      <c r="AZ49" s="96"/>
      <c r="BA49" s="97"/>
      <c r="BB49" s="100">
        <f>BB47</f>
        <v>150.44999999999999</v>
      </c>
      <c r="BC49" s="81"/>
      <c r="BD49" s="98"/>
      <c r="BE49" s="98"/>
      <c r="BF49" s="99">
        <f>BF47</f>
        <v>155.88</v>
      </c>
      <c r="BG49" s="82">
        <f>BF49-BB49</f>
        <v>5.4300000000000068</v>
      </c>
      <c r="BH49" s="160">
        <f>BG49/BB49</f>
        <v>3.6091724825523475E-2</v>
      </c>
      <c r="BJ49" s="171" t="s">
        <v>145</v>
      </c>
      <c r="BK49" s="79"/>
      <c r="BL49" s="96"/>
      <c r="BM49" s="97"/>
      <c r="BN49" s="100">
        <f>BN47</f>
        <v>298.14999999999998</v>
      </c>
      <c r="BO49" s="81"/>
      <c r="BP49" s="98"/>
      <c r="BQ49" s="98"/>
      <c r="BR49" s="99">
        <f>BR47</f>
        <v>308.88</v>
      </c>
      <c r="BS49" s="82">
        <f>BR49-BN49</f>
        <v>10.730000000000018</v>
      </c>
      <c r="BT49" s="160">
        <f>BS49/BN49</f>
        <v>3.5988596344122152E-2</v>
      </c>
      <c r="BV49" s="171" t="s">
        <v>145</v>
      </c>
      <c r="BW49" s="79"/>
      <c r="BX49" s="96"/>
      <c r="BY49" s="97"/>
      <c r="BZ49" s="100">
        <f>BZ47</f>
        <v>39.75</v>
      </c>
      <c r="CA49" s="81"/>
      <c r="CB49" s="98"/>
      <c r="CC49" s="98"/>
      <c r="CD49" s="99">
        <f>CD47</f>
        <v>41.18</v>
      </c>
      <c r="CE49" s="82">
        <f>CD49-BZ49</f>
        <v>1.4299999999999997</v>
      </c>
      <c r="CF49" s="160">
        <f>CE49/BZ49</f>
        <v>3.5974842767295588E-2</v>
      </c>
    </row>
    <row r="50" spans="1:84" x14ac:dyDescent="0.35">
      <c r="B50" s="172" t="s">
        <v>146</v>
      </c>
      <c r="C50" s="79"/>
      <c r="D50" s="96">
        <v>0.05</v>
      </c>
      <c r="E50" s="101"/>
      <c r="F50" s="82">
        <f>D50*F49</f>
        <v>2.5410000000000004</v>
      </c>
      <c r="G50" s="81"/>
      <c r="H50" s="96">
        <v>0.05</v>
      </c>
      <c r="I50" s="103"/>
      <c r="J50" s="129">
        <f>J49*H50</f>
        <v>2.6325000000000003</v>
      </c>
      <c r="K50" s="82">
        <f>J50-F50</f>
        <v>9.1499999999999915E-2</v>
      </c>
      <c r="L50" s="160">
        <f>K50/F50</f>
        <v>3.600944510035415E-2</v>
      </c>
      <c r="N50" s="172" t="s">
        <v>146</v>
      </c>
      <c r="O50" s="79"/>
      <c r="P50" s="96">
        <v>0.05</v>
      </c>
      <c r="Q50" s="101"/>
      <c r="R50" s="82">
        <f>P50*R49</f>
        <v>3.3712499999999999</v>
      </c>
      <c r="S50" s="81"/>
      <c r="T50" s="96">
        <v>0.05</v>
      </c>
      <c r="U50" s="103"/>
      <c r="V50" s="129">
        <f>V49*T50</f>
        <v>3.4927500000000005</v>
      </c>
      <c r="W50" s="82">
        <f>V50-R50</f>
        <v>0.12150000000000061</v>
      </c>
      <c r="X50" s="160">
        <f>W50/R50</f>
        <v>3.6040044493882276E-2</v>
      </c>
      <c r="Z50" s="172" t="s">
        <v>146</v>
      </c>
      <c r="AA50" s="79"/>
      <c r="AB50" s="96">
        <v>0.05</v>
      </c>
      <c r="AC50" s="101"/>
      <c r="AD50" s="82">
        <f>AB50*AD49</f>
        <v>4.7549999999999999</v>
      </c>
      <c r="AE50" s="81"/>
      <c r="AF50" s="96">
        <v>0.05</v>
      </c>
      <c r="AG50" s="103"/>
      <c r="AH50" s="129">
        <f>AH49*AF50</f>
        <v>4.9265000000000008</v>
      </c>
      <c r="AI50" s="82">
        <f>AH50-AD50</f>
        <v>0.17150000000000087</v>
      </c>
      <c r="AJ50" s="160">
        <f>AI50/AD50</f>
        <v>3.6067297581493352E-2</v>
      </c>
      <c r="AL50" s="172" t="s">
        <v>146</v>
      </c>
      <c r="AM50" s="79"/>
      <c r="AN50" s="96">
        <v>0.05</v>
      </c>
      <c r="AO50" s="101"/>
      <c r="AP50" s="82">
        <f>AN50*AP49</f>
        <v>6.1387500000000008</v>
      </c>
      <c r="AQ50" s="81"/>
      <c r="AR50" s="96">
        <v>0.05</v>
      </c>
      <c r="AS50" s="103"/>
      <c r="AT50" s="129">
        <f>AT49*AR50</f>
        <v>6.3602499999999997</v>
      </c>
      <c r="AU50" s="82">
        <f>AT50-AP50</f>
        <v>0.22149999999999892</v>
      </c>
      <c r="AV50" s="160">
        <f>AU50/AP50</f>
        <v>3.6082264304622094E-2</v>
      </c>
      <c r="AX50" s="172" t="s">
        <v>146</v>
      </c>
      <c r="AY50" s="79"/>
      <c r="AZ50" s="96">
        <v>0.05</v>
      </c>
      <c r="BA50" s="101"/>
      <c r="BB50" s="82">
        <f>AZ50*BB49</f>
        <v>7.5225</v>
      </c>
      <c r="BC50" s="81"/>
      <c r="BD50" s="96">
        <v>0.05</v>
      </c>
      <c r="BE50" s="103"/>
      <c r="BF50" s="129">
        <f>BF49*BD50</f>
        <v>7.7940000000000005</v>
      </c>
      <c r="BG50" s="82">
        <f>BF50-BB50</f>
        <v>0.27150000000000052</v>
      </c>
      <c r="BH50" s="160">
        <f>BG50/BB50</f>
        <v>3.6091724825523495E-2</v>
      </c>
      <c r="BJ50" s="172" t="s">
        <v>146</v>
      </c>
      <c r="BK50" s="79"/>
      <c r="BL50" s="96">
        <v>0.05</v>
      </c>
      <c r="BM50" s="101"/>
      <c r="BN50" s="82">
        <f>BL50*BN49</f>
        <v>14.907499999999999</v>
      </c>
      <c r="BO50" s="81"/>
      <c r="BP50" s="96">
        <v>0.05</v>
      </c>
      <c r="BQ50" s="103"/>
      <c r="BR50" s="129">
        <f>BR49*BP50</f>
        <v>15.444000000000001</v>
      </c>
      <c r="BS50" s="82">
        <f>BR50-BN50</f>
        <v>0.53650000000000198</v>
      </c>
      <c r="BT50" s="160">
        <f>BS50/BN50</f>
        <v>3.5988596344122221E-2</v>
      </c>
      <c r="BV50" s="172" t="s">
        <v>146</v>
      </c>
      <c r="BW50" s="79"/>
      <c r="BX50" s="96">
        <v>0.05</v>
      </c>
      <c r="BY50" s="101"/>
      <c r="BZ50" s="82">
        <f>BX50*BZ49</f>
        <v>1.9875</v>
      </c>
      <c r="CA50" s="81"/>
      <c r="CB50" s="96">
        <v>0.05</v>
      </c>
      <c r="CC50" s="103"/>
      <c r="CD50" s="129">
        <f>CD49*CB50</f>
        <v>2.0590000000000002</v>
      </c>
      <c r="CE50" s="82">
        <f>CD50-BZ50</f>
        <v>7.1500000000000119E-2</v>
      </c>
      <c r="CF50" s="160">
        <f>CE50/BZ50</f>
        <v>3.5974842767295657E-2</v>
      </c>
    </row>
    <row r="51" spans="1:84" s="208" customFormat="1" x14ac:dyDescent="0.35">
      <c r="A51" s="208" t="s">
        <v>36</v>
      </c>
      <c r="B51" s="173" t="s">
        <v>147</v>
      </c>
      <c r="C51" s="79"/>
      <c r="D51" s="103"/>
      <c r="E51" s="101"/>
      <c r="F51" s="82">
        <f>F49+F50</f>
        <v>53.361000000000004</v>
      </c>
      <c r="G51" s="81"/>
      <c r="H51" s="103"/>
      <c r="I51" s="103"/>
      <c r="J51" s="129">
        <f>SUM(J49:J50)</f>
        <v>55.282499999999999</v>
      </c>
      <c r="K51" s="82">
        <f>J51-F51</f>
        <v>1.9214999999999947</v>
      </c>
      <c r="L51" s="209">
        <f>K51/F51</f>
        <v>3.6009445100354087E-2</v>
      </c>
      <c r="N51" s="173" t="s">
        <v>147</v>
      </c>
      <c r="O51" s="79"/>
      <c r="P51" s="103"/>
      <c r="Q51" s="101"/>
      <c r="R51" s="82">
        <f>R49+R50</f>
        <v>70.796250000000001</v>
      </c>
      <c r="S51" s="81"/>
      <c r="T51" s="103"/>
      <c r="U51" s="103"/>
      <c r="V51" s="129">
        <f>SUM(V49:V50)</f>
        <v>73.347750000000005</v>
      </c>
      <c r="W51" s="82">
        <f>V51-R51</f>
        <v>2.5515000000000043</v>
      </c>
      <c r="X51" s="209">
        <f>W51/R51</f>
        <v>3.6040044493882151E-2</v>
      </c>
      <c r="Z51" s="173" t="s">
        <v>147</v>
      </c>
      <c r="AA51" s="79"/>
      <c r="AB51" s="103"/>
      <c r="AC51" s="101"/>
      <c r="AD51" s="82">
        <f>AD49+AD50</f>
        <v>99.85499999999999</v>
      </c>
      <c r="AE51" s="81"/>
      <c r="AF51" s="103"/>
      <c r="AG51" s="103"/>
      <c r="AH51" s="129">
        <f>SUM(AH49:AH50)</f>
        <v>103.45650000000001</v>
      </c>
      <c r="AI51" s="82">
        <f>AH51-AD51</f>
        <v>3.6015000000000157</v>
      </c>
      <c r="AJ51" s="209">
        <f>AI51/AD51</f>
        <v>3.6067297581493324E-2</v>
      </c>
      <c r="AL51" s="173" t="s">
        <v>147</v>
      </c>
      <c r="AM51" s="79"/>
      <c r="AN51" s="103"/>
      <c r="AO51" s="101"/>
      <c r="AP51" s="82">
        <f>AP49+AP50</f>
        <v>128.91374999999999</v>
      </c>
      <c r="AQ51" s="81"/>
      <c r="AR51" s="103"/>
      <c r="AS51" s="103"/>
      <c r="AT51" s="129">
        <f>SUM(AT49:AT50)</f>
        <v>133.56524999999999</v>
      </c>
      <c r="AU51" s="82">
        <f>AT51-AP51</f>
        <v>4.6514999999999986</v>
      </c>
      <c r="AV51" s="209">
        <f>AU51/AP51</f>
        <v>3.6082264304622268E-2</v>
      </c>
      <c r="AX51" s="173" t="s">
        <v>147</v>
      </c>
      <c r="AY51" s="79"/>
      <c r="AZ51" s="103"/>
      <c r="BA51" s="101"/>
      <c r="BB51" s="82">
        <f>BB49+BB50</f>
        <v>157.9725</v>
      </c>
      <c r="BC51" s="81"/>
      <c r="BD51" s="103"/>
      <c r="BE51" s="103"/>
      <c r="BF51" s="129">
        <f>SUM(BF49:BF50)</f>
        <v>163.67400000000001</v>
      </c>
      <c r="BG51" s="82">
        <f>BF51-BB51</f>
        <v>5.70150000000001</v>
      </c>
      <c r="BH51" s="209">
        <f>BG51/BB51</f>
        <v>3.6091724825523495E-2</v>
      </c>
      <c r="BJ51" s="173" t="s">
        <v>147</v>
      </c>
      <c r="BK51" s="79"/>
      <c r="BL51" s="103"/>
      <c r="BM51" s="101"/>
      <c r="BN51" s="82">
        <f>BN49+BN50</f>
        <v>313.0575</v>
      </c>
      <c r="BO51" s="81"/>
      <c r="BP51" s="103"/>
      <c r="BQ51" s="103"/>
      <c r="BR51" s="129">
        <f>SUM(BR49:BR50)</f>
        <v>324.32400000000001</v>
      </c>
      <c r="BS51" s="82">
        <f>BR51-BN51</f>
        <v>11.266500000000008</v>
      </c>
      <c r="BT51" s="209">
        <f>BS51/BN51</f>
        <v>3.598859634412211E-2</v>
      </c>
      <c r="BV51" s="173" t="s">
        <v>147</v>
      </c>
      <c r="BW51" s="79"/>
      <c r="BX51" s="103"/>
      <c r="BY51" s="101"/>
      <c r="BZ51" s="82">
        <f>BZ49+BZ50</f>
        <v>41.737499999999997</v>
      </c>
      <c r="CA51" s="81"/>
      <c r="CB51" s="103"/>
      <c r="CC51" s="103"/>
      <c r="CD51" s="129">
        <f>SUM(CD49:CD50)</f>
        <v>43.238999999999997</v>
      </c>
      <c r="CE51" s="82">
        <f>CD51-BZ51</f>
        <v>1.5015000000000001</v>
      </c>
      <c r="CF51" s="209">
        <f>CE51/BZ51</f>
        <v>3.5974842767295602E-2</v>
      </c>
    </row>
    <row r="52" spans="1:84" customFormat="1" x14ac:dyDescent="0.35">
      <c r="B52" s="233" t="s">
        <v>148</v>
      </c>
      <c r="C52" s="79"/>
      <c r="D52" s="131">
        <f>$D$26</f>
        <v>0.13100000000000001</v>
      </c>
      <c r="E52" s="101"/>
      <c r="F52" s="130">
        <f>-D52*SUM(F42:F45)</f>
        <v>-6.6574200000000001</v>
      </c>
      <c r="G52" s="81"/>
      <c r="H52" s="131">
        <f>$H$26</f>
        <v>0.13100000000000001</v>
      </c>
      <c r="I52" s="103"/>
      <c r="J52" s="130">
        <f>-H52*SUM(J42:J45)</f>
        <v>-6.8971499999999999</v>
      </c>
      <c r="K52" s="130">
        <f>J52-F52</f>
        <v>-0.23972999999999978</v>
      </c>
      <c r="L52" s="83"/>
      <c r="N52" s="233" t="s">
        <v>148</v>
      </c>
      <c r="O52" s="79"/>
      <c r="P52" s="131">
        <f>$D$26</f>
        <v>0.13100000000000001</v>
      </c>
      <c r="Q52" s="101"/>
      <c r="R52" s="130">
        <f>-P52*SUM(R42:R45)</f>
        <v>-8.8326750000000001</v>
      </c>
      <c r="S52" s="81"/>
      <c r="T52" s="131">
        <f>$H$26</f>
        <v>0.13100000000000001</v>
      </c>
      <c r="U52" s="103"/>
      <c r="V52" s="130">
        <f>-T52*SUM(V42:V45)</f>
        <v>-9.1510050000000014</v>
      </c>
      <c r="W52" s="130">
        <f>V52-R52</f>
        <v>-0.31833000000000133</v>
      </c>
      <c r="X52" s="83"/>
      <c r="Z52" s="233" t="s">
        <v>148</v>
      </c>
      <c r="AA52" s="79"/>
      <c r="AB52" s="131">
        <f>$D$26</f>
        <v>0.13100000000000001</v>
      </c>
      <c r="AC52" s="101"/>
      <c r="AD52" s="130">
        <f>-AB52*SUM(AD42:AD45)</f>
        <v>-12.4581</v>
      </c>
      <c r="AE52" s="81"/>
      <c r="AF52" s="131">
        <f>$H$26</f>
        <v>0.13100000000000001</v>
      </c>
      <c r="AG52" s="103"/>
      <c r="AH52" s="130">
        <f>-AF52*SUM(AH42:AH45)</f>
        <v>-12.907430000000002</v>
      </c>
      <c r="AI52" s="130">
        <f>AH52-AD52</f>
        <v>-0.44933000000000156</v>
      </c>
      <c r="AJ52" s="83"/>
      <c r="AL52" s="233" t="s">
        <v>148</v>
      </c>
      <c r="AM52" s="79"/>
      <c r="AN52" s="131">
        <f>$D$26</f>
        <v>0.13100000000000001</v>
      </c>
      <c r="AO52" s="101"/>
      <c r="AP52" s="130">
        <f>-AN52*SUM(AP42:AP45)</f>
        <v>-16.083525000000002</v>
      </c>
      <c r="AQ52" s="81"/>
      <c r="AR52" s="131">
        <f>$H$26</f>
        <v>0.13100000000000001</v>
      </c>
      <c r="AS52" s="103"/>
      <c r="AT52" s="130">
        <f>-AR52*SUM(AT42:AT45)</f>
        <v>-16.663854999999998</v>
      </c>
      <c r="AU52" s="130">
        <f>-AR52*SUM(AU43:AU45)</f>
        <v>-0.39299999999999813</v>
      </c>
      <c r="AV52" s="83"/>
      <c r="AX52" s="233" t="s">
        <v>148</v>
      </c>
      <c r="AY52" s="79"/>
      <c r="AZ52" s="131">
        <f>$D$26</f>
        <v>0.13100000000000001</v>
      </c>
      <c r="BA52" s="101"/>
      <c r="BB52" s="130">
        <f>-AZ52*SUM(BB42:BB45)</f>
        <v>-19.708949999999998</v>
      </c>
      <c r="BC52" s="81"/>
      <c r="BD52" s="131">
        <f>$H$26</f>
        <v>0.13100000000000001</v>
      </c>
      <c r="BE52" s="103"/>
      <c r="BF52" s="130">
        <f>-BD52*SUM(BF42:BF45)</f>
        <v>-20.420280000000002</v>
      </c>
      <c r="BG52" s="130">
        <f>BF52-BB52</f>
        <v>-0.71133000000000379</v>
      </c>
      <c r="BH52" s="83"/>
      <c r="BJ52" s="233" t="s">
        <v>148</v>
      </c>
      <c r="BK52" s="79"/>
      <c r="BL52" s="131">
        <f>$D$26</f>
        <v>0.13100000000000001</v>
      </c>
      <c r="BM52" s="101"/>
      <c r="BN52" s="130">
        <f>-BL52*SUM(BN42:BN45)</f>
        <v>-39.057649999999995</v>
      </c>
      <c r="BO52" s="81"/>
      <c r="BP52" s="131">
        <f>$H$26</f>
        <v>0.13100000000000001</v>
      </c>
      <c r="BQ52" s="103"/>
      <c r="BR52" s="130">
        <f>-BP52*SUM(BR42:BR45)</f>
        <v>-40.463280000000005</v>
      </c>
      <c r="BS52" s="130">
        <f>BR52-BN52</f>
        <v>-1.4056300000000093</v>
      </c>
      <c r="BT52" s="83"/>
      <c r="BV52" s="233" t="s">
        <v>148</v>
      </c>
      <c r="BW52" s="79"/>
      <c r="BX52" s="131">
        <f>$D$26</f>
        <v>0.13100000000000001</v>
      </c>
      <c r="BY52" s="101"/>
      <c r="BZ52" s="130">
        <f>-BX52*SUM(BZ42:BZ45)</f>
        <v>-5.2072500000000002</v>
      </c>
      <c r="CA52" s="81"/>
      <c r="CB52" s="131">
        <f>$H$26</f>
        <v>0.13100000000000001</v>
      </c>
      <c r="CC52" s="103"/>
      <c r="CD52" s="130">
        <f>-CB52*SUM(CD42:CD45)</f>
        <v>-5.3945800000000004</v>
      </c>
      <c r="CE52" s="130">
        <f>CD52-BZ52</f>
        <v>-0.18733000000000022</v>
      </c>
      <c r="CF52" s="83"/>
    </row>
    <row r="53" spans="1:84" ht="15" thickBot="1" x14ac:dyDescent="0.4">
      <c r="B53" s="304" t="s">
        <v>150</v>
      </c>
      <c r="C53" s="305"/>
      <c r="D53" s="105"/>
      <c r="E53" s="106"/>
      <c r="F53" s="108">
        <f>SUM(F51:F51+F52)</f>
        <v>46.703580000000002</v>
      </c>
      <c r="G53" s="81"/>
      <c r="H53" s="107"/>
      <c r="I53" s="107"/>
      <c r="J53" s="132">
        <f>SUM(J51:J51)+J52</f>
        <v>48.385350000000003</v>
      </c>
      <c r="K53" s="185">
        <f>J53-F53</f>
        <v>1.6817700000000002</v>
      </c>
      <c r="L53" s="163">
        <f>K53/F53</f>
        <v>3.6009445100354191E-2</v>
      </c>
      <c r="N53" s="304" t="s">
        <v>150</v>
      </c>
      <c r="O53" s="305"/>
      <c r="P53" s="105"/>
      <c r="Q53" s="106"/>
      <c r="R53" s="108">
        <f>SUM(R51:R51+R52)</f>
        <v>61.963574999999999</v>
      </c>
      <c r="S53" s="81"/>
      <c r="T53" s="107"/>
      <c r="U53" s="107"/>
      <c r="V53" s="132">
        <f>SUM(V51:V51)+V52</f>
        <v>64.196745000000007</v>
      </c>
      <c r="W53" s="185">
        <f>V53-R53</f>
        <v>2.2331700000000083</v>
      </c>
      <c r="X53" s="163">
        <f>W53/R53</f>
        <v>3.6040044493882227E-2</v>
      </c>
      <c r="Z53" s="304" t="s">
        <v>150</v>
      </c>
      <c r="AA53" s="305"/>
      <c r="AB53" s="105"/>
      <c r="AC53" s="106"/>
      <c r="AD53" s="108">
        <f>SUM(AD51:AD51+AD52)</f>
        <v>87.396899999999988</v>
      </c>
      <c r="AE53" s="81"/>
      <c r="AF53" s="107"/>
      <c r="AG53" s="107"/>
      <c r="AH53" s="132">
        <f>SUM(AH51:AH51)+AH52</f>
        <v>90.54907</v>
      </c>
      <c r="AI53" s="185">
        <f>AH53-AD53</f>
        <v>3.1521700000000124</v>
      </c>
      <c r="AJ53" s="163">
        <f>AI53/AD53</f>
        <v>3.606729758149331E-2</v>
      </c>
      <c r="AL53" s="304" t="s">
        <v>150</v>
      </c>
      <c r="AM53" s="305"/>
      <c r="AN53" s="105"/>
      <c r="AO53" s="106"/>
      <c r="AP53" s="108">
        <f>SUM(AP51:AP51+AP52)</f>
        <v>112.83022499999998</v>
      </c>
      <c r="AQ53" s="81"/>
      <c r="AR53" s="107"/>
      <c r="AS53" s="107"/>
      <c r="AT53" s="132">
        <f>SUM(AT51:AT51)+AT52</f>
        <v>116.90139499999999</v>
      </c>
      <c r="AU53" s="185">
        <f>AT53-AP53</f>
        <v>4.0711700000000093</v>
      </c>
      <c r="AV53" s="163">
        <f>AU53/AP53</f>
        <v>3.6082264304622365E-2</v>
      </c>
      <c r="AX53" s="304" t="s">
        <v>150</v>
      </c>
      <c r="AY53" s="305"/>
      <c r="AZ53" s="105"/>
      <c r="BA53" s="106"/>
      <c r="BB53" s="108">
        <f>SUM(BB51:BB51+BB52)</f>
        <v>138.26355000000001</v>
      </c>
      <c r="BC53" s="81"/>
      <c r="BD53" s="107"/>
      <c r="BE53" s="107"/>
      <c r="BF53" s="132">
        <f>SUM(BF51:BF51)+BF52</f>
        <v>143.25372000000002</v>
      </c>
      <c r="BG53" s="185">
        <f>BF53-BB53</f>
        <v>4.9901700000000062</v>
      </c>
      <c r="BH53" s="163">
        <f>BG53/BB53</f>
        <v>3.6091724825523475E-2</v>
      </c>
      <c r="BJ53" s="304" t="s">
        <v>150</v>
      </c>
      <c r="BK53" s="305"/>
      <c r="BL53" s="105"/>
      <c r="BM53" s="106"/>
      <c r="BN53" s="108">
        <f>SUM(BN51:BN51+BN52)</f>
        <v>273.99985000000004</v>
      </c>
      <c r="BO53" s="81"/>
      <c r="BP53" s="107"/>
      <c r="BQ53" s="107"/>
      <c r="BR53" s="132">
        <f>SUM(BR51:BR51)+BR52</f>
        <v>283.86072000000001</v>
      </c>
      <c r="BS53" s="185">
        <f>BR53-BN53</f>
        <v>9.8608699999999772</v>
      </c>
      <c r="BT53" s="163">
        <f>BS53/BN53</f>
        <v>3.5988596344121999E-2</v>
      </c>
      <c r="BV53" s="304" t="s">
        <v>150</v>
      </c>
      <c r="BW53" s="305"/>
      <c r="BX53" s="105"/>
      <c r="BY53" s="106"/>
      <c r="BZ53" s="108">
        <f>SUM(BZ51:BZ51+BZ52)</f>
        <v>36.530249999999995</v>
      </c>
      <c r="CA53" s="81"/>
      <c r="CB53" s="107"/>
      <c r="CC53" s="107"/>
      <c r="CD53" s="132">
        <f>SUM(CD51:CD51)+CD52</f>
        <v>37.84442</v>
      </c>
      <c r="CE53" s="185">
        <f>CD53-BZ53</f>
        <v>1.3141700000000043</v>
      </c>
      <c r="CF53" s="163">
        <f>CE53/BZ53</f>
        <v>3.597484276729572E-2</v>
      </c>
    </row>
    <row r="54" spans="1:84" ht="15" thickBot="1" x14ac:dyDescent="0.4">
      <c r="B54" s="174"/>
      <c r="C54" s="90"/>
      <c r="D54" s="109"/>
      <c r="E54" s="110"/>
      <c r="F54" s="134"/>
      <c r="G54" s="81"/>
      <c r="H54" s="109"/>
      <c r="I54" s="111"/>
      <c r="J54" s="112"/>
      <c r="K54" s="113"/>
      <c r="L54" s="164"/>
      <c r="N54" s="174"/>
      <c r="O54" s="90"/>
      <c r="P54" s="109"/>
      <c r="Q54" s="110"/>
      <c r="R54" s="134"/>
      <c r="S54" s="81"/>
      <c r="T54" s="109"/>
      <c r="U54" s="111"/>
      <c r="V54" s="112"/>
      <c r="W54" s="113"/>
      <c r="X54" s="164"/>
      <c r="Z54" s="174"/>
      <c r="AA54" s="90"/>
      <c r="AB54" s="109"/>
      <c r="AC54" s="110"/>
      <c r="AD54" s="134"/>
      <c r="AE54" s="81"/>
      <c r="AF54" s="109"/>
      <c r="AG54" s="111"/>
      <c r="AH54" s="112"/>
      <c r="AI54" s="113"/>
      <c r="AJ54" s="164"/>
      <c r="AL54" s="174"/>
      <c r="AM54" s="90"/>
      <c r="AN54" s="109"/>
      <c r="AO54" s="110"/>
      <c r="AP54" s="134"/>
      <c r="AQ54" s="81"/>
      <c r="AR54" s="109"/>
      <c r="AS54" s="111"/>
      <c r="AT54" s="112"/>
      <c r="AU54" s="113"/>
      <c r="AV54" s="164"/>
      <c r="AX54" s="174"/>
      <c r="AY54" s="90"/>
      <c r="AZ54" s="109"/>
      <c r="BA54" s="110"/>
      <c r="BB54" s="134"/>
      <c r="BC54" s="81"/>
      <c r="BD54" s="109"/>
      <c r="BE54" s="111"/>
      <c r="BF54" s="112"/>
      <c r="BG54" s="113"/>
      <c r="BH54" s="164"/>
      <c r="BJ54" s="174"/>
      <c r="BK54" s="90"/>
      <c r="BL54" s="109"/>
      <c r="BM54" s="110"/>
      <c r="BN54" s="134"/>
      <c r="BO54" s="81"/>
      <c r="BP54" s="109"/>
      <c r="BQ54" s="111"/>
      <c r="BR54" s="112"/>
      <c r="BS54" s="113"/>
      <c r="BT54" s="164"/>
      <c r="BV54" s="174"/>
      <c r="BW54" s="90"/>
      <c r="BX54" s="109"/>
      <c r="BY54" s="110"/>
      <c r="BZ54" s="134"/>
      <c r="CA54" s="81"/>
      <c r="CB54" s="109"/>
      <c r="CC54" s="111"/>
      <c r="CD54" s="112"/>
      <c r="CE54" s="113"/>
      <c r="CF54" s="164"/>
    </row>
    <row r="57" spans="1:84" ht="39" customHeight="1" x14ac:dyDescent="0.35">
      <c r="B57" s="60" t="s">
        <v>103</v>
      </c>
      <c r="C57" s="306" t="str">
        <f>'Current Tariff Schedule'!$A$53</f>
        <v>NON STANDARD A GENERAL SERVICE SINGLE PHASE SERVICE CLASSIFICATION - G1</v>
      </c>
      <c r="D57" s="306"/>
      <c r="E57" s="306"/>
      <c r="F57" s="306"/>
      <c r="G57" s="306"/>
      <c r="H57" s="306"/>
      <c r="I57" s="306"/>
      <c r="J57" s="306"/>
      <c r="K57" s="61"/>
      <c r="L57" s="61"/>
      <c r="N57" s="60" t="s">
        <v>103</v>
      </c>
      <c r="O57" s="306" t="str">
        <f>'Current Tariff Schedule'!$A$53</f>
        <v>NON STANDARD A GENERAL SERVICE SINGLE PHASE SERVICE CLASSIFICATION - G1</v>
      </c>
      <c r="P57" s="306"/>
      <c r="Q57" s="306"/>
      <c r="R57" s="306"/>
      <c r="S57" s="306"/>
      <c r="T57" s="306"/>
      <c r="U57" s="306"/>
      <c r="V57" s="306"/>
      <c r="W57" s="61"/>
      <c r="X57" s="61"/>
      <c r="Z57" s="60" t="s">
        <v>103</v>
      </c>
      <c r="AA57" s="306" t="str">
        <f>'Current Tariff Schedule'!$A$53</f>
        <v>NON STANDARD A GENERAL SERVICE SINGLE PHASE SERVICE CLASSIFICATION - G1</v>
      </c>
      <c r="AB57" s="306"/>
      <c r="AC57" s="306"/>
      <c r="AD57" s="306"/>
      <c r="AE57" s="306"/>
      <c r="AF57" s="306"/>
      <c r="AG57" s="306"/>
      <c r="AH57" s="306"/>
      <c r="AI57" s="61"/>
      <c r="AJ57" s="61"/>
      <c r="AL57" s="60" t="s">
        <v>103</v>
      </c>
      <c r="AM57" s="306" t="str">
        <f>'Current Tariff Schedule'!$A$53</f>
        <v>NON STANDARD A GENERAL SERVICE SINGLE PHASE SERVICE CLASSIFICATION - G1</v>
      </c>
      <c r="AN57" s="306"/>
      <c r="AO57" s="306"/>
      <c r="AP57" s="306"/>
      <c r="AQ57" s="306"/>
      <c r="AR57" s="306"/>
      <c r="AS57" s="306"/>
      <c r="AT57" s="306"/>
      <c r="AU57" s="61"/>
      <c r="AV57" s="61"/>
      <c r="AX57" s="60" t="s">
        <v>103</v>
      </c>
      <c r="AY57" s="306" t="str">
        <f>'Current Tariff Schedule'!$A$53</f>
        <v>NON STANDARD A GENERAL SERVICE SINGLE PHASE SERVICE CLASSIFICATION - G1</v>
      </c>
      <c r="AZ57" s="306"/>
      <c r="BA57" s="306"/>
      <c r="BB57" s="306"/>
      <c r="BC57" s="306"/>
      <c r="BD57" s="306"/>
      <c r="BE57" s="306"/>
      <c r="BF57" s="306"/>
      <c r="BG57" s="61"/>
      <c r="BH57" s="61"/>
      <c r="BJ57" s="60" t="s">
        <v>103</v>
      </c>
      <c r="BK57" s="306" t="str">
        <f>'Current Tariff Schedule'!$A$53</f>
        <v>NON STANDARD A GENERAL SERVICE SINGLE PHASE SERVICE CLASSIFICATION - G1</v>
      </c>
      <c r="BL57" s="306"/>
      <c r="BM57" s="306"/>
      <c r="BN57" s="306"/>
      <c r="BO57" s="306"/>
      <c r="BP57" s="306"/>
      <c r="BQ57" s="306"/>
      <c r="BR57" s="306"/>
      <c r="BS57" s="61"/>
      <c r="BT57" s="61"/>
      <c r="BV57" s="60" t="s">
        <v>103</v>
      </c>
      <c r="BW57" s="306" t="str">
        <f>'Current Tariff Schedule'!$A$53</f>
        <v>NON STANDARD A GENERAL SERVICE SINGLE PHASE SERVICE CLASSIFICATION - G1</v>
      </c>
      <c r="BX57" s="306"/>
      <c r="BY57" s="306"/>
      <c r="BZ57" s="306"/>
      <c r="CA57" s="306"/>
      <c r="CB57" s="306"/>
      <c r="CC57" s="306"/>
      <c r="CD57" s="306"/>
      <c r="CE57" s="61"/>
      <c r="CF57" s="61"/>
    </row>
    <row r="58" spans="1:84" x14ac:dyDescent="0.35">
      <c r="B58" s="62"/>
      <c r="C58" s="64"/>
      <c r="D58" s="65"/>
      <c r="E58" s="65"/>
      <c r="F58" s="65"/>
      <c r="G58" s="65"/>
      <c r="H58" s="65"/>
      <c r="I58" s="65"/>
      <c r="J58" s="65"/>
      <c r="K58" s="65"/>
      <c r="L58" s="65"/>
      <c r="N58" s="62"/>
      <c r="O58" s="64"/>
      <c r="P58" s="65"/>
      <c r="Q58" s="65"/>
      <c r="R58" s="65"/>
      <c r="S58" s="65"/>
      <c r="T58" s="65"/>
      <c r="U58" s="65"/>
      <c r="V58" s="65"/>
      <c r="W58" s="65"/>
      <c r="X58" s="65"/>
      <c r="Z58" s="62"/>
      <c r="AA58" s="64"/>
      <c r="AB58" s="65"/>
      <c r="AC58" s="65"/>
      <c r="AD58" s="65"/>
      <c r="AE58" s="65"/>
      <c r="AF58" s="65"/>
      <c r="AG58" s="65"/>
      <c r="AH58" s="65"/>
      <c r="AI58" s="65"/>
      <c r="AJ58" s="65"/>
      <c r="AL58" s="62"/>
      <c r="AM58" s="64"/>
      <c r="AN58" s="65"/>
      <c r="AO58" s="65"/>
      <c r="AP58" s="65"/>
      <c r="AQ58" s="65"/>
      <c r="AR58" s="65"/>
      <c r="AS58" s="65"/>
      <c r="AT58" s="65"/>
      <c r="AU58" s="65"/>
      <c r="AV58" s="65"/>
      <c r="AX58" s="62"/>
      <c r="AY58" s="64"/>
      <c r="AZ58" s="65"/>
      <c r="BA58" s="65"/>
      <c r="BB58" s="65"/>
      <c r="BC58" s="65"/>
      <c r="BD58" s="65"/>
      <c r="BE58" s="65"/>
      <c r="BF58" s="65"/>
      <c r="BG58" s="65"/>
      <c r="BH58" s="65"/>
      <c r="BJ58" s="62"/>
      <c r="BK58" s="64"/>
      <c r="BL58" s="65"/>
      <c r="BM58" s="65"/>
      <c r="BN58" s="65"/>
      <c r="BO58" s="65"/>
      <c r="BP58" s="65"/>
      <c r="BQ58" s="65"/>
      <c r="BR58" s="65"/>
      <c r="BS58" s="65"/>
      <c r="BT58" s="65"/>
      <c r="BV58" s="62"/>
      <c r="BW58" s="64"/>
      <c r="BX58" s="65"/>
      <c r="BY58" s="65"/>
      <c r="BZ58" s="65"/>
      <c r="CA58" s="65"/>
      <c r="CB58" s="65"/>
      <c r="CC58" s="65"/>
      <c r="CD58" s="65"/>
      <c r="CE58" s="65"/>
      <c r="CF58" s="65"/>
    </row>
    <row r="59" spans="1:84" x14ac:dyDescent="0.35">
      <c r="B59" s="60" t="s">
        <v>127</v>
      </c>
      <c r="C59" s="66"/>
      <c r="D59" s="114">
        <v>0</v>
      </c>
      <c r="E59" s="66"/>
      <c r="F59" s="66"/>
      <c r="G59" s="66"/>
      <c r="H59" s="66"/>
      <c r="I59" s="66"/>
      <c r="J59" s="66"/>
      <c r="K59" s="66"/>
      <c r="L59" s="66"/>
      <c r="N59" s="60" t="s">
        <v>127</v>
      </c>
      <c r="O59" s="66"/>
      <c r="P59" s="114">
        <v>0</v>
      </c>
      <c r="Q59" s="66"/>
      <c r="R59" s="66"/>
      <c r="S59" s="66"/>
      <c r="T59" s="66"/>
      <c r="U59" s="66"/>
      <c r="V59" s="66"/>
      <c r="W59" s="66"/>
      <c r="X59" s="66"/>
      <c r="Z59" s="60" t="s">
        <v>127</v>
      </c>
      <c r="AA59" s="66"/>
      <c r="AB59" s="114">
        <v>0</v>
      </c>
      <c r="AC59" s="66"/>
      <c r="AD59" s="66"/>
      <c r="AE59" s="66"/>
      <c r="AF59" s="66"/>
      <c r="AG59" s="66"/>
      <c r="AH59" s="66"/>
      <c r="AI59" s="66"/>
      <c r="AJ59" s="66"/>
      <c r="AL59" s="60" t="s">
        <v>127</v>
      </c>
      <c r="AM59" s="66"/>
      <c r="AN59" s="114">
        <v>0</v>
      </c>
      <c r="AO59" s="66"/>
      <c r="AP59" s="66"/>
      <c r="AQ59" s="66"/>
      <c r="AR59" s="66"/>
      <c r="AS59" s="66"/>
      <c r="AT59" s="66"/>
      <c r="AU59" s="66"/>
      <c r="AV59" s="66"/>
      <c r="AX59" s="60" t="s">
        <v>127</v>
      </c>
      <c r="AY59" s="66"/>
      <c r="AZ59" s="114">
        <v>0</v>
      </c>
      <c r="BA59" s="66"/>
      <c r="BB59" s="66"/>
      <c r="BC59" s="66"/>
      <c r="BD59" s="66"/>
      <c r="BE59" s="66"/>
      <c r="BF59" s="66"/>
      <c r="BG59" s="66"/>
      <c r="BH59" s="66"/>
      <c r="BJ59" s="60" t="s">
        <v>127</v>
      </c>
      <c r="BK59" s="66"/>
      <c r="BL59" s="114">
        <v>0</v>
      </c>
      <c r="BM59" s="66"/>
      <c r="BN59" s="66"/>
      <c r="BO59" s="66"/>
      <c r="BP59" s="66"/>
      <c r="BQ59" s="66"/>
      <c r="BR59" s="66"/>
      <c r="BS59" s="66"/>
      <c r="BT59" s="66"/>
      <c r="BV59" s="60" t="s">
        <v>127</v>
      </c>
      <c r="BW59" s="66"/>
      <c r="BX59" s="114">
        <v>0</v>
      </c>
      <c r="BY59" s="66"/>
      <c r="BZ59" s="66"/>
      <c r="CA59" s="66"/>
      <c r="CB59" s="66"/>
      <c r="CC59" s="66"/>
      <c r="CD59" s="66"/>
      <c r="CE59" s="66"/>
      <c r="CF59" s="66"/>
    </row>
    <row r="60" spans="1:84" x14ac:dyDescent="0.35">
      <c r="B60" s="60" t="s">
        <v>128</v>
      </c>
      <c r="C60" s="67" t="s">
        <v>129</v>
      </c>
      <c r="D60" s="69">
        <v>1000</v>
      </c>
      <c r="N60" s="60" t="s">
        <v>128</v>
      </c>
      <c r="O60" s="67" t="s">
        <v>129</v>
      </c>
      <c r="P60" s="69">
        <v>2000</v>
      </c>
      <c r="Z60" s="60" t="s">
        <v>128</v>
      </c>
      <c r="AA60" s="67" t="s">
        <v>129</v>
      </c>
      <c r="AB60" s="69">
        <v>3000</v>
      </c>
      <c r="AL60" s="60" t="s">
        <v>128</v>
      </c>
      <c r="AM60" s="67" t="s">
        <v>129</v>
      </c>
      <c r="AN60" s="69">
        <v>5000</v>
      </c>
      <c r="AX60" s="60" t="s">
        <v>128</v>
      </c>
      <c r="AY60" s="67" t="s">
        <v>129</v>
      </c>
      <c r="AZ60" s="69">
        <v>0</v>
      </c>
      <c r="BJ60" s="60" t="s">
        <v>128</v>
      </c>
      <c r="BK60" s="67" t="s">
        <v>129</v>
      </c>
      <c r="BL60" s="69">
        <v>0</v>
      </c>
      <c r="BV60" s="60" t="s">
        <v>128</v>
      </c>
      <c r="BW60" s="67" t="s">
        <v>129</v>
      </c>
      <c r="BX60" s="69">
        <v>0</v>
      </c>
    </row>
    <row r="61" spans="1:84" x14ac:dyDescent="0.35">
      <c r="B61" s="63"/>
      <c r="C61" s="63"/>
      <c r="D61" s="63"/>
      <c r="E61" s="70"/>
      <c r="F61" s="63"/>
      <c r="G61" s="63"/>
      <c r="H61" s="63"/>
      <c r="I61" s="63"/>
      <c r="J61" s="63"/>
      <c r="K61" s="63"/>
      <c r="L61" s="63"/>
      <c r="N61" s="63"/>
      <c r="O61" s="63"/>
      <c r="P61" s="63"/>
      <c r="Q61" s="70"/>
      <c r="R61" s="63"/>
      <c r="S61" s="63"/>
      <c r="T61" s="63"/>
      <c r="U61" s="63"/>
      <c r="V61" s="63"/>
      <c r="W61" s="63"/>
      <c r="X61" s="63"/>
      <c r="Z61" s="63"/>
      <c r="AA61" s="63"/>
      <c r="AB61" s="63"/>
      <c r="AC61" s="70"/>
      <c r="AD61" s="63"/>
      <c r="AE61" s="63"/>
      <c r="AF61" s="63"/>
      <c r="AG61" s="63"/>
      <c r="AH61" s="63"/>
      <c r="AI61" s="63"/>
      <c r="AJ61" s="63"/>
      <c r="AL61" s="63"/>
      <c r="AM61" s="63"/>
      <c r="AN61" s="63"/>
      <c r="AO61" s="70"/>
      <c r="AP61" s="63"/>
      <c r="AQ61" s="63"/>
      <c r="AR61" s="63"/>
      <c r="AS61" s="63"/>
      <c r="AT61" s="63"/>
      <c r="AU61" s="63"/>
      <c r="AV61" s="63"/>
      <c r="AX61" s="63"/>
      <c r="AY61" s="63"/>
      <c r="AZ61" s="63"/>
      <c r="BA61" s="70"/>
      <c r="BB61" s="63"/>
      <c r="BC61" s="63"/>
      <c r="BD61" s="63"/>
      <c r="BE61" s="63"/>
      <c r="BF61" s="63"/>
      <c r="BG61" s="63"/>
      <c r="BH61" s="63"/>
      <c r="BJ61" s="63"/>
      <c r="BK61" s="63"/>
      <c r="BL61" s="63"/>
      <c r="BM61" s="70"/>
      <c r="BN61" s="63"/>
      <c r="BO61" s="63"/>
      <c r="BP61" s="63"/>
      <c r="BQ61" s="63"/>
      <c r="BR61" s="63"/>
      <c r="BS61" s="63"/>
      <c r="BT61" s="63"/>
      <c r="BV61" s="63"/>
      <c r="BW61" s="63"/>
      <c r="BX61" s="63"/>
      <c r="BY61" s="70"/>
      <c r="BZ61" s="63"/>
      <c r="CA61" s="63"/>
      <c r="CB61" s="63"/>
      <c r="CC61" s="63"/>
      <c r="CD61" s="63"/>
      <c r="CE61" s="63"/>
      <c r="CF61" s="63"/>
    </row>
    <row r="62" spans="1:84" x14ac:dyDescent="0.35">
      <c r="B62" s="71" t="s">
        <v>130</v>
      </c>
      <c r="E62" s="68"/>
      <c r="N62" s="71" t="s">
        <v>130</v>
      </c>
      <c r="Q62" s="68"/>
      <c r="Z62" s="71" t="s">
        <v>130</v>
      </c>
      <c r="AC62" s="68"/>
      <c r="AL62" s="71" t="s">
        <v>130</v>
      </c>
      <c r="AO62" s="68"/>
      <c r="AX62" s="71" t="s">
        <v>130</v>
      </c>
      <c r="BA62" s="68"/>
      <c r="BJ62" s="71" t="s">
        <v>130</v>
      </c>
      <c r="BM62" s="68"/>
      <c r="BV62" s="71" t="s">
        <v>130</v>
      </c>
      <c r="BY62" s="68"/>
    </row>
    <row r="63" spans="1:84" x14ac:dyDescent="0.35">
      <c r="B63" s="60" t="s">
        <v>131</v>
      </c>
      <c r="C63" s="67" t="s">
        <v>132</v>
      </c>
      <c r="D63" s="70"/>
      <c r="E63" s="68"/>
      <c r="N63" s="60" t="s">
        <v>131</v>
      </c>
      <c r="O63" s="67" t="s">
        <v>132</v>
      </c>
      <c r="P63" s="70"/>
      <c r="Q63" s="68"/>
      <c r="Z63" s="60" t="s">
        <v>131</v>
      </c>
      <c r="AA63" s="67" t="s">
        <v>132</v>
      </c>
      <c r="AB63" s="70"/>
      <c r="AC63" s="68"/>
      <c r="AL63" s="60" t="s">
        <v>131</v>
      </c>
      <c r="AM63" s="67" t="s">
        <v>132</v>
      </c>
      <c r="AN63" s="70"/>
      <c r="AO63" s="68"/>
      <c r="AX63" s="60" t="s">
        <v>131</v>
      </c>
      <c r="AY63" s="67" t="s">
        <v>132</v>
      </c>
      <c r="AZ63" s="70"/>
      <c r="BA63" s="68"/>
      <c r="BJ63" s="60" t="s">
        <v>131</v>
      </c>
      <c r="BK63" s="67" t="s">
        <v>132</v>
      </c>
      <c r="BL63" s="70"/>
      <c r="BM63" s="68"/>
      <c r="BV63" s="60" t="s">
        <v>131</v>
      </c>
      <c r="BW63" s="67" t="s">
        <v>132</v>
      </c>
      <c r="BX63" s="70"/>
      <c r="BY63" s="68"/>
    </row>
    <row r="64" spans="1:84" x14ac:dyDescent="0.35">
      <c r="B64" s="63"/>
      <c r="C64" s="70"/>
      <c r="D64" s="63"/>
      <c r="E64" s="63"/>
      <c r="F64" s="63"/>
      <c r="G64" s="63"/>
      <c r="H64" s="63"/>
      <c r="I64" s="63"/>
      <c r="J64" s="63"/>
      <c r="K64" s="63"/>
      <c r="L64" s="63"/>
      <c r="N64" s="63"/>
      <c r="O64" s="70"/>
      <c r="P64" s="63"/>
      <c r="Q64" s="63"/>
      <c r="R64" s="63"/>
      <c r="S64" s="63"/>
      <c r="T64" s="63"/>
      <c r="U64" s="63"/>
      <c r="V64" s="63"/>
      <c r="W64" s="63"/>
      <c r="X64" s="63"/>
      <c r="Z64" s="63"/>
      <c r="AA64" s="70"/>
      <c r="AB64" s="63"/>
      <c r="AC64" s="63"/>
      <c r="AD64" s="63"/>
      <c r="AE64" s="63"/>
      <c r="AF64" s="63"/>
      <c r="AG64" s="63"/>
      <c r="AH64" s="63"/>
      <c r="AI64" s="63"/>
      <c r="AJ64" s="63"/>
      <c r="AL64" s="63"/>
      <c r="AM64" s="70"/>
      <c r="AN64" s="63"/>
      <c r="AO64" s="63"/>
      <c r="AP64" s="63"/>
      <c r="AQ64" s="63"/>
      <c r="AR64" s="63"/>
      <c r="AS64" s="63"/>
      <c r="AT64" s="63"/>
      <c r="AU64" s="63"/>
      <c r="AV64" s="63"/>
      <c r="AX64" s="63"/>
      <c r="AY64" s="70"/>
      <c r="AZ64" s="63"/>
      <c r="BA64" s="63"/>
      <c r="BB64" s="63"/>
      <c r="BC64" s="63"/>
      <c r="BD64" s="63"/>
      <c r="BE64" s="63"/>
      <c r="BF64" s="63"/>
      <c r="BG64" s="63"/>
      <c r="BH64" s="63"/>
      <c r="BJ64" s="63"/>
      <c r="BK64" s="70"/>
      <c r="BL64" s="63"/>
      <c r="BM64" s="63"/>
      <c r="BN64" s="63"/>
      <c r="BO64" s="63"/>
      <c r="BP64" s="63"/>
      <c r="BQ64" s="63"/>
      <c r="BR64" s="63"/>
      <c r="BS64" s="63"/>
      <c r="BT64" s="63"/>
      <c r="BV64" s="63"/>
      <c r="BW64" s="70"/>
      <c r="BX64" s="63"/>
      <c r="BY64" s="63"/>
      <c r="BZ64" s="63"/>
      <c r="CA64" s="63"/>
      <c r="CB64" s="63"/>
      <c r="CC64" s="63"/>
      <c r="CD64" s="63"/>
      <c r="CE64" s="63"/>
      <c r="CF64" s="63"/>
    </row>
    <row r="65" spans="2:84" x14ac:dyDescent="0.35">
      <c r="B65" s="63"/>
      <c r="C65" s="70"/>
      <c r="D65" s="307" t="s">
        <v>134</v>
      </c>
      <c r="E65" s="308"/>
      <c r="F65" s="309"/>
      <c r="G65" s="63"/>
      <c r="H65" s="307" t="s">
        <v>135</v>
      </c>
      <c r="I65" s="308"/>
      <c r="J65" s="309"/>
      <c r="K65" s="307" t="s">
        <v>136</v>
      </c>
      <c r="L65" s="309"/>
      <c r="N65" s="63"/>
      <c r="O65" s="70"/>
      <c r="P65" s="307" t="s">
        <v>134</v>
      </c>
      <c r="Q65" s="308"/>
      <c r="R65" s="309"/>
      <c r="S65" s="63"/>
      <c r="T65" s="307" t="s">
        <v>135</v>
      </c>
      <c r="U65" s="308"/>
      <c r="V65" s="309"/>
      <c r="W65" s="307" t="s">
        <v>136</v>
      </c>
      <c r="X65" s="309"/>
      <c r="Z65" s="63"/>
      <c r="AA65" s="70"/>
      <c r="AB65" s="307" t="s">
        <v>134</v>
      </c>
      <c r="AC65" s="308"/>
      <c r="AD65" s="309"/>
      <c r="AE65" s="63"/>
      <c r="AF65" s="307" t="s">
        <v>135</v>
      </c>
      <c r="AG65" s="308"/>
      <c r="AH65" s="309"/>
      <c r="AI65" s="307" t="s">
        <v>136</v>
      </c>
      <c r="AJ65" s="309"/>
      <c r="AL65" s="63"/>
      <c r="AM65" s="70"/>
      <c r="AN65" s="307" t="s">
        <v>134</v>
      </c>
      <c r="AO65" s="308"/>
      <c r="AP65" s="309"/>
      <c r="AQ65" s="63"/>
      <c r="AR65" s="307" t="s">
        <v>135</v>
      </c>
      <c r="AS65" s="308"/>
      <c r="AT65" s="309"/>
      <c r="AU65" s="307" t="s">
        <v>136</v>
      </c>
      <c r="AV65" s="309"/>
      <c r="AX65" s="63"/>
      <c r="AY65" s="70"/>
      <c r="AZ65" s="307" t="s">
        <v>134</v>
      </c>
      <c r="BA65" s="308"/>
      <c r="BB65" s="309"/>
      <c r="BC65" s="63"/>
      <c r="BD65" s="307" t="s">
        <v>135</v>
      </c>
      <c r="BE65" s="308"/>
      <c r="BF65" s="309"/>
      <c r="BG65" s="307" t="s">
        <v>136</v>
      </c>
      <c r="BH65" s="309"/>
      <c r="BJ65" s="63"/>
      <c r="BK65" s="70"/>
      <c r="BL65" s="307" t="s">
        <v>134</v>
      </c>
      <c r="BM65" s="308"/>
      <c r="BN65" s="309"/>
      <c r="BO65" s="63"/>
      <c r="BP65" s="307" t="s">
        <v>135</v>
      </c>
      <c r="BQ65" s="308"/>
      <c r="BR65" s="309"/>
      <c r="BS65" s="307" t="s">
        <v>136</v>
      </c>
      <c r="BT65" s="309"/>
      <c r="BV65" s="63"/>
      <c r="BW65" s="70"/>
      <c r="BX65" s="307" t="s">
        <v>134</v>
      </c>
      <c r="BY65" s="308"/>
      <c r="BZ65" s="309"/>
      <c r="CA65" s="63"/>
      <c r="CB65" s="307" t="s">
        <v>135</v>
      </c>
      <c r="CC65" s="308"/>
      <c r="CD65" s="309"/>
      <c r="CE65" s="307" t="s">
        <v>136</v>
      </c>
      <c r="CF65" s="309"/>
    </row>
    <row r="66" spans="2:84" ht="15.75" customHeight="1" x14ac:dyDescent="0.35">
      <c r="B66" s="63"/>
      <c r="C66" s="70"/>
      <c r="D66" s="74" t="s">
        <v>137</v>
      </c>
      <c r="E66" s="74" t="s">
        <v>138</v>
      </c>
      <c r="F66" s="76" t="s">
        <v>139</v>
      </c>
      <c r="G66" s="63"/>
      <c r="H66" s="74" t="s">
        <v>137</v>
      </c>
      <c r="I66" s="76" t="s">
        <v>138</v>
      </c>
      <c r="J66" s="75" t="s">
        <v>139</v>
      </c>
      <c r="K66" s="302" t="s">
        <v>140</v>
      </c>
      <c r="L66" s="302" t="s">
        <v>141</v>
      </c>
      <c r="N66" s="63"/>
      <c r="O66" s="70"/>
      <c r="P66" s="74" t="s">
        <v>137</v>
      </c>
      <c r="Q66" s="74" t="s">
        <v>138</v>
      </c>
      <c r="R66" s="76" t="s">
        <v>139</v>
      </c>
      <c r="S66" s="63"/>
      <c r="T66" s="74" t="s">
        <v>137</v>
      </c>
      <c r="U66" s="76" t="s">
        <v>138</v>
      </c>
      <c r="V66" s="75" t="s">
        <v>139</v>
      </c>
      <c r="W66" s="302" t="s">
        <v>140</v>
      </c>
      <c r="X66" s="302" t="s">
        <v>141</v>
      </c>
      <c r="Z66" s="63"/>
      <c r="AA66" s="70"/>
      <c r="AB66" s="74" t="s">
        <v>137</v>
      </c>
      <c r="AC66" s="74" t="s">
        <v>138</v>
      </c>
      <c r="AD66" s="76" t="s">
        <v>139</v>
      </c>
      <c r="AE66" s="63"/>
      <c r="AF66" s="74" t="s">
        <v>137</v>
      </c>
      <c r="AG66" s="76" t="s">
        <v>138</v>
      </c>
      <c r="AH66" s="75" t="s">
        <v>139</v>
      </c>
      <c r="AI66" s="302" t="s">
        <v>140</v>
      </c>
      <c r="AJ66" s="302" t="s">
        <v>141</v>
      </c>
      <c r="AL66" s="63"/>
      <c r="AM66" s="70"/>
      <c r="AN66" s="74" t="s">
        <v>137</v>
      </c>
      <c r="AO66" s="74" t="s">
        <v>138</v>
      </c>
      <c r="AP66" s="76" t="s">
        <v>139</v>
      </c>
      <c r="AQ66" s="63"/>
      <c r="AR66" s="74" t="s">
        <v>137</v>
      </c>
      <c r="AS66" s="76" t="s">
        <v>138</v>
      </c>
      <c r="AT66" s="75" t="s">
        <v>139</v>
      </c>
      <c r="AU66" s="302" t="s">
        <v>140</v>
      </c>
      <c r="AV66" s="302" t="s">
        <v>141</v>
      </c>
      <c r="AX66" s="63"/>
      <c r="AY66" s="70"/>
      <c r="AZ66" s="74" t="s">
        <v>137</v>
      </c>
      <c r="BA66" s="74" t="s">
        <v>138</v>
      </c>
      <c r="BB66" s="76" t="s">
        <v>139</v>
      </c>
      <c r="BC66" s="63"/>
      <c r="BD66" s="74" t="s">
        <v>137</v>
      </c>
      <c r="BE66" s="76" t="s">
        <v>138</v>
      </c>
      <c r="BF66" s="75" t="s">
        <v>139</v>
      </c>
      <c r="BG66" s="302" t="s">
        <v>140</v>
      </c>
      <c r="BH66" s="302" t="s">
        <v>141</v>
      </c>
      <c r="BJ66" s="63"/>
      <c r="BK66" s="70"/>
      <c r="BL66" s="74" t="s">
        <v>137</v>
      </c>
      <c r="BM66" s="74" t="s">
        <v>138</v>
      </c>
      <c r="BN66" s="76" t="s">
        <v>139</v>
      </c>
      <c r="BO66" s="63"/>
      <c r="BP66" s="74" t="s">
        <v>137</v>
      </c>
      <c r="BQ66" s="76" t="s">
        <v>138</v>
      </c>
      <c r="BR66" s="75" t="s">
        <v>139</v>
      </c>
      <c r="BS66" s="302" t="s">
        <v>140</v>
      </c>
      <c r="BT66" s="302" t="s">
        <v>141</v>
      </c>
      <c r="BV66" s="63"/>
      <c r="BW66" s="70"/>
      <c r="BX66" s="74" t="s">
        <v>137</v>
      </c>
      <c r="BY66" s="74" t="s">
        <v>138</v>
      </c>
      <c r="BZ66" s="76" t="s">
        <v>139</v>
      </c>
      <c r="CA66" s="63"/>
      <c r="CB66" s="74" t="s">
        <v>137</v>
      </c>
      <c r="CC66" s="76" t="s">
        <v>138</v>
      </c>
      <c r="CD66" s="75" t="s">
        <v>139</v>
      </c>
      <c r="CE66" s="302" t="s">
        <v>140</v>
      </c>
      <c r="CF66" s="302" t="s">
        <v>141</v>
      </c>
    </row>
    <row r="67" spans="2:84" x14ac:dyDescent="0.35">
      <c r="B67" s="63"/>
      <c r="C67" s="70"/>
      <c r="D67" s="77" t="s">
        <v>142</v>
      </c>
      <c r="E67" s="77"/>
      <c r="F67" s="78" t="s">
        <v>142</v>
      </c>
      <c r="G67" s="63"/>
      <c r="H67" s="77" t="s">
        <v>142</v>
      </c>
      <c r="I67" s="77"/>
      <c r="J67" s="78" t="s">
        <v>142</v>
      </c>
      <c r="K67" s="303"/>
      <c r="L67" s="303"/>
      <c r="N67" s="63"/>
      <c r="O67" s="70"/>
      <c r="P67" s="77" t="s">
        <v>142</v>
      </c>
      <c r="Q67" s="77"/>
      <c r="R67" s="78" t="s">
        <v>142</v>
      </c>
      <c r="S67" s="63"/>
      <c r="T67" s="77" t="s">
        <v>142</v>
      </c>
      <c r="U67" s="77"/>
      <c r="V67" s="78" t="s">
        <v>142</v>
      </c>
      <c r="W67" s="303"/>
      <c r="X67" s="303"/>
      <c r="Z67" s="63"/>
      <c r="AA67" s="70"/>
      <c r="AB67" s="77" t="s">
        <v>142</v>
      </c>
      <c r="AC67" s="77"/>
      <c r="AD67" s="78" t="s">
        <v>142</v>
      </c>
      <c r="AE67" s="63"/>
      <c r="AF67" s="77" t="s">
        <v>142</v>
      </c>
      <c r="AG67" s="77"/>
      <c r="AH67" s="78" t="s">
        <v>142</v>
      </c>
      <c r="AI67" s="303"/>
      <c r="AJ67" s="303"/>
      <c r="AL67" s="63"/>
      <c r="AM67" s="70"/>
      <c r="AN67" s="77" t="s">
        <v>142</v>
      </c>
      <c r="AO67" s="77"/>
      <c r="AP67" s="78" t="s">
        <v>142</v>
      </c>
      <c r="AQ67" s="63"/>
      <c r="AR67" s="77" t="s">
        <v>142</v>
      </c>
      <c r="AS67" s="77"/>
      <c r="AT67" s="78" t="s">
        <v>142</v>
      </c>
      <c r="AU67" s="303"/>
      <c r="AV67" s="303"/>
      <c r="AX67" s="63"/>
      <c r="AY67" s="70"/>
      <c r="AZ67" s="77" t="s">
        <v>142</v>
      </c>
      <c r="BA67" s="77"/>
      <c r="BB67" s="78" t="s">
        <v>142</v>
      </c>
      <c r="BC67" s="63"/>
      <c r="BD67" s="77" t="s">
        <v>142</v>
      </c>
      <c r="BE67" s="77"/>
      <c r="BF67" s="78" t="s">
        <v>142</v>
      </c>
      <c r="BG67" s="303"/>
      <c r="BH67" s="303"/>
      <c r="BJ67" s="63"/>
      <c r="BK67" s="70"/>
      <c r="BL67" s="77" t="s">
        <v>142</v>
      </c>
      <c r="BM67" s="77"/>
      <c r="BN67" s="78" t="s">
        <v>142</v>
      </c>
      <c r="BO67" s="63"/>
      <c r="BP67" s="77" t="s">
        <v>142</v>
      </c>
      <c r="BQ67" s="77"/>
      <c r="BR67" s="78" t="s">
        <v>142</v>
      </c>
      <c r="BS67" s="303"/>
      <c r="BT67" s="303"/>
      <c r="BV67" s="63"/>
      <c r="BW67" s="70"/>
      <c r="BX67" s="77" t="s">
        <v>142</v>
      </c>
      <c r="BY67" s="77"/>
      <c r="BZ67" s="78" t="s">
        <v>142</v>
      </c>
      <c r="CA67" s="63"/>
      <c r="CB67" s="77" t="s">
        <v>142</v>
      </c>
      <c r="CC67" s="77"/>
      <c r="CD67" s="78" t="s">
        <v>142</v>
      </c>
      <c r="CE67" s="303"/>
      <c r="CF67" s="303"/>
    </row>
    <row r="68" spans="2:84" x14ac:dyDescent="0.35">
      <c r="B68" s="167" t="s">
        <v>143</v>
      </c>
      <c r="C68" s="168"/>
      <c r="D68" s="182">
        <f>'Current Tariff Schedule'!$H68</f>
        <v>39.99</v>
      </c>
      <c r="E68" s="103">
        <v>1</v>
      </c>
      <c r="F68" s="80">
        <f>D68*E68</f>
        <v>39.99</v>
      </c>
      <c r="G68" s="81"/>
      <c r="H68" s="182">
        <f>'Proposed Tariff Schedule'!$H68</f>
        <v>41.43</v>
      </c>
      <c r="I68" s="116">
        <v>1</v>
      </c>
      <c r="J68" s="80">
        <f>H68*I68</f>
        <v>41.43</v>
      </c>
      <c r="K68" s="82">
        <f>J68-F68</f>
        <v>1.4399999999999977</v>
      </c>
      <c r="L68" s="83">
        <f>K68/F68</f>
        <v>3.6009002250562583E-2</v>
      </c>
      <c r="N68" s="167" t="s">
        <v>143</v>
      </c>
      <c r="O68" s="168"/>
      <c r="P68" s="241">
        <f>$D68</f>
        <v>39.99</v>
      </c>
      <c r="Q68" s="103">
        <v>1</v>
      </c>
      <c r="R68" s="80">
        <f>P68*Q68</f>
        <v>39.99</v>
      </c>
      <c r="S68" s="81"/>
      <c r="T68" s="241">
        <f>$H68</f>
        <v>41.43</v>
      </c>
      <c r="U68" s="116">
        <v>1</v>
      </c>
      <c r="V68" s="80">
        <f>T68*U68</f>
        <v>41.43</v>
      </c>
      <c r="W68" s="82">
        <f>V68-R68</f>
        <v>1.4399999999999977</v>
      </c>
      <c r="X68" s="83">
        <f>W68/R68</f>
        <v>3.6009002250562583E-2</v>
      </c>
      <c r="Z68" s="167" t="s">
        <v>143</v>
      </c>
      <c r="AA68" s="168"/>
      <c r="AB68" s="241">
        <f>$D68</f>
        <v>39.99</v>
      </c>
      <c r="AC68" s="103">
        <v>1</v>
      </c>
      <c r="AD68" s="80">
        <f>AB68*AC68</f>
        <v>39.99</v>
      </c>
      <c r="AE68" s="81"/>
      <c r="AF68" s="241">
        <f>$H68</f>
        <v>41.43</v>
      </c>
      <c r="AG68" s="116">
        <v>1</v>
      </c>
      <c r="AH68" s="80">
        <f>AF68*AG68</f>
        <v>41.43</v>
      </c>
      <c r="AI68" s="82">
        <f>AH68-AD68</f>
        <v>1.4399999999999977</v>
      </c>
      <c r="AJ68" s="83">
        <f>AI68/AD68</f>
        <v>3.6009002250562583E-2</v>
      </c>
      <c r="AL68" s="167" t="s">
        <v>143</v>
      </c>
      <c r="AM68" s="168"/>
      <c r="AN68" s="241">
        <f>$D68</f>
        <v>39.99</v>
      </c>
      <c r="AO68" s="103">
        <v>1</v>
      </c>
      <c r="AP68" s="80">
        <f>AN68*AO68</f>
        <v>39.99</v>
      </c>
      <c r="AQ68" s="81"/>
      <c r="AR68" s="241">
        <f>$H68</f>
        <v>41.43</v>
      </c>
      <c r="AS68" s="116">
        <v>1</v>
      </c>
      <c r="AT68" s="80">
        <f>AR68*AS68</f>
        <v>41.43</v>
      </c>
      <c r="AU68" s="82">
        <f>AT68-AP68</f>
        <v>1.4399999999999977</v>
      </c>
      <c r="AV68" s="83">
        <f>AU68/AP68</f>
        <v>3.6009002250562583E-2</v>
      </c>
      <c r="AX68" s="167" t="s">
        <v>143</v>
      </c>
      <c r="AY68" s="168"/>
      <c r="AZ68" s="241">
        <f>$D68</f>
        <v>39.99</v>
      </c>
      <c r="BA68" s="103">
        <v>1</v>
      </c>
      <c r="BB68" s="80">
        <f>AZ68*BA68</f>
        <v>39.99</v>
      </c>
      <c r="BC68" s="81"/>
      <c r="BD68" s="241">
        <f>$H68</f>
        <v>41.43</v>
      </c>
      <c r="BE68" s="116">
        <v>1</v>
      </c>
      <c r="BF68" s="80">
        <f>BD68*BE68</f>
        <v>41.43</v>
      </c>
      <c r="BG68" s="82">
        <f>BF68-BB68</f>
        <v>1.4399999999999977</v>
      </c>
      <c r="BH68" s="83">
        <f>BG68/BB68</f>
        <v>3.6009002250562583E-2</v>
      </c>
      <c r="BJ68" s="167" t="s">
        <v>143</v>
      </c>
      <c r="BK68" s="168"/>
      <c r="BL68" s="241">
        <f>$D68</f>
        <v>39.99</v>
      </c>
      <c r="BM68" s="103">
        <v>1</v>
      </c>
      <c r="BN68" s="80">
        <f>BL68*BM68</f>
        <v>39.99</v>
      </c>
      <c r="BO68" s="81"/>
      <c r="BP68" s="241">
        <f>$H68</f>
        <v>41.43</v>
      </c>
      <c r="BQ68" s="116">
        <v>1</v>
      </c>
      <c r="BR68" s="80">
        <f>BP68*BQ68</f>
        <v>41.43</v>
      </c>
      <c r="BS68" s="82">
        <f>BR68-BN68</f>
        <v>1.4399999999999977</v>
      </c>
      <c r="BT68" s="83">
        <f>BS68/BN68</f>
        <v>3.6009002250562583E-2</v>
      </c>
      <c r="BV68" s="167" t="s">
        <v>143</v>
      </c>
      <c r="BW68" s="168"/>
      <c r="BX68" s="241">
        <f>$D68</f>
        <v>39.99</v>
      </c>
      <c r="BY68" s="103">
        <v>1</v>
      </c>
      <c r="BZ68" s="80">
        <f>BX68*BY68</f>
        <v>39.99</v>
      </c>
      <c r="CA68" s="81"/>
      <c r="CB68" s="241">
        <f>$H68</f>
        <v>41.43</v>
      </c>
      <c r="CC68" s="116">
        <v>1</v>
      </c>
      <c r="CD68" s="80">
        <f>CB68*CC68</f>
        <v>41.43</v>
      </c>
      <c r="CE68" s="82">
        <f>CD68-BZ68</f>
        <v>1.4399999999999977</v>
      </c>
      <c r="CF68" s="83">
        <f>CE68/BZ68</f>
        <v>3.6009002250562583E-2</v>
      </c>
    </row>
    <row r="69" spans="2:84" x14ac:dyDescent="0.35">
      <c r="B69" s="169" t="s">
        <v>56</v>
      </c>
      <c r="C69" s="79"/>
      <c r="D69" s="181">
        <f>'Current Tariff Schedule'!$H69</f>
        <v>0.124</v>
      </c>
      <c r="E69" s="118">
        <f>IF(D60&lt;6000, D60, 6000)</f>
        <v>1000</v>
      </c>
      <c r="F69" s="80">
        <f>D69*E69</f>
        <v>124</v>
      </c>
      <c r="G69" s="81"/>
      <c r="H69" s="181">
        <f>'Proposed Tariff Schedule'!$H69</f>
        <v>0.1285</v>
      </c>
      <c r="I69" s="118">
        <f>IF(D60&lt;6000, D60, 6000)</f>
        <v>1000</v>
      </c>
      <c r="J69" s="80">
        <f>H69*I69</f>
        <v>128.5</v>
      </c>
      <c r="K69" s="82">
        <f>J69-F69</f>
        <v>4.5</v>
      </c>
      <c r="L69" s="83">
        <f>K69/F69</f>
        <v>3.6290322580645164E-2</v>
      </c>
      <c r="N69" s="169" t="s">
        <v>56</v>
      </c>
      <c r="O69" s="79"/>
      <c r="P69" s="242">
        <f>$D69</f>
        <v>0.124</v>
      </c>
      <c r="Q69" s="118">
        <f>IF(P60&lt;6000, P60, 6000)</f>
        <v>2000</v>
      </c>
      <c r="R69" s="80">
        <f>P69*Q69</f>
        <v>248</v>
      </c>
      <c r="S69" s="81"/>
      <c r="T69" s="242">
        <f>$H69</f>
        <v>0.1285</v>
      </c>
      <c r="U69" s="118">
        <f>IF(P60&lt;6000, P60, 6000)</f>
        <v>2000</v>
      </c>
      <c r="V69" s="80">
        <f>T69*U69</f>
        <v>257</v>
      </c>
      <c r="W69" s="82">
        <f>V69-R69</f>
        <v>9</v>
      </c>
      <c r="X69" s="83">
        <f>W69/R69</f>
        <v>3.6290322580645164E-2</v>
      </c>
      <c r="Z69" s="169" t="s">
        <v>56</v>
      </c>
      <c r="AA69" s="79"/>
      <c r="AB69" s="242">
        <f>$D69</f>
        <v>0.124</v>
      </c>
      <c r="AC69" s="118">
        <f>IF(AB60&lt;6000, AB60, 6000)</f>
        <v>3000</v>
      </c>
      <c r="AD69" s="80">
        <f>AB69*AC69</f>
        <v>372</v>
      </c>
      <c r="AE69" s="81"/>
      <c r="AF69" s="242">
        <f>$H69</f>
        <v>0.1285</v>
      </c>
      <c r="AG69" s="118">
        <f>IF(AB60&lt;6000, AB60, 6000)</f>
        <v>3000</v>
      </c>
      <c r="AH69" s="80">
        <f>AF69*AG69</f>
        <v>385.5</v>
      </c>
      <c r="AI69" s="82">
        <f>AH69-AD69</f>
        <v>13.5</v>
      </c>
      <c r="AJ69" s="83">
        <f>AI69/AD69</f>
        <v>3.6290322580645164E-2</v>
      </c>
      <c r="AL69" s="169" t="s">
        <v>56</v>
      </c>
      <c r="AM69" s="79"/>
      <c r="AN69" s="242">
        <f>$D69</f>
        <v>0.124</v>
      </c>
      <c r="AO69" s="118">
        <f>IF(AN60&lt;6000, AN60, 6000)</f>
        <v>5000</v>
      </c>
      <c r="AP69" s="80">
        <f>AN69*AO69</f>
        <v>620</v>
      </c>
      <c r="AQ69" s="81"/>
      <c r="AR69" s="242">
        <f>$H69</f>
        <v>0.1285</v>
      </c>
      <c r="AS69" s="118">
        <f>IF(AN60&lt;6000, AN60, 6000)</f>
        <v>5000</v>
      </c>
      <c r="AT69" s="80">
        <f>AR69*AS69</f>
        <v>642.5</v>
      </c>
      <c r="AU69" s="82">
        <f>AT69-AP69</f>
        <v>22.5</v>
      </c>
      <c r="AV69" s="83">
        <f>AU69/AP69</f>
        <v>3.6290322580645164E-2</v>
      </c>
      <c r="AX69" s="169" t="s">
        <v>56</v>
      </c>
      <c r="AY69" s="79"/>
      <c r="AZ69" s="242">
        <f>$D69</f>
        <v>0.124</v>
      </c>
      <c r="BA69" s="118">
        <f>IF(AZ60&lt;6000, AZ60, 6000)</f>
        <v>0</v>
      </c>
      <c r="BB69" s="80">
        <f>AZ69*BA69</f>
        <v>0</v>
      </c>
      <c r="BC69" s="81"/>
      <c r="BD69" s="242">
        <f>$H69</f>
        <v>0.1285</v>
      </c>
      <c r="BE69" s="118">
        <f>IF(AZ60&lt;6000, AZ60, 6000)</f>
        <v>0</v>
      </c>
      <c r="BF69" s="80">
        <f>BD69*BE69</f>
        <v>0</v>
      </c>
      <c r="BG69" s="82">
        <f>BF69-BB69</f>
        <v>0</v>
      </c>
      <c r="BH69" s="83">
        <f>IFERROR(BG69/BB69,0)</f>
        <v>0</v>
      </c>
      <c r="BJ69" s="169" t="s">
        <v>56</v>
      </c>
      <c r="BK69" s="79"/>
      <c r="BL69" s="242">
        <f>$D69</f>
        <v>0.124</v>
      </c>
      <c r="BM69" s="118">
        <f>IF(BL60&lt;6000, BL60, 6000)</f>
        <v>0</v>
      </c>
      <c r="BN69" s="80">
        <f>BL69*BM69</f>
        <v>0</v>
      </c>
      <c r="BO69" s="81"/>
      <c r="BP69" s="242">
        <f>$H69</f>
        <v>0.1285</v>
      </c>
      <c r="BQ69" s="118">
        <f>IF(BL60&lt;6000, BL60, 6000)</f>
        <v>0</v>
      </c>
      <c r="BR69" s="80">
        <f>BP69*BQ69</f>
        <v>0</v>
      </c>
      <c r="BS69" s="82">
        <f>BR69-BN69</f>
        <v>0</v>
      </c>
      <c r="BT69" s="83">
        <f>IFERROR(BS69/BN69,0)</f>
        <v>0</v>
      </c>
      <c r="BV69" s="169" t="s">
        <v>56</v>
      </c>
      <c r="BW69" s="79"/>
      <c r="BX69" s="242">
        <f>$D69</f>
        <v>0.124</v>
      </c>
      <c r="BY69" s="118">
        <f>IF(BX60&lt;6000, BX60, 6000)</f>
        <v>0</v>
      </c>
      <c r="BZ69" s="80">
        <f>BX69*BY69</f>
        <v>0</v>
      </c>
      <c r="CA69" s="81"/>
      <c r="CB69" s="242">
        <f>$H69</f>
        <v>0.1285</v>
      </c>
      <c r="CC69" s="118">
        <f>IF(BX60&lt;6000, BX60, 6000)</f>
        <v>0</v>
      </c>
      <c r="CD69" s="80">
        <f>CB69*CC69</f>
        <v>0</v>
      </c>
      <c r="CE69" s="82">
        <f>CD69-BZ69</f>
        <v>0</v>
      </c>
      <c r="CF69" s="83">
        <f>IFERROR(CE69/BZ69,0)</f>
        <v>0</v>
      </c>
    </row>
    <row r="70" spans="2:84" x14ac:dyDescent="0.35">
      <c r="B70" s="169" t="s">
        <v>57</v>
      </c>
      <c r="C70" s="79"/>
      <c r="D70" s="181">
        <f>'Current Tariff Schedule'!$H70</f>
        <v>0.16450000000000001</v>
      </c>
      <c r="E70" s="118">
        <f>IF(D60&lt;=13000, D60-E69,7000)</f>
        <v>0</v>
      </c>
      <c r="F70" s="80">
        <f>D70*E70</f>
        <v>0</v>
      </c>
      <c r="G70" s="81"/>
      <c r="H70" s="181">
        <f>'Proposed Tariff Schedule'!$H70</f>
        <v>0.1704</v>
      </c>
      <c r="I70" s="118">
        <f>IF(D60&lt;=13000, D60-I69,7000)</f>
        <v>0</v>
      </c>
      <c r="J70" s="80">
        <f>H70*I70</f>
        <v>0</v>
      </c>
      <c r="K70" s="82">
        <f>J70-F70</f>
        <v>0</v>
      </c>
      <c r="L70" s="83"/>
      <c r="N70" s="169" t="s">
        <v>57</v>
      </c>
      <c r="O70" s="79"/>
      <c r="P70" s="242">
        <f t="shared" ref="P70:P71" si="34">$D70</f>
        <v>0.16450000000000001</v>
      </c>
      <c r="Q70" s="118">
        <f>IF(P60&lt;=13000, P60-Q69,7000)</f>
        <v>0</v>
      </c>
      <c r="R70" s="80">
        <f>P70*Q70</f>
        <v>0</v>
      </c>
      <c r="S70" s="81"/>
      <c r="T70" s="242">
        <f t="shared" ref="T70:T71" si="35">$H70</f>
        <v>0.1704</v>
      </c>
      <c r="U70" s="118">
        <f>IF(P60&lt;=13000, P60-U69,7000)</f>
        <v>0</v>
      </c>
      <c r="V70" s="80">
        <f>T70*U70</f>
        <v>0</v>
      </c>
      <c r="W70" s="82">
        <f>V70-R70</f>
        <v>0</v>
      </c>
      <c r="X70" s="83"/>
      <c r="Z70" s="169" t="s">
        <v>57</v>
      </c>
      <c r="AA70" s="79"/>
      <c r="AB70" s="242">
        <f t="shared" ref="AB70:AB71" si="36">$D70</f>
        <v>0.16450000000000001</v>
      </c>
      <c r="AC70" s="118">
        <f>IF(AB60&lt;=13000, AB60-AC69,7000)</f>
        <v>0</v>
      </c>
      <c r="AD70" s="80">
        <f>AB70*AC70</f>
        <v>0</v>
      </c>
      <c r="AE70" s="81"/>
      <c r="AF70" s="242">
        <f t="shared" ref="AF70:AF71" si="37">$H70</f>
        <v>0.1704</v>
      </c>
      <c r="AG70" s="118">
        <f>IF(AB60&lt;=13000, AB60-AG69,7000)</f>
        <v>0</v>
      </c>
      <c r="AH70" s="80">
        <f>AF70*AG70</f>
        <v>0</v>
      </c>
      <c r="AI70" s="82">
        <f>AH70-AD70</f>
        <v>0</v>
      </c>
      <c r="AJ70" s="83"/>
      <c r="AL70" s="169" t="s">
        <v>57</v>
      </c>
      <c r="AM70" s="79"/>
      <c r="AN70" s="242">
        <f t="shared" ref="AN70:AN71" si="38">$D70</f>
        <v>0.16450000000000001</v>
      </c>
      <c r="AO70" s="118">
        <f>IF(AN60&lt;=13000, AN60-AO69,7000)</f>
        <v>0</v>
      </c>
      <c r="AP70" s="80">
        <f>AN70*AO70</f>
        <v>0</v>
      </c>
      <c r="AQ70" s="81"/>
      <c r="AR70" s="242">
        <f t="shared" ref="AR70:AR71" si="39">$H70</f>
        <v>0.1704</v>
      </c>
      <c r="AS70" s="118">
        <f>IF(AN60&lt;=13000, AN60-AS69,7000)</f>
        <v>0</v>
      </c>
      <c r="AT70" s="80">
        <f>AR70*AS70</f>
        <v>0</v>
      </c>
      <c r="AU70" s="82">
        <f>AT70-AP70</f>
        <v>0</v>
      </c>
      <c r="AV70" s="83"/>
      <c r="AX70" s="169" t="s">
        <v>57</v>
      </c>
      <c r="AY70" s="79"/>
      <c r="AZ70" s="242">
        <f t="shared" ref="AZ70:AZ71" si="40">$D70</f>
        <v>0.16450000000000001</v>
      </c>
      <c r="BA70" s="118">
        <f>IF(AZ60&lt;=13000, AZ60-BA69,7000)</f>
        <v>0</v>
      </c>
      <c r="BB70" s="80">
        <f>AZ70*BA70</f>
        <v>0</v>
      </c>
      <c r="BC70" s="81"/>
      <c r="BD70" s="242">
        <f t="shared" ref="BD70:BD71" si="41">$H70</f>
        <v>0.1704</v>
      </c>
      <c r="BE70" s="118">
        <f>IF(AZ60&lt;=13000, AZ60-BE69,7000)</f>
        <v>0</v>
      </c>
      <c r="BF70" s="80">
        <f>BD70*BE70</f>
        <v>0</v>
      </c>
      <c r="BG70" s="82">
        <f>BF70-BB70</f>
        <v>0</v>
      </c>
      <c r="BH70" s="83"/>
      <c r="BJ70" s="169" t="s">
        <v>57</v>
      </c>
      <c r="BK70" s="79"/>
      <c r="BL70" s="242">
        <f t="shared" ref="BL70:BL71" si="42">$D70</f>
        <v>0.16450000000000001</v>
      </c>
      <c r="BM70" s="118">
        <f>IF(BL60&lt;=13000, BL60-BM69,7000)</f>
        <v>0</v>
      </c>
      <c r="BN70" s="80">
        <f>BL70*BM70</f>
        <v>0</v>
      </c>
      <c r="BO70" s="81"/>
      <c r="BP70" s="242">
        <f t="shared" ref="BP70:BP71" si="43">$H70</f>
        <v>0.1704</v>
      </c>
      <c r="BQ70" s="118">
        <f>IF(BL60&lt;=13000, BL60-BQ69,7000)</f>
        <v>0</v>
      </c>
      <c r="BR70" s="80">
        <f>BP70*BQ70</f>
        <v>0</v>
      </c>
      <c r="BS70" s="82">
        <f>BR70-BN70</f>
        <v>0</v>
      </c>
      <c r="BT70" s="83"/>
      <c r="BV70" s="169" t="s">
        <v>57</v>
      </c>
      <c r="BW70" s="79"/>
      <c r="BX70" s="242">
        <f t="shared" ref="BX70:BX71" si="44">$D70</f>
        <v>0.16450000000000001</v>
      </c>
      <c r="BY70" s="118">
        <f>IF(BX60&lt;=13000, BX60-BY69,7000)</f>
        <v>0</v>
      </c>
      <c r="BZ70" s="80">
        <f>BX70*BY70</f>
        <v>0</v>
      </c>
      <c r="CA70" s="81"/>
      <c r="CB70" s="242">
        <f t="shared" ref="CB70:CB71" si="45">$H70</f>
        <v>0.1704</v>
      </c>
      <c r="CC70" s="118">
        <f>IF(BX60&lt;=13000, BX60-CC69,7000)</f>
        <v>0</v>
      </c>
      <c r="CD70" s="80">
        <f>CB70*CC70</f>
        <v>0</v>
      </c>
      <c r="CE70" s="82">
        <f>CD70-BZ70</f>
        <v>0</v>
      </c>
      <c r="CF70" s="83"/>
    </row>
    <row r="71" spans="2:84" x14ac:dyDescent="0.35">
      <c r="B71" s="169" t="s">
        <v>50</v>
      </c>
      <c r="C71" s="79"/>
      <c r="D71" s="181">
        <f>'Current Tariff Schedule'!$H71</f>
        <v>0.2225</v>
      </c>
      <c r="E71" s="118">
        <f>IF(D60&gt;13000, D60-13000, 0)</f>
        <v>0</v>
      </c>
      <c r="F71" s="80">
        <f>E71*D71</f>
        <v>0</v>
      </c>
      <c r="G71" s="81"/>
      <c r="H71" s="181">
        <f>'Proposed Tariff Schedule'!$H71</f>
        <v>0.23050000000000001</v>
      </c>
      <c r="I71" s="118">
        <f>IF(D60&gt;13000, D60-13000, 0)</f>
        <v>0</v>
      </c>
      <c r="J71" s="80">
        <f>H71*I71</f>
        <v>0</v>
      </c>
      <c r="K71" s="82">
        <f>J71-F71</f>
        <v>0</v>
      </c>
      <c r="L71" s="83"/>
      <c r="N71" s="169" t="s">
        <v>50</v>
      </c>
      <c r="O71" s="79"/>
      <c r="P71" s="242">
        <f t="shared" si="34"/>
        <v>0.2225</v>
      </c>
      <c r="Q71" s="118">
        <f>IF(P60&gt;13000, P60-13000, 0)</f>
        <v>0</v>
      </c>
      <c r="R71" s="80">
        <f>Q71*P71</f>
        <v>0</v>
      </c>
      <c r="S71" s="81"/>
      <c r="T71" s="242">
        <f t="shared" si="35"/>
        <v>0.23050000000000001</v>
      </c>
      <c r="U71" s="118">
        <f>IF(P60&gt;13000, P60-13000, 0)</f>
        <v>0</v>
      </c>
      <c r="V71" s="80">
        <f>T71*U71</f>
        <v>0</v>
      </c>
      <c r="W71" s="82">
        <f>V71-R71</f>
        <v>0</v>
      </c>
      <c r="X71" s="83"/>
      <c r="Z71" s="169" t="s">
        <v>50</v>
      </c>
      <c r="AA71" s="79"/>
      <c r="AB71" s="242">
        <f t="shared" si="36"/>
        <v>0.2225</v>
      </c>
      <c r="AC71" s="118">
        <f>IF(AB60&gt;13000, AB60-13000, 0)</f>
        <v>0</v>
      </c>
      <c r="AD71" s="80">
        <f>AC71*AB71</f>
        <v>0</v>
      </c>
      <c r="AE71" s="81"/>
      <c r="AF71" s="242">
        <f t="shared" si="37"/>
        <v>0.23050000000000001</v>
      </c>
      <c r="AG71" s="118">
        <f>IF(AB60&gt;13000, AB60-13000, 0)</f>
        <v>0</v>
      </c>
      <c r="AH71" s="80">
        <f>AF71*AG71</f>
        <v>0</v>
      </c>
      <c r="AI71" s="82">
        <f>AH71-AD71</f>
        <v>0</v>
      </c>
      <c r="AJ71" s="83"/>
      <c r="AL71" s="169" t="s">
        <v>50</v>
      </c>
      <c r="AM71" s="79"/>
      <c r="AN71" s="242">
        <f t="shared" si="38"/>
        <v>0.2225</v>
      </c>
      <c r="AO71" s="118">
        <f>IF(AN60&gt;13000, AN60-13000, 0)</f>
        <v>0</v>
      </c>
      <c r="AP71" s="80">
        <f>AO71*AN71</f>
        <v>0</v>
      </c>
      <c r="AQ71" s="81"/>
      <c r="AR71" s="242">
        <f t="shared" si="39"/>
        <v>0.23050000000000001</v>
      </c>
      <c r="AS71" s="118">
        <f>IF(AN60&gt;13000, AN60-13000, 0)</f>
        <v>0</v>
      </c>
      <c r="AT71" s="80">
        <f>AR71*AS71</f>
        <v>0</v>
      </c>
      <c r="AU71" s="82">
        <f>AT71-AP71</f>
        <v>0</v>
      </c>
      <c r="AV71" s="83"/>
      <c r="AX71" s="169" t="s">
        <v>50</v>
      </c>
      <c r="AY71" s="79"/>
      <c r="AZ71" s="242">
        <f t="shared" si="40"/>
        <v>0.2225</v>
      </c>
      <c r="BA71" s="118">
        <f>IF(AZ60&gt;13000, AZ60-13000, 0)</f>
        <v>0</v>
      </c>
      <c r="BB71" s="80">
        <f>BA71*AZ71</f>
        <v>0</v>
      </c>
      <c r="BC71" s="81"/>
      <c r="BD71" s="242">
        <f t="shared" si="41"/>
        <v>0.23050000000000001</v>
      </c>
      <c r="BE71" s="118">
        <f>IF(AZ60&gt;13000, AZ60-13000, 0)</f>
        <v>0</v>
      </c>
      <c r="BF71" s="80">
        <f>BD71*BE71</f>
        <v>0</v>
      </c>
      <c r="BG71" s="82">
        <f>BF71-BB71</f>
        <v>0</v>
      </c>
      <c r="BH71" s="83"/>
      <c r="BJ71" s="169" t="s">
        <v>50</v>
      </c>
      <c r="BK71" s="79"/>
      <c r="BL71" s="242">
        <f t="shared" si="42"/>
        <v>0.2225</v>
      </c>
      <c r="BM71" s="118">
        <f>IF(BL60&gt;13000, BL60-13000, 0)</f>
        <v>0</v>
      </c>
      <c r="BN71" s="80">
        <f>BM71*BL71</f>
        <v>0</v>
      </c>
      <c r="BO71" s="81"/>
      <c r="BP71" s="242">
        <f t="shared" si="43"/>
        <v>0.23050000000000001</v>
      </c>
      <c r="BQ71" s="118">
        <f>IF(BL60&gt;13000, BL60-13000, 0)</f>
        <v>0</v>
      </c>
      <c r="BR71" s="80">
        <f>BP71*BQ71</f>
        <v>0</v>
      </c>
      <c r="BS71" s="82">
        <f>BR71-BN71</f>
        <v>0</v>
      </c>
      <c r="BT71" s="83"/>
      <c r="BV71" s="169" t="s">
        <v>50</v>
      </c>
      <c r="BW71" s="79"/>
      <c r="BX71" s="242">
        <f t="shared" si="44"/>
        <v>0.2225</v>
      </c>
      <c r="BY71" s="118">
        <f>IF(BX60&gt;13000, BX60-13000, 0)</f>
        <v>0</v>
      </c>
      <c r="BZ71" s="80">
        <f>BY71*BX71</f>
        <v>0</v>
      </c>
      <c r="CA71" s="81"/>
      <c r="CB71" s="242">
        <f t="shared" si="45"/>
        <v>0.23050000000000001</v>
      </c>
      <c r="CC71" s="118">
        <f>IF(BX60&gt;13000, BX60-13000, 0)</f>
        <v>0</v>
      </c>
      <c r="CD71" s="80">
        <f>CB71*CC71</f>
        <v>0</v>
      </c>
      <c r="CE71" s="82">
        <f>CD71-BZ71</f>
        <v>0</v>
      </c>
      <c r="CF71" s="83"/>
    </row>
    <row r="72" spans="2:84" x14ac:dyDescent="0.35">
      <c r="B72" s="169"/>
      <c r="C72" s="79"/>
      <c r="D72" s="136"/>
      <c r="E72" s="146"/>
      <c r="F72" s="80"/>
      <c r="G72" s="81"/>
      <c r="H72" s="117"/>
      <c r="I72" s="146"/>
      <c r="J72" s="80"/>
      <c r="K72" s="82"/>
      <c r="L72" s="83"/>
      <c r="N72" s="169"/>
      <c r="O72" s="79"/>
      <c r="P72" s="136"/>
      <c r="Q72" s="146"/>
      <c r="R72" s="80"/>
      <c r="S72" s="81"/>
      <c r="T72" s="117"/>
      <c r="U72" s="146"/>
      <c r="V72" s="80"/>
      <c r="W72" s="82"/>
      <c r="X72" s="83"/>
      <c r="Z72" s="169"/>
      <c r="AA72" s="79"/>
      <c r="AB72" s="136"/>
      <c r="AC72" s="146"/>
      <c r="AD72" s="80"/>
      <c r="AE72" s="81"/>
      <c r="AF72" s="117"/>
      <c r="AG72" s="146"/>
      <c r="AH72" s="80"/>
      <c r="AI72" s="82"/>
      <c r="AJ72" s="83"/>
      <c r="AL72" s="169"/>
      <c r="AM72" s="79"/>
      <c r="AN72" s="136"/>
      <c r="AO72" s="146"/>
      <c r="AP72" s="80"/>
      <c r="AQ72" s="81"/>
      <c r="AR72" s="117"/>
      <c r="AS72" s="146"/>
      <c r="AT72" s="80"/>
      <c r="AU72" s="82"/>
      <c r="AV72" s="83"/>
      <c r="AX72" s="169"/>
      <c r="AY72" s="79"/>
      <c r="AZ72" s="136"/>
      <c r="BA72" s="146"/>
      <c r="BB72" s="80"/>
      <c r="BC72" s="81"/>
      <c r="BD72" s="117"/>
      <c r="BE72" s="146"/>
      <c r="BF72" s="80"/>
      <c r="BG72" s="82"/>
      <c r="BH72" s="83"/>
      <c r="BJ72" s="169"/>
      <c r="BK72" s="79"/>
      <c r="BL72" s="136"/>
      <c r="BM72" s="146"/>
      <c r="BN72" s="80"/>
      <c r="BO72" s="81"/>
      <c r="BP72" s="117"/>
      <c r="BQ72" s="146"/>
      <c r="BR72" s="80"/>
      <c r="BS72" s="82"/>
      <c r="BT72" s="83"/>
      <c r="BV72" s="169"/>
      <c r="BW72" s="79"/>
      <c r="BX72" s="136"/>
      <c r="BY72" s="146"/>
      <c r="BZ72" s="80"/>
      <c r="CA72" s="81"/>
      <c r="CB72" s="117"/>
      <c r="CC72" s="146"/>
      <c r="CD72" s="80"/>
      <c r="CE72" s="82"/>
      <c r="CF72" s="83"/>
    </row>
    <row r="73" spans="2:84" ht="15" thickBot="1" x14ac:dyDescent="0.4">
      <c r="B73" s="119" t="s">
        <v>144</v>
      </c>
      <c r="C73" s="120"/>
      <c r="D73" s="147"/>
      <c r="E73" s="148"/>
      <c r="F73" s="149">
        <f>SUM(F68:F72)</f>
        <v>163.99</v>
      </c>
      <c r="G73" s="150"/>
      <c r="H73" s="147"/>
      <c r="I73" s="151"/>
      <c r="J73" s="149">
        <f>SUM(J68:J72)</f>
        <v>169.93</v>
      </c>
      <c r="K73" s="152">
        <f>J73-F73</f>
        <v>5.9399999999999977</v>
      </c>
      <c r="L73" s="161">
        <f>K73/F73</f>
        <v>3.6221720836636363E-2</v>
      </c>
      <c r="N73" s="119" t="s">
        <v>144</v>
      </c>
      <c r="O73" s="120"/>
      <c r="P73" s="147"/>
      <c r="Q73" s="148"/>
      <c r="R73" s="149">
        <f>SUM(R68:R72)</f>
        <v>287.99</v>
      </c>
      <c r="S73" s="150"/>
      <c r="T73" s="147"/>
      <c r="U73" s="151"/>
      <c r="V73" s="149">
        <f>SUM(V68:V72)</f>
        <v>298.43</v>
      </c>
      <c r="W73" s="152">
        <f>V73-R73</f>
        <v>10.439999999999998</v>
      </c>
      <c r="X73" s="161">
        <f>W73/R73</f>
        <v>3.625125872426125E-2</v>
      </c>
      <c r="Z73" s="119" t="s">
        <v>144</v>
      </c>
      <c r="AA73" s="120"/>
      <c r="AB73" s="147"/>
      <c r="AC73" s="148"/>
      <c r="AD73" s="149">
        <f>SUM(AD68:AD72)</f>
        <v>411.99</v>
      </c>
      <c r="AE73" s="150"/>
      <c r="AF73" s="147"/>
      <c r="AG73" s="151"/>
      <c r="AH73" s="149">
        <f>SUM(AH68:AH72)</f>
        <v>426.93</v>
      </c>
      <c r="AI73" s="152">
        <f>AH73-AD73</f>
        <v>14.939999999999998</v>
      </c>
      <c r="AJ73" s="161">
        <f>AI73/AD73</f>
        <v>3.6263016092623598E-2</v>
      </c>
      <c r="AL73" s="119" t="s">
        <v>144</v>
      </c>
      <c r="AM73" s="120"/>
      <c r="AN73" s="147"/>
      <c r="AO73" s="148"/>
      <c r="AP73" s="149">
        <f>SUM(AP68:AP72)</f>
        <v>659.99</v>
      </c>
      <c r="AQ73" s="150"/>
      <c r="AR73" s="147"/>
      <c r="AS73" s="151"/>
      <c r="AT73" s="149">
        <f>SUM(AT68:AT72)</f>
        <v>683.93</v>
      </c>
      <c r="AU73" s="152">
        <f>AT73-AP73</f>
        <v>23.939999999999941</v>
      </c>
      <c r="AV73" s="161">
        <f>AU73/AP73</f>
        <v>3.6273276867831238E-2</v>
      </c>
      <c r="AX73" s="119" t="s">
        <v>144</v>
      </c>
      <c r="AY73" s="120"/>
      <c r="AZ73" s="147"/>
      <c r="BA73" s="148"/>
      <c r="BB73" s="149">
        <f>SUM(BB68:BB72)</f>
        <v>39.99</v>
      </c>
      <c r="BC73" s="150"/>
      <c r="BD73" s="147"/>
      <c r="BE73" s="151"/>
      <c r="BF73" s="149">
        <f>SUM(BF68:BF72)</f>
        <v>41.43</v>
      </c>
      <c r="BG73" s="152">
        <f>BF73-BB73</f>
        <v>1.4399999999999977</v>
      </c>
      <c r="BH73" s="161">
        <f>BG73/BB73</f>
        <v>3.6009002250562583E-2</v>
      </c>
      <c r="BJ73" s="119" t="s">
        <v>144</v>
      </c>
      <c r="BK73" s="120"/>
      <c r="BL73" s="147"/>
      <c r="BM73" s="148"/>
      <c r="BN73" s="149">
        <f>SUM(BN68:BN72)</f>
        <v>39.99</v>
      </c>
      <c r="BO73" s="150"/>
      <c r="BP73" s="147"/>
      <c r="BQ73" s="151"/>
      <c r="BR73" s="149">
        <f>SUM(BR68:BR72)</f>
        <v>41.43</v>
      </c>
      <c r="BS73" s="152">
        <f>BR73-BN73</f>
        <v>1.4399999999999977</v>
      </c>
      <c r="BT73" s="161">
        <f>BS73/BN73</f>
        <v>3.6009002250562583E-2</v>
      </c>
      <c r="BV73" s="119" t="s">
        <v>144</v>
      </c>
      <c r="BW73" s="120"/>
      <c r="BX73" s="147"/>
      <c r="BY73" s="148"/>
      <c r="BZ73" s="149">
        <f>SUM(BZ68:BZ72)</f>
        <v>39.99</v>
      </c>
      <c r="CA73" s="150"/>
      <c r="CB73" s="147"/>
      <c r="CC73" s="151"/>
      <c r="CD73" s="149">
        <f>SUM(CD68:CD72)</f>
        <v>41.43</v>
      </c>
      <c r="CE73" s="152">
        <f>CD73-BZ73</f>
        <v>1.4399999999999977</v>
      </c>
      <c r="CF73" s="161">
        <f>CE73/BZ73</f>
        <v>3.6009002250562583E-2</v>
      </c>
    </row>
    <row r="74" spans="2:84" ht="16.25" customHeight="1" thickBot="1" x14ac:dyDescent="0.4">
      <c r="B74" s="170"/>
      <c r="C74" s="121"/>
      <c r="D74" s="122"/>
      <c r="E74" s="123"/>
      <c r="F74" s="124"/>
      <c r="G74" s="81"/>
      <c r="H74" s="125"/>
      <c r="I74" s="126"/>
      <c r="J74" s="127"/>
      <c r="K74" s="128"/>
      <c r="L74" s="162"/>
      <c r="N74" s="170"/>
      <c r="O74" s="121"/>
      <c r="P74" s="122"/>
      <c r="Q74" s="123"/>
      <c r="R74" s="124"/>
      <c r="S74" s="81"/>
      <c r="T74" s="125"/>
      <c r="U74" s="126"/>
      <c r="V74" s="127"/>
      <c r="W74" s="128"/>
      <c r="X74" s="162"/>
      <c r="Z74" s="170"/>
      <c r="AA74" s="121"/>
      <c r="AB74" s="122"/>
      <c r="AC74" s="123"/>
      <c r="AD74" s="124"/>
      <c r="AE74" s="81"/>
      <c r="AF74" s="125"/>
      <c r="AG74" s="126"/>
      <c r="AH74" s="127"/>
      <c r="AI74" s="128"/>
      <c r="AJ74" s="162"/>
      <c r="AL74" s="170"/>
      <c r="AM74" s="121"/>
      <c r="AN74" s="122"/>
      <c r="AO74" s="123"/>
      <c r="AP74" s="124"/>
      <c r="AQ74" s="81"/>
      <c r="AR74" s="125"/>
      <c r="AS74" s="126"/>
      <c r="AT74" s="127"/>
      <c r="AU74" s="128"/>
      <c r="AV74" s="162"/>
      <c r="AX74" s="170"/>
      <c r="AY74" s="121"/>
      <c r="AZ74" s="122"/>
      <c r="BA74" s="123"/>
      <c r="BB74" s="124"/>
      <c r="BC74" s="81"/>
      <c r="BD74" s="125"/>
      <c r="BE74" s="126"/>
      <c r="BF74" s="127"/>
      <c r="BG74" s="128"/>
      <c r="BH74" s="162"/>
      <c r="BJ74" s="170"/>
      <c r="BK74" s="121"/>
      <c r="BL74" s="122"/>
      <c r="BM74" s="123"/>
      <c r="BN74" s="124"/>
      <c r="BO74" s="81"/>
      <c r="BP74" s="125"/>
      <c r="BQ74" s="126"/>
      <c r="BR74" s="127"/>
      <c r="BS74" s="128"/>
      <c r="BT74" s="162"/>
      <c r="BV74" s="170"/>
      <c r="BW74" s="121"/>
      <c r="BX74" s="122"/>
      <c r="BY74" s="123"/>
      <c r="BZ74" s="124"/>
      <c r="CA74" s="81"/>
      <c r="CB74" s="125"/>
      <c r="CC74" s="126"/>
      <c r="CD74" s="127"/>
      <c r="CE74" s="128"/>
      <c r="CF74" s="162"/>
    </row>
    <row r="75" spans="2:84" ht="15.65" customHeight="1" x14ac:dyDescent="0.35">
      <c r="B75" s="171" t="s">
        <v>145</v>
      </c>
      <c r="C75" s="79"/>
      <c r="D75" s="96"/>
      <c r="E75" s="97"/>
      <c r="F75" s="100">
        <f>F73</f>
        <v>163.99</v>
      </c>
      <c r="G75" s="81"/>
      <c r="H75" s="98"/>
      <c r="I75" s="98"/>
      <c r="J75" s="99">
        <f>J73</f>
        <v>169.93</v>
      </c>
      <c r="K75" s="82">
        <f>J75-F75</f>
        <v>5.9399999999999977</v>
      </c>
      <c r="L75" s="160">
        <f>K75/F75</f>
        <v>3.6221720836636363E-2</v>
      </c>
      <c r="N75" s="171" t="s">
        <v>145</v>
      </c>
      <c r="O75" s="79"/>
      <c r="P75" s="96"/>
      <c r="Q75" s="97"/>
      <c r="R75" s="100">
        <f>R73</f>
        <v>287.99</v>
      </c>
      <c r="S75" s="81"/>
      <c r="T75" s="98"/>
      <c r="U75" s="98"/>
      <c r="V75" s="99">
        <f>V73</f>
        <v>298.43</v>
      </c>
      <c r="W75" s="82">
        <f>V75-R75</f>
        <v>10.439999999999998</v>
      </c>
      <c r="X75" s="160">
        <f>W75/R75</f>
        <v>3.625125872426125E-2</v>
      </c>
      <c r="Z75" s="171" t="s">
        <v>145</v>
      </c>
      <c r="AA75" s="79"/>
      <c r="AB75" s="96"/>
      <c r="AC75" s="97"/>
      <c r="AD75" s="100">
        <f>AD73</f>
        <v>411.99</v>
      </c>
      <c r="AE75" s="81"/>
      <c r="AF75" s="98"/>
      <c r="AG75" s="98"/>
      <c r="AH75" s="99">
        <f>AH73</f>
        <v>426.93</v>
      </c>
      <c r="AI75" s="82">
        <f>AH75-AD75</f>
        <v>14.939999999999998</v>
      </c>
      <c r="AJ75" s="160">
        <f>AI75/AD75</f>
        <v>3.6263016092623598E-2</v>
      </c>
      <c r="AL75" s="171" t="s">
        <v>145</v>
      </c>
      <c r="AM75" s="79"/>
      <c r="AN75" s="96"/>
      <c r="AO75" s="97"/>
      <c r="AP75" s="100">
        <f>AP73</f>
        <v>659.99</v>
      </c>
      <c r="AQ75" s="81"/>
      <c r="AR75" s="98"/>
      <c r="AS75" s="98"/>
      <c r="AT75" s="99">
        <f>AT73</f>
        <v>683.93</v>
      </c>
      <c r="AU75" s="82">
        <f>AT75-AP75</f>
        <v>23.939999999999941</v>
      </c>
      <c r="AV75" s="160">
        <f>AU75/AP75</f>
        <v>3.6273276867831238E-2</v>
      </c>
      <c r="AX75" s="171" t="s">
        <v>145</v>
      </c>
      <c r="AY75" s="79"/>
      <c r="AZ75" s="96"/>
      <c r="BA75" s="97"/>
      <c r="BB75" s="100">
        <f>BB73</f>
        <v>39.99</v>
      </c>
      <c r="BC75" s="81"/>
      <c r="BD75" s="98"/>
      <c r="BE75" s="98"/>
      <c r="BF75" s="99">
        <f>BF73</f>
        <v>41.43</v>
      </c>
      <c r="BG75" s="82">
        <f>BF75-BB75</f>
        <v>1.4399999999999977</v>
      </c>
      <c r="BH75" s="160">
        <f>BG75/BB75</f>
        <v>3.6009002250562583E-2</v>
      </c>
      <c r="BJ75" s="171" t="s">
        <v>145</v>
      </c>
      <c r="BK75" s="79"/>
      <c r="BL75" s="96"/>
      <c r="BM75" s="97"/>
      <c r="BN75" s="100">
        <f>BN73</f>
        <v>39.99</v>
      </c>
      <c r="BO75" s="81"/>
      <c r="BP75" s="98"/>
      <c r="BQ75" s="98"/>
      <c r="BR75" s="99">
        <f>BR73</f>
        <v>41.43</v>
      </c>
      <c r="BS75" s="82">
        <f>BR75-BN75</f>
        <v>1.4399999999999977</v>
      </c>
      <c r="BT75" s="160">
        <f>BS75/BN75</f>
        <v>3.6009002250562583E-2</v>
      </c>
      <c r="BV75" s="171" t="s">
        <v>145</v>
      </c>
      <c r="BW75" s="79"/>
      <c r="BX75" s="96"/>
      <c r="BY75" s="97"/>
      <c r="BZ75" s="100">
        <f>BZ73</f>
        <v>39.99</v>
      </c>
      <c r="CA75" s="81"/>
      <c r="CB75" s="98"/>
      <c r="CC75" s="98"/>
      <c r="CD75" s="99">
        <f>CD73</f>
        <v>41.43</v>
      </c>
      <c r="CE75" s="82">
        <f>CD75-BZ75</f>
        <v>1.4399999999999977</v>
      </c>
      <c r="CF75" s="160">
        <f>CE75/BZ75</f>
        <v>3.6009002250562583E-2</v>
      </c>
    </row>
    <row r="76" spans="2:84" x14ac:dyDescent="0.35">
      <c r="B76" s="172" t="s">
        <v>146</v>
      </c>
      <c r="C76" s="79"/>
      <c r="D76" s="96">
        <v>0.05</v>
      </c>
      <c r="E76" s="101"/>
      <c r="F76" s="82">
        <f>D76*F75</f>
        <v>8.1995000000000005</v>
      </c>
      <c r="G76" s="81"/>
      <c r="H76" s="96">
        <v>0.05</v>
      </c>
      <c r="I76" s="103"/>
      <c r="J76" s="129">
        <f>J75*H76</f>
        <v>8.4965000000000011</v>
      </c>
      <c r="K76" s="82">
        <f>J76-F76</f>
        <v>0.2970000000000006</v>
      </c>
      <c r="L76" s="160">
        <f>K76/F76</f>
        <v>3.6221720836636453E-2</v>
      </c>
      <c r="N76" s="172" t="s">
        <v>146</v>
      </c>
      <c r="O76" s="79"/>
      <c r="P76" s="96">
        <v>0.05</v>
      </c>
      <c r="Q76" s="101"/>
      <c r="R76" s="82">
        <f>P76*R75</f>
        <v>14.399500000000002</v>
      </c>
      <c r="S76" s="81"/>
      <c r="T76" s="96">
        <v>0.05</v>
      </c>
      <c r="U76" s="103"/>
      <c r="V76" s="129">
        <f>V75*T76</f>
        <v>14.921500000000002</v>
      </c>
      <c r="W76" s="82">
        <f>V76-R76</f>
        <v>0.52200000000000024</v>
      </c>
      <c r="X76" s="160">
        <f>W76/R76</f>
        <v>3.625125872426127E-2</v>
      </c>
      <c r="Z76" s="172" t="s">
        <v>146</v>
      </c>
      <c r="AA76" s="79"/>
      <c r="AB76" s="96">
        <v>0.05</v>
      </c>
      <c r="AC76" s="101"/>
      <c r="AD76" s="82">
        <f>AB76*AD75</f>
        <v>20.599500000000003</v>
      </c>
      <c r="AE76" s="81"/>
      <c r="AF76" s="96">
        <v>0.05</v>
      </c>
      <c r="AG76" s="103"/>
      <c r="AH76" s="129">
        <f>AH75*AF76</f>
        <v>21.346500000000002</v>
      </c>
      <c r="AI76" s="82">
        <f>AH76-AD76</f>
        <v>0.74699999999999989</v>
      </c>
      <c r="AJ76" s="160">
        <f>AI76/AD76</f>
        <v>3.6263016092623598E-2</v>
      </c>
      <c r="AL76" s="172" t="s">
        <v>146</v>
      </c>
      <c r="AM76" s="79"/>
      <c r="AN76" s="96">
        <v>0.05</v>
      </c>
      <c r="AO76" s="101"/>
      <c r="AP76" s="82">
        <f>AN76*AP75</f>
        <v>32.999500000000005</v>
      </c>
      <c r="AQ76" s="81"/>
      <c r="AR76" s="96">
        <v>0.05</v>
      </c>
      <c r="AS76" s="103"/>
      <c r="AT76" s="129">
        <f>AT75*AR76</f>
        <v>34.1965</v>
      </c>
      <c r="AU76" s="82">
        <f>AT76-AP76</f>
        <v>1.1969999999999956</v>
      </c>
      <c r="AV76" s="160">
        <f>AU76/AP76</f>
        <v>3.6273276867831196E-2</v>
      </c>
      <c r="AX76" s="172" t="s">
        <v>146</v>
      </c>
      <c r="AY76" s="79"/>
      <c r="AZ76" s="96">
        <v>0.05</v>
      </c>
      <c r="BA76" s="101"/>
      <c r="BB76" s="82">
        <f>AZ76*BB75</f>
        <v>1.9995000000000003</v>
      </c>
      <c r="BC76" s="81"/>
      <c r="BD76" s="96">
        <v>0.05</v>
      </c>
      <c r="BE76" s="103"/>
      <c r="BF76" s="129">
        <f>BF75*BD76</f>
        <v>2.0714999999999999</v>
      </c>
      <c r="BG76" s="82">
        <f>BF76-BB76</f>
        <v>7.199999999999962E-2</v>
      </c>
      <c r="BH76" s="160">
        <f>BG76/BB76</f>
        <v>3.6009002250562444E-2</v>
      </c>
      <c r="BJ76" s="172" t="s">
        <v>146</v>
      </c>
      <c r="BK76" s="79"/>
      <c r="BL76" s="96">
        <v>0.05</v>
      </c>
      <c r="BM76" s="101"/>
      <c r="BN76" s="82">
        <f>BL76*BN75</f>
        <v>1.9995000000000003</v>
      </c>
      <c r="BO76" s="81"/>
      <c r="BP76" s="96">
        <v>0.05</v>
      </c>
      <c r="BQ76" s="103"/>
      <c r="BR76" s="129">
        <f>BR75*BP76</f>
        <v>2.0714999999999999</v>
      </c>
      <c r="BS76" s="82">
        <f>BR76-BN76</f>
        <v>7.199999999999962E-2</v>
      </c>
      <c r="BT76" s="160">
        <f>BS76/BN76</f>
        <v>3.6009002250562444E-2</v>
      </c>
      <c r="BV76" s="172" t="s">
        <v>146</v>
      </c>
      <c r="BW76" s="79"/>
      <c r="BX76" s="96">
        <v>0.05</v>
      </c>
      <c r="BY76" s="101"/>
      <c r="BZ76" s="82">
        <f>BX76*BZ75</f>
        <v>1.9995000000000003</v>
      </c>
      <c r="CA76" s="81"/>
      <c r="CB76" s="96">
        <v>0.05</v>
      </c>
      <c r="CC76" s="103"/>
      <c r="CD76" s="129">
        <f>CD75*CB76</f>
        <v>2.0714999999999999</v>
      </c>
      <c r="CE76" s="82">
        <f>CD76-BZ76</f>
        <v>7.199999999999962E-2</v>
      </c>
      <c r="CF76" s="160">
        <f>CE76/BZ76</f>
        <v>3.6009002250562444E-2</v>
      </c>
    </row>
    <row r="77" spans="2:84" s="208" customFormat="1" x14ac:dyDescent="0.35">
      <c r="B77" s="173" t="s">
        <v>147</v>
      </c>
      <c r="C77" s="79"/>
      <c r="D77" s="103"/>
      <c r="E77" s="101"/>
      <c r="F77" s="82">
        <f>F75+F76</f>
        <v>172.18950000000001</v>
      </c>
      <c r="G77" s="81"/>
      <c r="H77" s="103"/>
      <c r="I77" s="103"/>
      <c r="J77" s="129">
        <f>SUM(J75:J76)</f>
        <v>178.4265</v>
      </c>
      <c r="K77" s="82">
        <f>J77-F77</f>
        <v>6.2369999999999948</v>
      </c>
      <c r="L77" s="209">
        <f>K77/F77</f>
        <v>3.6221720836636349E-2</v>
      </c>
      <c r="N77" s="173" t="s">
        <v>147</v>
      </c>
      <c r="O77" s="79"/>
      <c r="P77" s="103"/>
      <c r="Q77" s="101"/>
      <c r="R77" s="82">
        <f>R75+R76</f>
        <v>302.3895</v>
      </c>
      <c r="S77" s="81"/>
      <c r="T77" s="103"/>
      <c r="U77" s="103"/>
      <c r="V77" s="129">
        <f>SUM(V75:V76)</f>
        <v>313.35149999999999</v>
      </c>
      <c r="W77" s="82">
        <f>V77-R77</f>
        <v>10.961999999999989</v>
      </c>
      <c r="X77" s="209">
        <f>W77/R77</f>
        <v>3.6251258724261222E-2</v>
      </c>
      <c r="Z77" s="173" t="s">
        <v>147</v>
      </c>
      <c r="AA77" s="79"/>
      <c r="AB77" s="103"/>
      <c r="AC77" s="101"/>
      <c r="AD77" s="82">
        <f>AD75+AD76</f>
        <v>432.58949999999999</v>
      </c>
      <c r="AE77" s="81"/>
      <c r="AF77" s="103"/>
      <c r="AG77" s="103"/>
      <c r="AH77" s="129">
        <f>SUM(AH75:AH76)</f>
        <v>448.2765</v>
      </c>
      <c r="AI77" s="82">
        <f>AH77-AD77</f>
        <v>15.687000000000012</v>
      </c>
      <c r="AJ77" s="209">
        <f>AI77/AD77</f>
        <v>3.6263016092623633E-2</v>
      </c>
      <c r="AL77" s="173" t="s">
        <v>147</v>
      </c>
      <c r="AM77" s="79"/>
      <c r="AN77" s="103"/>
      <c r="AO77" s="101"/>
      <c r="AP77" s="82">
        <f>AP75+AP76</f>
        <v>692.98950000000002</v>
      </c>
      <c r="AQ77" s="81"/>
      <c r="AR77" s="103"/>
      <c r="AS77" s="103"/>
      <c r="AT77" s="129">
        <f>SUM(AT75:AT76)</f>
        <v>718.12649999999996</v>
      </c>
      <c r="AU77" s="82">
        <f>AT77-AP77</f>
        <v>25.136999999999944</v>
      </c>
      <c r="AV77" s="209">
        <f>AU77/AP77</f>
        <v>3.6273276867831251E-2</v>
      </c>
      <c r="AX77" s="173" t="s">
        <v>147</v>
      </c>
      <c r="AY77" s="79"/>
      <c r="AZ77" s="103"/>
      <c r="BA77" s="101"/>
      <c r="BB77" s="82">
        <f>BB75+BB76</f>
        <v>41.9895</v>
      </c>
      <c r="BC77" s="81"/>
      <c r="BD77" s="103"/>
      <c r="BE77" s="103"/>
      <c r="BF77" s="129">
        <f>SUM(BF75:BF76)</f>
        <v>43.5015</v>
      </c>
      <c r="BG77" s="82">
        <f>BF77-BB77</f>
        <v>1.5120000000000005</v>
      </c>
      <c r="BH77" s="209">
        <f>BG77/BB77</f>
        <v>3.6009002250562652E-2</v>
      </c>
      <c r="BJ77" s="173" t="s">
        <v>147</v>
      </c>
      <c r="BK77" s="79"/>
      <c r="BL77" s="103"/>
      <c r="BM77" s="101"/>
      <c r="BN77" s="82">
        <f>BN75+BN76</f>
        <v>41.9895</v>
      </c>
      <c r="BO77" s="81"/>
      <c r="BP77" s="103"/>
      <c r="BQ77" s="103"/>
      <c r="BR77" s="129">
        <f>SUM(BR75:BR76)</f>
        <v>43.5015</v>
      </c>
      <c r="BS77" s="82">
        <f>BR77-BN77</f>
        <v>1.5120000000000005</v>
      </c>
      <c r="BT77" s="209">
        <f>BS77/BN77</f>
        <v>3.6009002250562652E-2</v>
      </c>
      <c r="BV77" s="173" t="s">
        <v>147</v>
      </c>
      <c r="BW77" s="79"/>
      <c r="BX77" s="103"/>
      <c r="BY77" s="101"/>
      <c r="BZ77" s="82">
        <f>BZ75+BZ76</f>
        <v>41.9895</v>
      </c>
      <c r="CA77" s="81"/>
      <c r="CB77" s="103"/>
      <c r="CC77" s="103"/>
      <c r="CD77" s="129">
        <f>SUM(CD75:CD76)</f>
        <v>43.5015</v>
      </c>
      <c r="CE77" s="82">
        <f>CD77-BZ77</f>
        <v>1.5120000000000005</v>
      </c>
      <c r="CF77" s="209">
        <f>CE77/BZ77</f>
        <v>3.6009002250562652E-2</v>
      </c>
    </row>
    <row r="78" spans="2:84" customFormat="1" x14ac:dyDescent="0.35">
      <c r="B78" s="233" t="s">
        <v>148</v>
      </c>
      <c r="C78" s="79"/>
      <c r="D78" s="131">
        <f>$D$26</f>
        <v>0.13100000000000001</v>
      </c>
      <c r="E78" s="101"/>
      <c r="F78" s="130">
        <f>-D78*SUM(F68:F71)</f>
        <v>-21.482690000000002</v>
      </c>
      <c r="G78" s="81"/>
      <c r="H78" s="131">
        <f>$H$26</f>
        <v>0.13100000000000001</v>
      </c>
      <c r="I78" s="103"/>
      <c r="J78" s="130">
        <f>-H78*SUM(J68:J71)</f>
        <v>-22.260830000000002</v>
      </c>
      <c r="K78" s="130">
        <f>J78-F78</f>
        <v>-0.7781400000000005</v>
      </c>
      <c r="L78" s="83"/>
      <c r="N78" s="233" t="s">
        <v>148</v>
      </c>
      <c r="O78" s="79"/>
      <c r="P78" s="131">
        <f>$D$26</f>
        <v>0.13100000000000001</v>
      </c>
      <c r="Q78" s="101"/>
      <c r="R78" s="130">
        <f>-P78*SUM(R68:R71)</f>
        <v>-37.726690000000005</v>
      </c>
      <c r="S78" s="81"/>
      <c r="T78" s="131">
        <f>$H$26</f>
        <v>0.13100000000000001</v>
      </c>
      <c r="U78" s="103"/>
      <c r="V78" s="130">
        <f>-T78*SUM(V68:V71)</f>
        <v>-39.094329999999999</v>
      </c>
      <c r="W78" s="130">
        <f>V78-R78</f>
        <v>-1.3676399999999944</v>
      </c>
      <c r="X78" s="83"/>
      <c r="Z78" s="233" t="s">
        <v>148</v>
      </c>
      <c r="AA78" s="79"/>
      <c r="AB78" s="131">
        <f>$D$26</f>
        <v>0.13100000000000001</v>
      </c>
      <c r="AC78" s="101"/>
      <c r="AD78" s="130">
        <f>-AB78*SUM(AD68:AD71)</f>
        <v>-53.970690000000005</v>
      </c>
      <c r="AE78" s="81"/>
      <c r="AF78" s="131">
        <f>$H$26</f>
        <v>0.13100000000000001</v>
      </c>
      <c r="AG78" s="103"/>
      <c r="AH78" s="130">
        <f>-AF78*SUM(AH68:AH71)</f>
        <v>-55.92783</v>
      </c>
      <c r="AI78" s="130">
        <f>AH78-AD78</f>
        <v>-1.9571399999999954</v>
      </c>
      <c r="AJ78" s="83"/>
      <c r="AL78" s="233" t="s">
        <v>148</v>
      </c>
      <c r="AM78" s="79"/>
      <c r="AN78" s="131">
        <f>$D$26</f>
        <v>0.13100000000000001</v>
      </c>
      <c r="AO78" s="101"/>
      <c r="AP78" s="130">
        <f>-AN78*SUM(AP68:AP71)</f>
        <v>-86.458690000000004</v>
      </c>
      <c r="AQ78" s="81"/>
      <c r="AR78" s="131">
        <f>$H$26</f>
        <v>0.13100000000000001</v>
      </c>
      <c r="AS78" s="103"/>
      <c r="AT78" s="130">
        <f>-AR78*SUM(AT68:AT71)</f>
        <v>-89.594830000000002</v>
      </c>
      <c r="AU78" s="130">
        <f>-AR78*SUM(AU69:AU71)</f>
        <v>-2.9475000000000002</v>
      </c>
      <c r="AV78" s="83"/>
      <c r="AX78" s="233" t="s">
        <v>148</v>
      </c>
      <c r="AY78" s="79"/>
      <c r="AZ78" s="131">
        <f>$D$26</f>
        <v>0.13100000000000001</v>
      </c>
      <c r="BA78" s="101"/>
      <c r="BB78" s="130">
        <f>-AZ78*SUM(BB68:BB71)</f>
        <v>-5.2386900000000001</v>
      </c>
      <c r="BC78" s="81"/>
      <c r="BD78" s="131">
        <f>$H$26</f>
        <v>0.13100000000000001</v>
      </c>
      <c r="BE78" s="103"/>
      <c r="BF78" s="130">
        <f>-BD78*SUM(BF68:BF71)</f>
        <v>-5.4273300000000004</v>
      </c>
      <c r="BG78" s="130">
        <f>BF78-BB78</f>
        <v>-0.18864000000000036</v>
      </c>
      <c r="BH78" s="83"/>
      <c r="BJ78" s="233" t="s">
        <v>148</v>
      </c>
      <c r="BK78" s="79"/>
      <c r="BL78" s="131">
        <f>$D$26</f>
        <v>0.13100000000000001</v>
      </c>
      <c r="BM78" s="101"/>
      <c r="BN78" s="130">
        <f>-BL78*SUM(BN68:BN71)</f>
        <v>-5.2386900000000001</v>
      </c>
      <c r="BO78" s="81"/>
      <c r="BP78" s="131">
        <f>$H$26</f>
        <v>0.13100000000000001</v>
      </c>
      <c r="BQ78" s="103"/>
      <c r="BR78" s="130">
        <f>-BP78*SUM(BR68:BR71)</f>
        <v>-5.4273300000000004</v>
      </c>
      <c r="BS78" s="130">
        <f>BR78-BN78</f>
        <v>-0.18864000000000036</v>
      </c>
      <c r="BT78" s="83"/>
      <c r="BV78" s="233" t="s">
        <v>148</v>
      </c>
      <c r="BW78" s="79"/>
      <c r="BX78" s="131">
        <f>$D$26</f>
        <v>0.13100000000000001</v>
      </c>
      <c r="BY78" s="101"/>
      <c r="BZ78" s="130">
        <f>-BX78*SUM(BZ68:BZ71)</f>
        <v>-5.2386900000000001</v>
      </c>
      <c r="CA78" s="81"/>
      <c r="CB78" s="131">
        <f>$H$26</f>
        <v>0.13100000000000001</v>
      </c>
      <c r="CC78" s="103"/>
      <c r="CD78" s="130">
        <f>-CB78*SUM(CD68:CD71)</f>
        <v>-5.4273300000000004</v>
      </c>
      <c r="CE78" s="130">
        <f>CD78-BZ78</f>
        <v>-0.18864000000000036</v>
      </c>
      <c r="CF78" s="83"/>
    </row>
    <row r="79" spans="2:84" ht="15" thickBot="1" x14ac:dyDescent="0.4">
      <c r="B79" s="304" t="s">
        <v>150</v>
      </c>
      <c r="C79" s="305"/>
      <c r="D79" s="105"/>
      <c r="E79" s="106"/>
      <c r="F79" s="108">
        <f>SUM(F77:F77)+F78</f>
        <v>150.70681000000002</v>
      </c>
      <c r="G79" s="81"/>
      <c r="H79" s="107"/>
      <c r="I79" s="107"/>
      <c r="J79" s="132">
        <f>SUM(J77:J77)+J78</f>
        <v>156.16567000000001</v>
      </c>
      <c r="K79" s="185">
        <f>J79-F79</f>
        <v>5.4588599999999872</v>
      </c>
      <c r="L79" s="163">
        <f>K79/F79</f>
        <v>3.6221720836636294E-2</v>
      </c>
      <c r="N79" s="304" t="s">
        <v>150</v>
      </c>
      <c r="O79" s="305"/>
      <c r="P79" s="105"/>
      <c r="Q79" s="106"/>
      <c r="R79" s="108">
        <f>SUM(R77:R77)+R78</f>
        <v>264.66280999999998</v>
      </c>
      <c r="S79" s="81"/>
      <c r="T79" s="107"/>
      <c r="U79" s="107"/>
      <c r="V79" s="132">
        <f>SUM(V77:V77)+V78</f>
        <v>274.25716999999997</v>
      </c>
      <c r="W79" s="185">
        <f>V79-R79</f>
        <v>9.5943599999999947</v>
      </c>
      <c r="X79" s="163">
        <f>W79/R79</f>
        <v>3.6251258724261243E-2</v>
      </c>
      <c r="Z79" s="304" t="s">
        <v>150</v>
      </c>
      <c r="AA79" s="305"/>
      <c r="AB79" s="105"/>
      <c r="AC79" s="106"/>
      <c r="AD79" s="108">
        <f>SUM(AD77:AD77)+AD78</f>
        <v>378.61881</v>
      </c>
      <c r="AE79" s="81"/>
      <c r="AF79" s="107"/>
      <c r="AG79" s="107"/>
      <c r="AH79" s="132">
        <f>SUM(AH77:AH77)+AH78</f>
        <v>392.34866999999997</v>
      </c>
      <c r="AI79" s="185">
        <f>AH79-AD79</f>
        <v>13.729859999999974</v>
      </c>
      <c r="AJ79" s="163">
        <f>AI79/AD79</f>
        <v>3.6263016092623536E-2</v>
      </c>
      <c r="AL79" s="304" t="s">
        <v>150</v>
      </c>
      <c r="AM79" s="305"/>
      <c r="AN79" s="105"/>
      <c r="AO79" s="106"/>
      <c r="AP79" s="108">
        <f>SUM(AP77:AP77)+AP78</f>
        <v>606.53080999999997</v>
      </c>
      <c r="AQ79" s="81"/>
      <c r="AR79" s="107"/>
      <c r="AS79" s="107"/>
      <c r="AT79" s="132">
        <f>SUM(AT77:AT77)+AT78</f>
        <v>628.53166999999996</v>
      </c>
      <c r="AU79" s="185">
        <f>AT79-AP79</f>
        <v>22.000859999999989</v>
      </c>
      <c r="AV79" s="163">
        <f>AU79/AP79</f>
        <v>3.6273276867831314E-2</v>
      </c>
      <c r="AX79" s="304" t="s">
        <v>150</v>
      </c>
      <c r="AY79" s="305"/>
      <c r="AZ79" s="105"/>
      <c r="BA79" s="106"/>
      <c r="BB79" s="108">
        <f>SUM(BB77:BB77)+BB78</f>
        <v>36.750810000000001</v>
      </c>
      <c r="BC79" s="81"/>
      <c r="BD79" s="107"/>
      <c r="BE79" s="107"/>
      <c r="BF79" s="132">
        <f>SUM(BF77:BF77)+BF78</f>
        <v>38.074170000000002</v>
      </c>
      <c r="BG79" s="185">
        <f>BF79-BB79</f>
        <v>1.323360000000001</v>
      </c>
      <c r="BH79" s="163">
        <f>BG79/BB79</f>
        <v>3.6009002250562666E-2</v>
      </c>
      <c r="BJ79" s="304" t="s">
        <v>150</v>
      </c>
      <c r="BK79" s="305"/>
      <c r="BL79" s="105"/>
      <c r="BM79" s="106"/>
      <c r="BN79" s="108">
        <f>SUM(BN77:BN77)+BN78</f>
        <v>36.750810000000001</v>
      </c>
      <c r="BO79" s="81"/>
      <c r="BP79" s="107"/>
      <c r="BQ79" s="107"/>
      <c r="BR79" s="132">
        <f>SUM(BR77:BR77)+BR78</f>
        <v>38.074170000000002</v>
      </c>
      <c r="BS79" s="185">
        <f>BR79-BN79</f>
        <v>1.323360000000001</v>
      </c>
      <c r="BT79" s="163">
        <f>BS79/BN79</f>
        <v>3.6009002250562666E-2</v>
      </c>
      <c r="BV79" s="304" t="s">
        <v>150</v>
      </c>
      <c r="BW79" s="305"/>
      <c r="BX79" s="105"/>
      <c r="BY79" s="106"/>
      <c r="BZ79" s="108">
        <f>SUM(BZ77:BZ77)+BZ78</f>
        <v>36.750810000000001</v>
      </c>
      <c r="CA79" s="81"/>
      <c r="CB79" s="107"/>
      <c r="CC79" s="107"/>
      <c r="CD79" s="132">
        <f>SUM(CD77:CD77)+CD78</f>
        <v>38.074170000000002</v>
      </c>
      <c r="CE79" s="185">
        <f>CD79-BZ79</f>
        <v>1.323360000000001</v>
      </c>
      <c r="CF79" s="163">
        <f>CE79/BZ79</f>
        <v>3.6009002250562666E-2</v>
      </c>
    </row>
    <row r="80" spans="2:84" ht="15" thickBot="1" x14ac:dyDescent="0.4">
      <c r="B80" s="174"/>
      <c r="C80" s="90"/>
      <c r="D80" s="109"/>
      <c r="E80" s="110"/>
      <c r="F80" s="134"/>
      <c r="G80" s="81"/>
      <c r="H80" s="109"/>
      <c r="I80" s="111"/>
      <c r="J80" s="112"/>
      <c r="K80" s="113"/>
      <c r="L80" s="164"/>
      <c r="N80" s="174"/>
      <c r="O80" s="90"/>
      <c r="P80" s="109"/>
      <c r="Q80" s="110"/>
      <c r="R80" s="134"/>
      <c r="S80" s="81"/>
      <c r="T80" s="109"/>
      <c r="U80" s="111"/>
      <c r="V80" s="112"/>
      <c r="W80" s="113"/>
      <c r="X80" s="164"/>
      <c r="Z80" s="174"/>
      <c r="AA80" s="90"/>
      <c r="AB80" s="109"/>
      <c r="AC80" s="110"/>
      <c r="AD80" s="134"/>
      <c r="AE80" s="81"/>
      <c r="AF80" s="109"/>
      <c r="AG80" s="111"/>
      <c r="AH80" s="112"/>
      <c r="AI80" s="113"/>
      <c r="AJ80" s="164"/>
      <c r="AL80" s="174"/>
      <c r="AM80" s="90"/>
      <c r="AN80" s="109"/>
      <c r="AO80" s="110"/>
      <c r="AP80" s="134"/>
      <c r="AQ80" s="81"/>
      <c r="AR80" s="109"/>
      <c r="AS80" s="111"/>
      <c r="AT80" s="112"/>
      <c r="AU80" s="113"/>
      <c r="AV80" s="164"/>
      <c r="AX80" s="174"/>
      <c r="AY80" s="90"/>
      <c r="AZ80" s="109"/>
      <c r="BA80" s="110"/>
      <c r="BB80" s="134"/>
      <c r="BC80" s="81"/>
      <c r="BD80" s="109"/>
      <c r="BE80" s="111"/>
      <c r="BF80" s="112"/>
      <c r="BG80" s="113"/>
      <c r="BH80" s="164"/>
      <c r="BJ80" s="174"/>
      <c r="BK80" s="90"/>
      <c r="BL80" s="109"/>
      <c r="BM80" s="110"/>
      <c r="BN80" s="134"/>
      <c r="BO80" s="81"/>
      <c r="BP80" s="109"/>
      <c r="BQ80" s="111"/>
      <c r="BR80" s="112"/>
      <c r="BS80" s="113"/>
      <c r="BT80" s="164"/>
      <c r="BV80" s="174"/>
      <c r="BW80" s="90"/>
      <c r="BX80" s="109"/>
      <c r="BY80" s="110"/>
      <c r="BZ80" s="134"/>
      <c r="CA80" s="81"/>
      <c r="CB80" s="109"/>
      <c r="CC80" s="111"/>
      <c r="CD80" s="112"/>
      <c r="CE80" s="113"/>
      <c r="CF80" s="164"/>
    </row>
    <row r="83" spans="2:84" ht="39" customHeight="1" x14ac:dyDescent="0.35">
      <c r="B83" s="60" t="s">
        <v>103</v>
      </c>
      <c r="C83" s="306" t="str">
        <f>'Current Tariff Schedule'!$A$77</f>
        <v>NON STANDARD A GENERAL SERVICE THREE PHASE SERVICE CLASSIFICATION - G3</v>
      </c>
      <c r="D83" s="306"/>
      <c r="E83" s="306"/>
      <c r="F83" s="306"/>
      <c r="G83" s="306"/>
      <c r="H83" s="306"/>
      <c r="I83" s="306"/>
      <c r="J83" s="306"/>
      <c r="K83" s="61"/>
      <c r="L83" s="61"/>
      <c r="N83" s="60" t="s">
        <v>103</v>
      </c>
      <c r="O83" s="306" t="str">
        <f>'Current Tariff Schedule'!$A$77</f>
        <v>NON STANDARD A GENERAL SERVICE THREE PHASE SERVICE CLASSIFICATION - G3</v>
      </c>
      <c r="P83" s="306"/>
      <c r="Q83" s="306"/>
      <c r="R83" s="306"/>
      <c r="S83" s="306"/>
      <c r="T83" s="306"/>
      <c r="U83" s="306"/>
      <c r="V83" s="306"/>
      <c r="W83" s="61"/>
      <c r="X83" s="61"/>
      <c r="Z83" s="60" t="s">
        <v>103</v>
      </c>
      <c r="AA83" s="306" t="str">
        <f>'Current Tariff Schedule'!$A$77</f>
        <v>NON STANDARD A GENERAL SERVICE THREE PHASE SERVICE CLASSIFICATION - G3</v>
      </c>
      <c r="AB83" s="306"/>
      <c r="AC83" s="306"/>
      <c r="AD83" s="306"/>
      <c r="AE83" s="306"/>
      <c r="AF83" s="306"/>
      <c r="AG83" s="306"/>
      <c r="AH83" s="306"/>
      <c r="AI83" s="61"/>
      <c r="AJ83" s="61"/>
      <c r="AL83" s="60" t="s">
        <v>103</v>
      </c>
      <c r="AM83" s="306" t="str">
        <f>'Current Tariff Schedule'!$A$77</f>
        <v>NON STANDARD A GENERAL SERVICE THREE PHASE SERVICE CLASSIFICATION - G3</v>
      </c>
      <c r="AN83" s="306"/>
      <c r="AO83" s="306"/>
      <c r="AP83" s="306"/>
      <c r="AQ83" s="306"/>
      <c r="AR83" s="306"/>
      <c r="AS83" s="306"/>
      <c r="AT83" s="306"/>
      <c r="AU83" s="61"/>
      <c r="AV83" s="61"/>
      <c r="AX83" s="60" t="s">
        <v>103</v>
      </c>
      <c r="AY83" s="306" t="str">
        <f>'Current Tariff Schedule'!$A$77</f>
        <v>NON STANDARD A GENERAL SERVICE THREE PHASE SERVICE CLASSIFICATION - G3</v>
      </c>
      <c r="AZ83" s="306"/>
      <c r="BA83" s="306"/>
      <c r="BB83" s="306"/>
      <c r="BC83" s="306"/>
      <c r="BD83" s="306"/>
      <c r="BE83" s="306"/>
      <c r="BF83" s="306"/>
      <c r="BG83" s="61"/>
      <c r="BH83" s="61"/>
      <c r="BJ83" s="60" t="s">
        <v>103</v>
      </c>
      <c r="BK83" s="306" t="str">
        <f>'Current Tariff Schedule'!$A$77</f>
        <v>NON STANDARD A GENERAL SERVICE THREE PHASE SERVICE CLASSIFICATION - G3</v>
      </c>
      <c r="BL83" s="306"/>
      <c r="BM83" s="306"/>
      <c r="BN83" s="306"/>
      <c r="BO83" s="306"/>
      <c r="BP83" s="306"/>
      <c r="BQ83" s="306"/>
      <c r="BR83" s="306"/>
      <c r="BS83" s="61"/>
      <c r="BT83" s="61"/>
      <c r="BV83" s="60" t="s">
        <v>103</v>
      </c>
      <c r="BW83" s="306" t="str">
        <f>'Current Tariff Schedule'!$A$77</f>
        <v>NON STANDARD A GENERAL SERVICE THREE PHASE SERVICE CLASSIFICATION - G3</v>
      </c>
      <c r="BX83" s="306"/>
      <c r="BY83" s="306"/>
      <c r="BZ83" s="306"/>
      <c r="CA83" s="306"/>
      <c r="CB83" s="306"/>
      <c r="CC83" s="306"/>
      <c r="CD83" s="306"/>
      <c r="CE83" s="61"/>
      <c r="CF83" s="61"/>
    </row>
    <row r="84" spans="2:84" x14ac:dyDescent="0.35">
      <c r="B84" s="62"/>
      <c r="C84" s="64"/>
      <c r="D84" s="65"/>
      <c r="E84" s="65"/>
      <c r="F84" s="65"/>
      <c r="G84" s="65"/>
      <c r="H84" s="65"/>
      <c r="I84" s="65"/>
      <c r="J84" s="65"/>
      <c r="K84" s="65"/>
      <c r="L84" s="65"/>
      <c r="N84" s="62"/>
      <c r="O84" s="64"/>
      <c r="P84" s="65"/>
      <c r="Q84" s="65"/>
      <c r="R84" s="65"/>
      <c r="S84" s="65"/>
      <c r="T84" s="65"/>
      <c r="U84" s="65"/>
      <c r="V84" s="65"/>
      <c r="W84" s="65"/>
      <c r="X84" s="65"/>
      <c r="Z84" s="62"/>
      <c r="AA84" s="64"/>
      <c r="AB84" s="65"/>
      <c r="AC84" s="65"/>
      <c r="AD84" s="65"/>
      <c r="AE84" s="65"/>
      <c r="AF84" s="65"/>
      <c r="AG84" s="65"/>
      <c r="AH84" s="65"/>
      <c r="AI84" s="65"/>
      <c r="AJ84" s="65"/>
      <c r="AL84" s="62"/>
      <c r="AM84" s="64"/>
      <c r="AN84" s="65"/>
      <c r="AO84" s="65"/>
      <c r="AP84" s="65"/>
      <c r="AQ84" s="65"/>
      <c r="AR84" s="65"/>
      <c r="AS84" s="65"/>
      <c r="AT84" s="65"/>
      <c r="AU84" s="65"/>
      <c r="AV84" s="65"/>
      <c r="AX84" s="62"/>
      <c r="AY84" s="64"/>
      <c r="AZ84" s="65"/>
      <c r="BA84" s="65"/>
      <c r="BB84" s="65"/>
      <c r="BC84" s="65"/>
      <c r="BD84" s="65"/>
      <c r="BE84" s="65"/>
      <c r="BF84" s="65"/>
      <c r="BG84" s="65"/>
      <c r="BH84" s="65"/>
      <c r="BJ84" s="62"/>
      <c r="BK84" s="64"/>
      <c r="BL84" s="65"/>
      <c r="BM84" s="65"/>
      <c r="BN84" s="65"/>
      <c r="BO84" s="65"/>
      <c r="BP84" s="65"/>
      <c r="BQ84" s="65"/>
      <c r="BR84" s="65"/>
      <c r="BS84" s="65"/>
      <c r="BT84" s="65"/>
      <c r="BV84" s="62"/>
      <c r="BW84" s="64"/>
      <c r="BX84" s="65"/>
      <c r="BY84" s="65"/>
      <c r="BZ84" s="65"/>
      <c r="CA84" s="65"/>
      <c r="CB84" s="65"/>
      <c r="CC84" s="65"/>
      <c r="CD84" s="65"/>
      <c r="CE84" s="65"/>
      <c r="CF84" s="65"/>
    </row>
    <row r="85" spans="2:84" x14ac:dyDescent="0.35">
      <c r="B85" s="60" t="s">
        <v>127</v>
      </c>
      <c r="C85" s="66"/>
      <c r="D85" s="114">
        <v>0</v>
      </c>
      <c r="E85" s="66"/>
      <c r="F85" s="66"/>
      <c r="G85" s="66"/>
      <c r="H85" s="66"/>
      <c r="I85" s="66"/>
      <c r="J85" s="66"/>
      <c r="K85" s="66"/>
      <c r="L85" s="66"/>
      <c r="N85" s="60" t="s">
        <v>127</v>
      </c>
      <c r="O85" s="66"/>
      <c r="P85" s="114">
        <v>0</v>
      </c>
      <c r="Q85" s="66"/>
      <c r="R85" s="66"/>
      <c r="S85" s="66"/>
      <c r="T85" s="66"/>
      <c r="U85" s="66"/>
      <c r="V85" s="66"/>
      <c r="W85" s="66"/>
      <c r="X85" s="66"/>
      <c r="Z85" s="60" t="s">
        <v>127</v>
      </c>
      <c r="AA85" s="66"/>
      <c r="AB85" s="114">
        <v>0</v>
      </c>
      <c r="AC85" s="66"/>
      <c r="AD85" s="66"/>
      <c r="AE85" s="66"/>
      <c r="AF85" s="66"/>
      <c r="AG85" s="66"/>
      <c r="AH85" s="66"/>
      <c r="AI85" s="66"/>
      <c r="AJ85" s="66"/>
      <c r="AL85" s="60" t="s">
        <v>127</v>
      </c>
      <c r="AM85" s="66"/>
      <c r="AN85" s="114">
        <v>0</v>
      </c>
      <c r="AO85" s="66"/>
      <c r="AP85" s="66"/>
      <c r="AQ85" s="66"/>
      <c r="AR85" s="66"/>
      <c r="AS85" s="66"/>
      <c r="AT85" s="66"/>
      <c r="AU85" s="66"/>
      <c r="AV85" s="66"/>
      <c r="AX85" s="60" t="s">
        <v>127</v>
      </c>
      <c r="AY85" s="66"/>
      <c r="AZ85" s="114">
        <v>0</v>
      </c>
      <c r="BA85" s="66"/>
      <c r="BB85" s="66"/>
      <c r="BC85" s="66"/>
      <c r="BD85" s="66"/>
      <c r="BE85" s="66"/>
      <c r="BF85" s="66"/>
      <c r="BG85" s="66"/>
      <c r="BH85" s="66"/>
      <c r="BJ85" s="60" t="s">
        <v>127</v>
      </c>
      <c r="BK85" s="66"/>
      <c r="BL85" s="114">
        <v>0</v>
      </c>
      <c r="BM85" s="66"/>
      <c r="BN85" s="66"/>
      <c r="BO85" s="66"/>
      <c r="BP85" s="66"/>
      <c r="BQ85" s="66"/>
      <c r="BR85" s="66"/>
      <c r="BS85" s="66"/>
      <c r="BT85" s="66"/>
      <c r="BV85" s="60" t="s">
        <v>127</v>
      </c>
      <c r="BW85" s="66"/>
      <c r="BX85" s="114">
        <v>0</v>
      </c>
      <c r="BY85" s="66"/>
      <c r="BZ85" s="66"/>
      <c r="CA85" s="66"/>
      <c r="CB85" s="66"/>
      <c r="CC85" s="66"/>
      <c r="CD85" s="66"/>
      <c r="CE85" s="66"/>
      <c r="CF85" s="66"/>
    </row>
    <row r="86" spans="2:84" x14ac:dyDescent="0.35">
      <c r="B86" s="60" t="s">
        <v>128</v>
      </c>
      <c r="C86" s="67" t="s">
        <v>129</v>
      </c>
      <c r="D86" s="69">
        <v>2000</v>
      </c>
      <c r="N86" s="60" t="s">
        <v>128</v>
      </c>
      <c r="O86" s="67" t="s">
        <v>129</v>
      </c>
      <c r="P86" s="69">
        <v>3000</v>
      </c>
      <c r="Z86" s="60" t="s">
        <v>128</v>
      </c>
      <c r="AA86" s="67" t="s">
        <v>129</v>
      </c>
      <c r="AB86" s="69">
        <v>5000</v>
      </c>
      <c r="AL86" s="60" t="s">
        <v>128</v>
      </c>
      <c r="AM86" s="67" t="s">
        <v>129</v>
      </c>
      <c r="AN86" s="69">
        <v>10000</v>
      </c>
      <c r="AX86" s="60" t="s">
        <v>128</v>
      </c>
      <c r="AY86" s="67" t="s">
        <v>129</v>
      </c>
      <c r="AZ86" s="69">
        <v>0</v>
      </c>
      <c r="BJ86" s="60" t="s">
        <v>128</v>
      </c>
      <c r="BK86" s="67" t="s">
        <v>129</v>
      </c>
      <c r="BL86" s="69">
        <v>0</v>
      </c>
      <c r="BV86" s="60" t="s">
        <v>128</v>
      </c>
      <c r="BW86" s="67" t="s">
        <v>129</v>
      </c>
      <c r="BX86" s="69">
        <v>0</v>
      </c>
    </row>
    <row r="87" spans="2:84" x14ac:dyDescent="0.35">
      <c r="B87" s="63"/>
      <c r="C87" s="63"/>
      <c r="D87" s="63"/>
      <c r="E87" s="70"/>
      <c r="F87" s="63"/>
      <c r="G87" s="63"/>
      <c r="H87" s="63"/>
      <c r="I87" s="63"/>
      <c r="J87" s="63"/>
      <c r="K87" s="63"/>
      <c r="L87" s="63"/>
      <c r="N87" s="63"/>
      <c r="O87" s="63"/>
      <c r="P87" s="63"/>
      <c r="Q87" s="70"/>
      <c r="R87" s="63"/>
      <c r="S87" s="63"/>
      <c r="T87" s="63"/>
      <c r="U87" s="63"/>
      <c r="V87" s="63"/>
      <c r="W87" s="63"/>
      <c r="X87" s="63"/>
      <c r="Z87" s="63"/>
      <c r="AA87" s="63"/>
      <c r="AB87" s="63"/>
      <c r="AC87" s="70"/>
      <c r="AD87" s="63"/>
      <c r="AE87" s="63"/>
      <c r="AF87" s="63"/>
      <c r="AG87" s="63"/>
      <c r="AH87" s="63"/>
      <c r="AI87" s="63"/>
      <c r="AJ87" s="63"/>
      <c r="AL87" s="63"/>
      <c r="AM87" s="63"/>
      <c r="AN87" s="63"/>
      <c r="AO87" s="70"/>
      <c r="AP87" s="63"/>
      <c r="AQ87" s="63"/>
      <c r="AR87" s="63"/>
      <c r="AS87" s="63"/>
      <c r="AT87" s="63"/>
      <c r="AU87" s="63"/>
      <c r="AV87" s="63"/>
      <c r="AX87" s="63"/>
      <c r="AY87" s="63"/>
      <c r="AZ87" s="63"/>
      <c r="BA87" s="70"/>
      <c r="BB87" s="63"/>
      <c r="BC87" s="63"/>
      <c r="BD87" s="63"/>
      <c r="BE87" s="63"/>
      <c r="BF87" s="63"/>
      <c r="BG87" s="63"/>
      <c r="BH87" s="63"/>
      <c r="BJ87" s="63"/>
      <c r="BK87" s="63"/>
      <c r="BL87" s="63"/>
      <c r="BM87" s="70"/>
      <c r="BN87" s="63"/>
      <c r="BO87" s="63"/>
      <c r="BP87" s="63"/>
      <c r="BQ87" s="63"/>
      <c r="BR87" s="63"/>
      <c r="BS87" s="63"/>
      <c r="BT87" s="63"/>
      <c r="BV87" s="63"/>
      <c r="BW87" s="63"/>
      <c r="BX87" s="63"/>
      <c r="BY87" s="70"/>
      <c r="BZ87" s="63"/>
      <c r="CA87" s="63"/>
      <c r="CB87" s="63"/>
      <c r="CC87" s="63"/>
      <c r="CD87" s="63"/>
      <c r="CE87" s="63"/>
      <c r="CF87" s="63"/>
    </row>
    <row r="88" spans="2:84" x14ac:dyDescent="0.35">
      <c r="B88" s="71" t="s">
        <v>130</v>
      </c>
      <c r="E88" s="68"/>
      <c r="N88" s="71" t="s">
        <v>130</v>
      </c>
      <c r="Q88" s="68"/>
      <c r="Z88" s="71" t="s">
        <v>130</v>
      </c>
      <c r="AC88" s="68"/>
      <c r="AL88" s="71" t="s">
        <v>130</v>
      </c>
      <c r="AO88" s="68"/>
      <c r="AX88" s="71" t="s">
        <v>130</v>
      </c>
      <c r="BA88" s="68"/>
      <c r="BJ88" s="71" t="s">
        <v>130</v>
      </c>
      <c r="BM88" s="68"/>
      <c r="BV88" s="71" t="s">
        <v>130</v>
      </c>
      <c r="BY88" s="68"/>
    </row>
    <row r="89" spans="2:84" x14ac:dyDescent="0.35">
      <c r="B89" s="60" t="s">
        <v>131</v>
      </c>
      <c r="C89" s="67" t="s">
        <v>132</v>
      </c>
      <c r="D89" s="70"/>
      <c r="E89" s="68"/>
      <c r="N89" s="60" t="s">
        <v>131</v>
      </c>
      <c r="O89" s="67" t="s">
        <v>132</v>
      </c>
      <c r="P89" s="70"/>
      <c r="Q89" s="68"/>
      <c r="Z89" s="60" t="s">
        <v>131</v>
      </c>
      <c r="AA89" s="67" t="s">
        <v>132</v>
      </c>
      <c r="AB89" s="70"/>
      <c r="AC89" s="68"/>
      <c r="AL89" s="60" t="s">
        <v>131</v>
      </c>
      <c r="AM89" s="67" t="s">
        <v>132</v>
      </c>
      <c r="AN89" s="70"/>
      <c r="AO89" s="68"/>
      <c r="AX89" s="60" t="s">
        <v>131</v>
      </c>
      <c r="AY89" s="67" t="s">
        <v>132</v>
      </c>
      <c r="AZ89" s="70"/>
      <c r="BA89" s="68"/>
      <c r="BJ89" s="60" t="s">
        <v>131</v>
      </c>
      <c r="BK89" s="67" t="s">
        <v>132</v>
      </c>
      <c r="BL89" s="70"/>
      <c r="BM89" s="68"/>
      <c r="BV89" s="60" t="s">
        <v>131</v>
      </c>
      <c r="BW89" s="67" t="s">
        <v>132</v>
      </c>
      <c r="BX89" s="70"/>
      <c r="BY89" s="68"/>
    </row>
    <row r="90" spans="2:84" x14ac:dyDescent="0.35">
      <c r="B90" s="63"/>
      <c r="C90" s="63"/>
      <c r="D90" s="63"/>
      <c r="E90" s="63"/>
      <c r="F90" s="63"/>
      <c r="G90" s="63"/>
      <c r="H90" s="63"/>
      <c r="I90" s="63"/>
      <c r="J90" s="63"/>
      <c r="K90" s="63"/>
      <c r="L90" s="63"/>
      <c r="N90" s="63"/>
      <c r="O90" s="63"/>
      <c r="P90" s="63"/>
      <c r="Q90" s="63"/>
      <c r="R90" s="63"/>
      <c r="S90" s="63"/>
      <c r="T90" s="63"/>
      <c r="U90" s="63"/>
      <c r="V90" s="63"/>
      <c r="W90" s="63"/>
      <c r="X90" s="63"/>
      <c r="Z90" s="63"/>
      <c r="AA90" s="63"/>
      <c r="AB90" s="63"/>
      <c r="AC90" s="63"/>
      <c r="AD90" s="63"/>
      <c r="AE90" s="63"/>
      <c r="AF90" s="63"/>
      <c r="AG90" s="63"/>
      <c r="AH90" s="63"/>
      <c r="AI90" s="63"/>
      <c r="AJ90" s="63"/>
      <c r="AL90" s="63"/>
      <c r="AM90" s="63"/>
      <c r="AN90" s="63"/>
      <c r="AO90" s="63"/>
      <c r="AP90" s="63"/>
      <c r="AQ90" s="63"/>
      <c r="AR90" s="63"/>
      <c r="AS90" s="63"/>
      <c r="AT90" s="63"/>
      <c r="AU90" s="63"/>
      <c r="AV90" s="63"/>
      <c r="AX90" s="63"/>
      <c r="AY90" s="63"/>
      <c r="AZ90" s="63"/>
      <c r="BA90" s="63"/>
      <c r="BB90" s="63"/>
      <c r="BC90" s="63"/>
      <c r="BD90" s="63"/>
      <c r="BE90" s="63"/>
      <c r="BF90" s="63"/>
      <c r="BG90" s="63"/>
      <c r="BH90" s="63"/>
      <c r="BJ90" s="63"/>
      <c r="BK90" s="63"/>
      <c r="BL90" s="63"/>
      <c r="BM90" s="63"/>
      <c r="BN90" s="63"/>
      <c r="BO90" s="63"/>
      <c r="BP90" s="63"/>
      <c r="BQ90" s="63"/>
      <c r="BR90" s="63"/>
      <c r="BS90" s="63"/>
      <c r="BT90" s="63"/>
      <c r="BV90" s="63"/>
      <c r="BW90" s="63"/>
      <c r="BX90" s="63"/>
      <c r="BY90" s="63"/>
      <c r="BZ90" s="63"/>
      <c r="CA90" s="63"/>
      <c r="CB90" s="63"/>
      <c r="CC90" s="63"/>
      <c r="CD90" s="63"/>
      <c r="CE90" s="63"/>
      <c r="CF90" s="63"/>
    </row>
    <row r="91" spans="2:84" x14ac:dyDescent="0.35">
      <c r="B91" s="63"/>
      <c r="C91" s="70"/>
      <c r="D91" s="307" t="s">
        <v>134</v>
      </c>
      <c r="E91" s="308"/>
      <c r="F91" s="309"/>
      <c r="G91" s="63"/>
      <c r="H91" s="307" t="s">
        <v>135</v>
      </c>
      <c r="I91" s="308"/>
      <c r="J91" s="309"/>
      <c r="K91" s="307" t="s">
        <v>136</v>
      </c>
      <c r="L91" s="309"/>
      <c r="N91" s="63"/>
      <c r="O91" s="70"/>
      <c r="P91" s="307" t="s">
        <v>134</v>
      </c>
      <c r="Q91" s="308"/>
      <c r="R91" s="309"/>
      <c r="S91" s="63"/>
      <c r="T91" s="307" t="s">
        <v>135</v>
      </c>
      <c r="U91" s="308"/>
      <c r="V91" s="309"/>
      <c r="W91" s="307" t="s">
        <v>136</v>
      </c>
      <c r="X91" s="309"/>
      <c r="Z91" s="63"/>
      <c r="AA91" s="70"/>
      <c r="AB91" s="307" t="s">
        <v>134</v>
      </c>
      <c r="AC91" s="308"/>
      <c r="AD91" s="309"/>
      <c r="AE91" s="63"/>
      <c r="AF91" s="307" t="s">
        <v>135</v>
      </c>
      <c r="AG91" s="308"/>
      <c r="AH91" s="309"/>
      <c r="AI91" s="307" t="s">
        <v>136</v>
      </c>
      <c r="AJ91" s="309"/>
      <c r="AL91" s="63"/>
      <c r="AM91" s="70"/>
      <c r="AN91" s="307" t="s">
        <v>134</v>
      </c>
      <c r="AO91" s="308"/>
      <c r="AP91" s="309"/>
      <c r="AQ91" s="63"/>
      <c r="AR91" s="307" t="s">
        <v>135</v>
      </c>
      <c r="AS91" s="308"/>
      <c r="AT91" s="309"/>
      <c r="AU91" s="307" t="s">
        <v>136</v>
      </c>
      <c r="AV91" s="309"/>
      <c r="AX91" s="63"/>
      <c r="AY91" s="70"/>
      <c r="AZ91" s="307" t="s">
        <v>134</v>
      </c>
      <c r="BA91" s="308"/>
      <c r="BB91" s="309"/>
      <c r="BC91" s="63"/>
      <c r="BD91" s="307" t="s">
        <v>135</v>
      </c>
      <c r="BE91" s="308"/>
      <c r="BF91" s="309"/>
      <c r="BG91" s="307" t="s">
        <v>136</v>
      </c>
      <c r="BH91" s="309"/>
      <c r="BJ91" s="63"/>
      <c r="BK91" s="70"/>
      <c r="BL91" s="307" t="s">
        <v>134</v>
      </c>
      <c r="BM91" s="308"/>
      <c r="BN91" s="309"/>
      <c r="BO91" s="63"/>
      <c r="BP91" s="307" t="s">
        <v>135</v>
      </c>
      <c r="BQ91" s="308"/>
      <c r="BR91" s="309"/>
      <c r="BS91" s="307" t="s">
        <v>136</v>
      </c>
      <c r="BT91" s="309"/>
      <c r="BV91" s="63"/>
      <c r="BW91" s="70"/>
      <c r="BX91" s="307" t="s">
        <v>134</v>
      </c>
      <c r="BY91" s="308"/>
      <c r="BZ91" s="309"/>
      <c r="CA91" s="63"/>
      <c r="CB91" s="307" t="s">
        <v>135</v>
      </c>
      <c r="CC91" s="308"/>
      <c r="CD91" s="309"/>
      <c r="CE91" s="307" t="s">
        <v>136</v>
      </c>
      <c r="CF91" s="309"/>
    </row>
    <row r="92" spans="2:84" ht="15.75" customHeight="1" x14ac:dyDescent="0.35">
      <c r="B92" s="63"/>
      <c r="C92" s="70"/>
      <c r="D92" s="74" t="s">
        <v>137</v>
      </c>
      <c r="E92" s="74" t="s">
        <v>138</v>
      </c>
      <c r="F92" s="76" t="s">
        <v>139</v>
      </c>
      <c r="G92" s="63"/>
      <c r="H92" s="74" t="s">
        <v>137</v>
      </c>
      <c r="I92" s="76" t="s">
        <v>138</v>
      </c>
      <c r="J92" s="75" t="s">
        <v>139</v>
      </c>
      <c r="K92" s="302" t="s">
        <v>140</v>
      </c>
      <c r="L92" s="302" t="s">
        <v>141</v>
      </c>
      <c r="N92" s="63"/>
      <c r="O92" s="70"/>
      <c r="P92" s="74" t="s">
        <v>137</v>
      </c>
      <c r="Q92" s="74" t="s">
        <v>138</v>
      </c>
      <c r="R92" s="76" t="s">
        <v>139</v>
      </c>
      <c r="S92" s="63"/>
      <c r="T92" s="74" t="s">
        <v>137</v>
      </c>
      <c r="U92" s="76" t="s">
        <v>138</v>
      </c>
      <c r="V92" s="75" t="s">
        <v>139</v>
      </c>
      <c r="W92" s="302" t="s">
        <v>140</v>
      </c>
      <c r="X92" s="302" t="s">
        <v>141</v>
      </c>
      <c r="Z92" s="63"/>
      <c r="AA92" s="70"/>
      <c r="AB92" s="74" t="s">
        <v>137</v>
      </c>
      <c r="AC92" s="74" t="s">
        <v>138</v>
      </c>
      <c r="AD92" s="76" t="s">
        <v>139</v>
      </c>
      <c r="AE92" s="63"/>
      <c r="AF92" s="74" t="s">
        <v>137</v>
      </c>
      <c r="AG92" s="76" t="s">
        <v>138</v>
      </c>
      <c r="AH92" s="75" t="s">
        <v>139</v>
      </c>
      <c r="AI92" s="302" t="s">
        <v>140</v>
      </c>
      <c r="AJ92" s="302" t="s">
        <v>141</v>
      </c>
      <c r="AL92" s="63"/>
      <c r="AM92" s="70"/>
      <c r="AN92" s="74" t="s">
        <v>137</v>
      </c>
      <c r="AO92" s="74" t="s">
        <v>138</v>
      </c>
      <c r="AP92" s="76" t="s">
        <v>139</v>
      </c>
      <c r="AQ92" s="63"/>
      <c r="AR92" s="74" t="s">
        <v>137</v>
      </c>
      <c r="AS92" s="76" t="s">
        <v>138</v>
      </c>
      <c r="AT92" s="75" t="s">
        <v>139</v>
      </c>
      <c r="AU92" s="302" t="s">
        <v>140</v>
      </c>
      <c r="AV92" s="302" t="s">
        <v>141</v>
      </c>
      <c r="AX92" s="63"/>
      <c r="AY92" s="70"/>
      <c r="AZ92" s="74" t="s">
        <v>137</v>
      </c>
      <c r="BA92" s="74" t="s">
        <v>138</v>
      </c>
      <c r="BB92" s="76" t="s">
        <v>139</v>
      </c>
      <c r="BC92" s="63"/>
      <c r="BD92" s="74" t="s">
        <v>137</v>
      </c>
      <c r="BE92" s="76" t="s">
        <v>138</v>
      </c>
      <c r="BF92" s="75" t="s">
        <v>139</v>
      </c>
      <c r="BG92" s="302" t="s">
        <v>140</v>
      </c>
      <c r="BH92" s="302" t="s">
        <v>141</v>
      </c>
      <c r="BJ92" s="63"/>
      <c r="BK92" s="70"/>
      <c r="BL92" s="74" t="s">
        <v>137</v>
      </c>
      <c r="BM92" s="74" t="s">
        <v>138</v>
      </c>
      <c r="BN92" s="76" t="s">
        <v>139</v>
      </c>
      <c r="BO92" s="63"/>
      <c r="BP92" s="74" t="s">
        <v>137</v>
      </c>
      <c r="BQ92" s="76" t="s">
        <v>138</v>
      </c>
      <c r="BR92" s="75" t="s">
        <v>139</v>
      </c>
      <c r="BS92" s="302" t="s">
        <v>140</v>
      </c>
      <c r="BT92" s="302" t="s">
        <v>141</v>
      </c>
      <c r="BV92" s="63"/>
      <c r="BW92" s="70"/>
      <c r="BX92" s="74" t="s">
        <v>137</v>
      </c>
      <c r="BY92" s="74" t="s">
        <v>138</v>
      </c>
      <c r="BZ92" s="76" t="s">
        <v>139</v>
      </c>
      <c r="CA92" s="63"/>
      <c r="CB92" s="74" t="s">
        <v>137</v>
      </c>
      <c r="CC92" s="76" t="s">
        <v>138</v>
      </c>
      <c r="CD92" s="75" t="s">
        <v>139</v>
      </c>
      <c r="CE92" s="302" t="s">
        <v>140</v>
      </c>
      <c r="CF92" s="302" t="s">
        <v>141</v>
      </c>
    </row>
    <row r="93" spans="2:84" x14ac:dyDescent="0.35">
      <c r="B93" s="63"/>
      <c r="C93" s="70"/>
      <c r="D93" s="77" t="s">
        <v>142</v>
      </c>
      <c r="E93" s="77"/>
      <c r="F93" s="78" t="s">
        <v>142</v>
      </c>
      <c r="G93" s="63"/>
      <c r="H93" s="77" t="s">
        <v>142</v>
      </c>
      <c r="I93" s="77"/>
      <c r="J93" s="78" t="s">
        <v>142</v>
      </c>
      <c r="K93" s="303"/>
      <c r="L93" s="303"/>
      <c r="N93" s="63"/>
      <c r="O93" s="70"/>
      <c r="P93" s="77" t="s">
        <v>142</v>
      </c>
      <c r="Q93" s="77"/>
      <c r="R93" s="78" t="s">
        <v>142</v>
      </c>
      <c r="S93" s="63"/>
      <c r="T93" s="77" t="s">
        <v>142</v>
      </c>
      <c r="U93" s="77"/>
      <c r="V93" s="78" t="s">
        <v>142</v>
      </c>
      <c r="W93" s="303"/>
      <c r="X93" s="303"/>
      <c r="Z93" s="63"/>
      <c r="AA93" s="70"/>
      <c r="AB93" s="77" t="s">
        <v>142</v>
      </c>
      <c r="AC93" s="77"/>
      <c r="AD93" s="78" t="s">
        <v>142</v>
      </c>
      <c r="AE93" s="63"/>
      <c r="AF93" s="77" t="s">
        <v>142</v>
      </c>
      <c r="AG93" s="77"/>
      <c r="AH93" s="78" t="s">
        <v>142</v>
      </c>
      <c r="AI93" s="303"/>
      <c r="AJ93" s="303"/>
      <c r="AL93" s="63"/>
      <c r="AM93" s="70"/>
      <c r="AN93" s="77" t="s">
        <v>142</v>
      </c>
      <c r="AO93" s="77"/>
      <c r="AP93" s="78" t="s">
        <v>142</v>
      </c>
      <c r="AQ93" s="63"/>
      <c r="AR93" s="77" t="s">
        <v>142</v>
      </c>
      <c r="AS93" s="77"/>
      <c r="AT93" s="78" t="s">
        <v>142</v>
      </c>
      <c r="AU93" s="303"/>
      <c r="AV93" s="303"/>
      <c r="AX93" s="63"/>
      <c r="AY93" s="70"/>
      <c r="AZ93" s="77" t="s">
        <v>142</v>
      </c>
      <c r="BA93" s="77"/>
      <c r="BB93" s="78" t="s">
        <v>142</v>
      </c>
      <c r="BC93" s="63"/>
      <c r="BD93" s="77" t="s">
        <v>142</v>
      </c>
      <c r="BE93" s="77"/>
      <c r="BF93" s="78" t="s">
        <v>142</v>
      </c>
      <c r="BG93" s="303"/>
      <c r="BH93" s="303"/>
      <c r="BJ93" s="63"/>
      <c r="BK93" s="70"/>
      <c r="BL93" s="77" t="s">
        <v>142</v>
      </c>
      <c r="BM93" s="77"/>
      <c r="BN93" s="78" t="s">
        <v>142</v>
      </c>
      <c r="BO93" s="63"/>
      <c r="BP93" s="77" t="s">
        <v>142</v>
      </c>
      <c r="BQ93" s="77"/>
      <c r="BR93" s="78" t="s">
        <v>142</v>
      </c>
      <c r="BS93" s="303"/>
      <c r="BT93" s="303"/>
      <c r="BV93" s="63"/>
      <c r="BW93" s="70"/>
      <c r="BX93" s="77" t="s">
        <v>142</v>
      </c>
      <c r="BY93" s="77"/>
      <c r="BZ93" s="78" t="s">
        <v>142</v>
      </c>
      <c r="CA93" s="63"/>
      <c r="CB93" s="77" t="s">
        <v>142</v>
      </c>
      <c r="CC93" s="77"/>
      <c r="CD93" s="78" t="s">
        <v>142</v>
      </c>
      <c r="CE93" s="303"/>
      <c r="CF93" s="303"/>
    </row>
    <row r="94" spans="2:84" x14ac:dyDescent="0.35">
      <c r="B94" s="167" t="s">
        <v>143</v>
      </c>
      <c r="C94" s="168"/>
      <c r="D94" s="182">
        <f>'Current Tariff Schedule'!$H91</f>
        <v>50.06</v>
      </c>
      <c r="E94" s="103">
        <v>1</v>
      </c>
      <c r="F94" s="80">
        <f>D94*E94</f>
        <v>50.06</v>
      </c>
      <c r="G94" s="81"/>
      <c r="H94" s="182">
        <f>'Proposed Tariff Schedule'!$H91</f>
        <v>51.86</v>
      </c>
      <c r="I94" s="116">
        <v>1</v>
      </c>
      <c r="J94" s="80">
        <f>I94*H94</f>
        <v>51.86</v>
      </c>
      <c r="K94" s="82">
        <f>J94-F94</f>
        <v>1.7999999999999972</v>
      </c>
      <c r="L94" s="83">
        <f>K94/F94</f>
        <v>3.5956851777866498E-2</v>
      </c>
      <c r="N94" s="167" t="s">
        <v>143</v>
      </c>
      <c r="O94" s="168"/>
      <c r="P94" s="241">
        <f>$D94</f>
        <v>50.06</v>
      </c>
      <c r="Q94" s="103">
        <v>1</v>
      </c>
      <c r="R94" s="80">
        <f>P94*Q94</f>
        <v>50.06</v>
      </c>
      <c r="S94" s="81"/>
      <c r="T94" s="241">
        <f>$H94</f>
        <v>51.86</v>
      </c>
      <c r="U94" s="116">
        <v>1</v>
      </c>
      <c r="V94" s="80">
        <f>U94*T94</f>
        <v>51.86</v>
      </c>
      <c r="W94" s="82">
        <f>V94-R94</f>
        <v>1.7999999999999972</v>
      </c>
      <c r="X94" s="83">
        <f>W94/R94</f>
        <v>3.5956851777866498E-2</v>
      </c>
      <c r="Z94" s="167" t="s">
        <v>143</v>
      </c>
      <c r="AA94" s="168"/>
      <c r="AB94" s="241">
        <f>$D94</f>
        <v>50.06</v>
      </c>
      <c r="AC94" s="103">
        <v>1</v>
      </c>
      <c r="AD94" s="80">
        <f>AB94*AC94</f>
        <v>50.06</v>
      </c>
      <c r="AE94" s="81"/>
      <c r="AF94" s="241">
        <f>$H94</f>
        <v>51.86</v>
      </c>
      <c r="AG94" s="116">
        <v>1</v>
      </c>
      <c r="AH94" s="80">
        <f>AG94*AF94</f>
        <v>51.86</v>
      </c>
      <c r="AI94" s="82">
        <f>AH94-AD94</f>
        <v>1.7999999999999972</v>
      </c>
      <c r="AJ94" s="83">
        <f>AI94/AD94</f>
        <v>3.5956851777866498E-2</v>
      </c>
      <c r="AL94" s="167" t="s">
        <v>143</v>
      </c>
      <c r="AM94" s="168"/>
      <c r="AN94" s="241">
        <f>$D94</f>
        <v>50.06</v>
      </c>
      <c r="AO94" s="103">
        <v>1</v>
      </c>
      <c r="AP94" s="80">
        <f>AN94*AO94</f>
        <v>50.06</v>
      </c>
      <c r="AQ94" s="81"/>
      <c r="AR94" s="241">
        <f>$H94</f>
        <v>51.86</v>
      </c>
      <c r="AS94" s="116">
        <v>1</v>
      </c>
      <c r="AT94" s="80">
        <f>AS94*AR94</f>
        <v>51.86</v>
      </c>
      <c r="AU94" s="82">
        <f>AT94-AP94</f>
        <v>1.7999999999999972</v>
      </c>
      <c r="AV94" s="83">
        <f>AU94/AP94</f>
        <v>3.5956851777866498E-2</v>
      </c>
      <c r="AX94" s="167" t="s">
        <v>143</v>
      </c>
      <c r="AY94" s="168"/>
      <c r="AZ94" s="241">
        <f>$D94</f>
        <v>50.06</v>
      </c>
      <c r="BA94" s="103">
        <v>1</v>
      </c>
      <c r="BB94" s="80">
        <f>AZ94*BA94</f>
        <v>50.06</v>
      </c>
      <c r="BC94" s="81"/>
      <c r="BD94" s="241">
        <f>$H94</f>
        <v>51.86</v>
      </c>
      <c r="BE94" s="116">
        <v>1</v>
      </c>
      <c r="BF94" s="80">
        <f>BE94*BD94</f>
        <v>51.86</v>
      </c>
      <c r="BG94" s="82">
        <f>BF94-BB94</f>
        <v>1.7999999999999972</v>
      </c>
      <c r="BH94" s="83">
        <f>BG94/BB94</f>
        <v>3.5956851777866498E-2</v>
      </c>
      <c r="BJ94" s="167" t="s">
        <v>143</v>
      </c>
      <c r="BK94" s="168"/>
      <c r="BL94" s="241">
        <f>$D94</f>
        <v>50.06</v>
      </c>
      <c r="BM94" s="103">
        <v>1</v>
      </c>
      <c r="BN94" s="80">
        <f>BL94*BM94</f>
        <v>50.06</v>
      </c>
      <c r="BO94" s="81"/>
      <c r="BP94" s="241">
        <f>$H94</f>
        <v>51.86</v>
      </c>
      <c r="BQ94" s="116">
        <v>1</v>
      </c>
      <c r="BR94" s="80">
        <f>BQ94*BP94</f>
        <v>51.86</v>
      </c>
      <c r="BS94" s="82">
        <f>BR94-BN94</f>
        <v>1.7999999999999972</v>
      </c>
      <c r="BT94" s="83">
        <f>BS94/BN94</f>
        <v>3.5956851777866498E-2</v>
      </c>
      <c r="BV94" s="167" t="s">
        <v>143</v>
      </c>
      <c r="BW94" s="168"/>
      <c r="BX94" s="241">
        <f>$D94</f>
        <v>50.06</v>
      </c>
      <c r="BY94" s="103">
        <v>1</v>
      </c>
      <c r="BZ94" s="80">
        <f>BX94*BY94</f>
        <v>50.06</v>
      </c>
      <c r="CA94" s="81"/>
      <c r="CB94" s="241">
        <f>$H94</f>
        <v>51.86</v>
      </c>
      <c r="CC94" s="116">
        <v>1</v>
      </c>
      <c r="CD94" s="80">
        <f>CC94*CB94</f>
        <v>51.86</v>
      </c>
      <c r="CE94" s="82">
        <f>CD94-BZ94</f>
        <v>1.7999999999999972</v>
      </c>
      <c r="CF94" s="83">
        <f>CE94/BZ94</f>
        <v>3.5956851777866498E-2</v>
      </c>
    </row>
    <row r="95" spans="2:84" x14ac:dyDescent="0.35">
      <c r="B95" s="169" t="s">
        <v>60</v>
      </c>
      <c r="C95" s="79"/>
      <c r="D95" s="181">
        <f>'Current Tariff Schedule'!$H92</f>
        <v>0.124</v>
      </c>
      <c r="E95" s="118">
        <f>IF(D86&lt;25000, D86, 25000)</f>
        <v>2000</v>
      </c>
      <c r="F95" s="80">
        <f>D95*E95</f>
        <v>248</v>
      </c>
      <c r="G95" s="81"/>
      <c r="H95" s="181">
        <f>'Proposed Tariff Schedule'!$H92</f>
        <v>0.1285</v>
      </c>
      <c r="I95" s="118">
        <f>IF(D86&lt;25000, D86, 25000)</f>
        <v>2000</v>
      </c>
      <c r="J95" s="80">
        <f>I95*H95</f>
        <v>257</v>
      </c>
      <c r="K95" s="82">
        <f>J95-F95</f>
        <v>9</v>
      </c>
      <c r="L95" s="83">
        <f>K95/F95</f>
        <v>3.6290322580645164E-2</v>
      </c>
      <c r="N95" s="169" t="s">
        <v>60</v>
      </c>
      <c r="O95" s="79"/>
      <c r="P95" s="242">
        <f>$D95</f>
        <v>0.124</v>
      </c>
      <c r="Q95" s="118">
        <f>IF(P86&lt;25000, P86, 25000)</f>
        <v>3000</v>
      </c>
      <c r="R95" s="80">
        <f>P95*Q95</f>
        <v>372</v>
      </c>
      <c r="S95" s="81"/>
      <c r="T95" s="242">
        <f>$H95</f>
        <v>0.1285</v>
      </c>
      <c r="U95" s="118">
        <f>IF(P86&lt;25000, P86, 25000)</f>
        <v>3000</v>
      </c>
      <c r="V95" s="80">
        <f>U95*T95</f>
        <v>385.5</v>
      </c>
      <c r="W95" s="82">
        <f>V95-R95</f>
        <v>13.5</v>
      </c>
      <c r="X95" s="83">
        <f>W95/R95</f>
        <v>3.6290322580645164E-2</v>
      </c>
      <c r="Z95" s="169" t="s">
        <v>60</v>
      </c>
      <c r="AA95" s="79"/>
      <c r="AB95" s="242">
        <f>$D95</f>
        <v>0.124</v>
      </c>
      <c r="AC95" s="118">
        <f>IF(AB86&lt;25000, AB86, 25000)</f>
        <v>5000</v>
      </c>
      <c r="AD95" s="80">
        <f>AB95*AC95</f>
        <v>620</v>
      </c>
      <c r="AE95" s="81"/>
      <c r="AF95" s="242">
        <f>$H95</f>
        <v>0.1285</v>
      </c>
      <c r="AG95" s="118">
        <f>IF(AB86&lt;25000, AB86, 25000)</f>
        <v>5000</v>
      </c>
      <c r="AH95" s="80">
        <f>AG95*AF95</f>
        <v>642.5</v>
      </c>
      <c r="AI95" s="82">
        <f>AH95-AD95</f>
        <v>22.5</v>
      </c>
      <c r="AJ95" s="83">
        <f>AI95/AD95</f>
        <v>3.6290322580645164E-2</v>
      </c>
      <c r="AL95" s="169" t="s">
        <v>60</v>
      </c>
      <c r="AM95" s="79"/>
      <c r="AN95" s="242">
        <f>$D95</f>
        <v>0.124</v>
      </c>
      <c r="AO95" s="118">
        <f>IF(AN86&lt;25000, AN86, 25000)</f>
        <v>10000</v>
      </c>
      <c r="AP95" s="80">
        <f>AN95*AO95</f>
        <v>1240</v>
      </c>
      <c r="AQ95" s="81"/>
      <c r="AR95" s="242">
        <f>$H95</f>
        <v>0.1285</v>
      </c>
      <c r="AS95" s="118">
        <f>IF(AN86&lt;25000, AN86, 25000)</f>
        <v>10000</v>
      </c>
      <c r="AT95" s="80">
        <f>AS95*AR95</f>
        <v>1285</v>
      </c>
      <c r="AU95" s="82">
        <f>AT95-AP95</f>
        <v>45</v>
      </c>
      <c r="AV95" s="83">
        <f>AU95/AP95</f>
        <v>3.6290322580645164E-2</v>
      </c>
      <c r="AX95" s="169" t="s">
        <v>60</v>
      </c>
      <c r="AY95" s="79"/>
      <c r="AZ95" s="242">
        <f>$D95</f>
        <v>0.124</v>
      </c>
      <c r="BA95" s="118">
        <f>IF(AZ86&lt;25000, AZ86, 25000)</f>
        <v>0</v>
      </c>
      <c r="BB95" s="80">
        <f>AZ95*BA95</f>
        <v>0</v>
      </c>
      <c r="BC95" s="81"/>
      <c r="BD95" s="242">
        <f>$H95</f>
        <v>0.1285</v>
      </c>
      <c r="BE95" s="118">
        <f>IF(AZ86&lt;25000, AZ86, 25000)</f>
        <v>0</v>
      </c>
      <c r="BF95" s="80">
        <f>BE95*BD95</f>
        <v>0</v>
      </c>
      <c r="BG95" s="82">
        <f>BF95-BB95</f>
        <v>0</v>
      </c>
      <c r="BH95" s="83">
        <f>IFERROR(BG95/BB95,0)</f>
        <v>0</v>
      </c>
      <c r="BJ95" s="169" t="s">
        <v>60</v>
      </c>
      <c r="BK95" s="79"/>
      <c r="BL95" s="242">
        <f>$D95</f>
        <v>0.124</v>
      </c>
      <c r="BM95" s="118">
        <f>IF(BL86&lt;25000, BL86, 25000)</f>
        <v>0</v>
      </c>
      <c r="BN95" s="80">
        <f>BL95*BM95</f>
        <v>0</v>
      </c>
      <c r="BO95" s="81"/>
      <c r="BP95" s="242">
        <f>$H95</f>
        <v>0.1285</v>
      </c>
      <c r="BQ95" s="118">
        <f>IF(BL86&lt;25000, BL86, 25000)</f>
        <v>0</v>
      </c>
      <c r="BR95" s="80">
        <f>BQ95*BP95</f>
        <v>0</v>
      </c>
      <c r="BS95" s="82">
        <f>BR95-BN95</f>
        <v>0</v>
      </c>
      <c r="BT95" s="83">
        <f>IFERROR(BS95/BN95,0)</f>
        <v>0</v>
      </c>
      <c r="BV95" s="169" t="s">
        <v>60</v>
      </c>
      <c r="BW95" s="79"/>
      <c r="BX95" s="242">
        <f>$D95</f>
        <v>0.124</v>
      </c>
      <c r="BY95" s="118">
        <f>IF(BX86&lt;25000, BX86, 25000)</f>
        <v>0</v>
      </c>
      <c r="BZ95" s="80">
        <f>BX95*BY95</f>
        <v>0</v>
      </c>
      <c r="CA95" s="81"/>
      <c r="CB95" s="242">
        <f>$H95</f>
        <v>0.1285</v>
      </c>
      <c r="CC95" s="118">
        <f>IF(BX86&lt;25000, BX86, 25000)</f>
        <v>0</v>
      </c>
      <c r="CD95" s="80">
        <f>CC95*CB95</f>
        <v>0</v>
      </c>
      <c r="CE95" s="82">
        <f>CD95-BZ95</f>
        <v>0</v>
      </c>
      <c r="CF95" s="83">
        <f>IFERROR(CE95/BZ95,0)</f>
        <v>0</v>
      </c>
    </row>
    <row r="96" spans="2:84" x14ac:dyDescent="0.35">
      <c r="B96" s="169" t="s">
        <v>61</v>
      </c>
      <c r="C96" s="79"/>
      <c r="D96" s="181">
        <f>'Current Tariff Schedule'!$H93</f>
        <v>0.16450000000000001</v>
      </c>
      <c r="E96" s="118">
        <f>IF(D86&lt;=40000, D86-E95,15000)</f>
        <v>0</v>
      </c>
      <c r="F96" s="80">
        <f>D96*E96</f>
        <v>0</v>
      </c>
      <c r="G96" s="81"/>
      <c r="H96" s="181">
        <f>'Proposed Tariff Schedule'!$H93</f>
        <v>0.1704</v>
      </c>
      <c r="I96" s="118">
        <f>IF(D86&lt;=40000, D86-I95,15000)</f>
        <v>0</v>
      </c>
      <c r="J96" s="80">
        <f>I96*H96</f>
        <v>0</v>
      </c>
      <c r="K96" s="82">
        <f>J96-F96</f>
        <v>0</v>
      </c>
      <c r="L96" s="83"/>
      <c r="N96" s="169" t="s">
        <v>61</v>
      </c>
      <c r="O96" s="79"/>
      <c r="P96" s="242">
        <f t="shared" ref="P96:P97" si="46">$D96</f>
        <v>0.16450000000000001</v>
      </c>
      <c r="Q96" s="118">
        <f>IF(P86&lt;=40000, P86-Q95,15000)</f>
        <v>0</v>
      </c>
      <c r="R96" s="80">
        <f>P96*Q96</f>
        <v>0</v>
      </c>
      <c r="S96" s="81"/>
      <c r="T96" s="242">
        <f t="shared" ref="T96:T97" si="47">$H96</f>
        <v>0.1704</v>
      </c>
      <c r="U96" s="118">
        <f>IF(P86&lt;=40000, P86-U95,15000)</f>
        <v>0</v>
      </c>
      <c r="V96" s="80">
        <f>U96*T96</f>
        <v>0</v>
      </c>
      <c r="W96" s="82">
        <f>V96-R96</f>
        <v>0</v>
      </c>
      <c r="X96" s="83"/>
      <c r="Z96" s="169" t="s">
        <v>61</v>
      </c>
      <c r="AA96" s="79"/>
      <c r="AB96" s="242">
        <f t="shared" ref="AB96:AB97" si="48">$D96</f>
        <v>0.16450000000000001</v>
      </c>
      <c r="AC96" s="118">
        <f>IF(AB86&lt;=40000, AB86-AC95,15000)</f>
        <v>0</v>
      </c>
      <c r="AD96" s="80">
        <f>AB96*AC96</f>
        <v>0</v>
      </c>
      <c r="AE96" s="81"/>
      <c r="AF96" s="242">
        <f t="shared" ref="AF96:AF97" si="49">$H96</f>
        <v>0.1704</v>
      </c>
      <c r="AG96" s="118">
        <f>IF(AB86&lt;=40000, AB86-AG95,15000)</f>
        <v>0</v>
      </c>
      <c r="AH96" s="80">
        <f>AG96*AF96</f>
        <v>0</v>
      </c>
      <c r="AI96" s="82">
        <f>AH96-AD96</f>
        <v>0</v>
      </c>
      <c r="AJ96" s="83"/>
      <c r="AL96" s="169" t="s">
        <v>61</v>
      </c>
      <c r="AM96" s="79"/>
      <c r="AN96" s="242">
        <f t="shared" ref="AN96:AN97" si="50">$D96</f>
        <v>0.16450000000000001</v>
      </c>
      <c r="AO96" s="118">
        <f>IF(AN86&lt;=40000, AN86-AO95,15000)</f>
        <v>0</v>
      </c>
      <c r="AP96" s="80">
        <f>AN96*AO96</f>
        <v>0</v>
      </c>
      <c r="AQ96" s="81"/>
      <c r="AR96" s="242">
        <f t="shared" ref="AR96:AR97" si="51">$H96</f>
        <v>0.1704</v>
      </c>
      <c r="AS96" s="118">
        <f>IF(AN86&lt;=40000, AN86-AS95,15000)</f>
        <v>0</v>
      </c>
      <c r="AT96" s="80">
        <f>AS96*AR96</f>
        <v>0</v>
      </c>
      <c r="AU96" s="82">
        <f>AT96-AP96</f>
        <v>0</v>
      </c>
      <c r="AV96" s="83"/>
      <c r="AX96" s="169" t="s">
        <v>61</v>
      </c>
      <c r="AY96" s="79"/>
      <c r="AZ96" s="242">
        <f t="shared" ref="AZ96:AZ97" si="52">$D96</f>
        <v>0.16450000000000001</v>
      </c>
      <c r="BA96" s="118">
        <f>IF(AZ86&lt;=40000, AZ86-BA95,15000)</f>
        <v>0</v>
      </c>
      <c r="BB96" s="80">
        <f>AZ96*BA96</f>
        <v>0</v>
      </c>
      <c r="BC96" s="81"/>
      <c r="BD96" s="242">
        <f t="shared" ref="BD96:BD97" si="53">$H96</f>
        <v>0.1704</v>
      </c>
      <c r="BE96" s="118">
        <f>IF(AZ86&lt;=40000, AZ86-BE95,15000)</f>
        <v>0</v>
      </c>
      <c r="BF96" s="80">
        <f>BE96*BD96</f>
        <v>0</v>
      </c>
      <c r="BG96" s="82">
        <f>BF96-BB96</f>
        <v>0</v>
      </c>
      <c r="BH96" s="83"/>
      <c r="BJ96" s="169" t="s">
        <v>61</v>
      </c>
      <c r="BK96" s="79"/>
      <c r="BL96" s="242">
        <f t="shared" ref="BL96:BL97" si="54">$D96</f>
        <v>0.16450000000000001</v>
      </c>
      <c r="BM96" s="118">
        <f>IF(BL86&lt;=40000, BL86-BM95,15000)</f>
        <v>0</v>
      </c>
      <c r="BN96" s="80">
        <f>BL96*BM96</f>
        <v>0</v>
      </c>
      <c r="BO96" s="81"/>
      <c r="BP96" s="242">
        <f t="shared" ref="BP96:BP97" si="55">$H96</f>
        <v>0.1704</v>
      </c>
      <c r="BQ96" s="118">
        <f>IF(BL86&lt;=40000, BL86-BQ95,15000)</f>
        <v>0</v>
      </c>
      <c r="BR96" s="80">
        <f>BQ96*BP96</f>
        <v>0</v>
      </c>
      <c r="BS96" s="82">
        <f>BR96-BN96</f>
        <v>0</v>
      </c>
      <c r="BT96" s="83"/>
      <c r="BV96" s="169" t="s">
        <v>61</v>
      </c>
      <c r="BW96" s="79"/>
      <c r="BX96" s="242">
        <f t="shared" ref="BX96:BX97" si="56">$D96</f>
        <v>0.16450000000000001</v>
      </c>
      <c r="BY96" s="118">
        <f>IF(BX86&lt;=40000, BX86-BY95,15000)</f>
        <v>0</v>
      </c>
      <c r="BZ96" s="80">
        <f>BX96*BY96</f>
        <v>0</v>
      </c>
      <c r="CA96" s="81"/>
      <c r="CB96" s="242">
        <f t="shared" ref="CB96:CB97" si="57">$H96</f>
        <v>0.1704</v>
      </c>
      <c r="CC96" s="118">
        <f>IF(BX86&lt;=40000, BX86-CC95,15000)</f>
        <v>0</v>
      </c>
      <c r="CD96" s="80">
        <f>CC96*CB96</f>
        <v>0</v>
      </c>
      <c r="CE96" s="82">
        <f>CD96-BZ96</f>
        <v>0</v>
      </c>
      <c r="CF96" s="83"/>
    </row>
    <row r="97" spans="2:84" x14ac:dyDescent="0.35">
      <c r="B97" s="169" t="s">
        <v>50</v>
      </c>
      <c r="C97" s="79"/>
      <c r="D97" s="181">
        <f>'Current Tariff Schedule'!$H94</f>
        <v>0.2225</v>
      </c>
      <c r="E97" s="118">
        <f>IF(D86&gt;40000, D86-40000, 0)</f>
        <v>0</v>
      </c>
      <c r="F97" s="80">
        <f>D97*E97</f>
        <v>0</v>
      </c>
      <c r="G97" s="81"/>
      <c r="H97" s="181">
        <f>'Proposed Tariff Schedule'!$H94</f>
        <v>0.23050000000000001</v>
      </c>
      <c r="I97" s="118">
        <f>IF(D86&gt;40000, D86-40000, 0)</f>
        <v>0</v>
      </c>
      <c r="J97" s="80">
        <f>I97*H97</f>
        <v>0</v>
      </c>
      <c r="K97" s="82">
        <f>J97-F97</f>
        <v>0</v>
      </c>
      <c r="L97" s="160"/>
      <c r="N97" s="169" t="s">
        <v>50</v>
      </c>
      <c r="O97" s="79"/>
      <c r="P97" s="242">
        <f t="shared" si="46"/>
        <v>0.2225</v>
      </c>
      <c r="Q97" s="118">
        <f>IF(P86&gt;40000, P86-40000, 0)</f>
        <v>0</v>
      </c>
      <c r="R97" s="80">
        <f>P97*Q97</f>
        <v>0</v>
      </c>
      <c r="S97" s="81"/>
      <c r="T97" s="242">
        <f t="shared" si="47"/>
        <v>0.23050000000000001</v>
      </c>
      <c r="U97" s="118">
        <f>IF(P86&gt;40000, P86-40000, 0)</f>
        <v>0</v>
      </c>
      <c r="V97" s="80">
        <f>U97*T97</f>
        <v>0</v>
      </c>
      <c r="W97" s="82">
        <f>V97-R97</f>
        <v>0</v>
      </c>
      <c r="X97" s="160"/>
      <c r="Z97" s="169" t="s">
        <v>50</v>
      </c>
      <c r="AA97" s="79"/>
      <c r="AB97" s="242">
        <f t="shared" si="48"/>
        <v>0.2225</v>
      </c>
      <c r="AC97" s="118">
        <f>IF(AB86&gt;40000, AB86-40000, 0)</f>
        <v>0</v>
      </c>
      <c r="AD97" s="80">
        <f>AB97*AC97</f>
        <v>0</v>
      </c>
      <c r="AE97" s="81"/>
      <c r="AF97" s="242">
        <f t="shared" si="49"/>
        <v>0.23050000000000001</v>
      </c>
      <c r="AG97" s="118">
        <f>IF(AB86&gt;40000, AB86-40000, 0)</f>
        <v>0</v>
      </c>
      <c r="AH97" s="80">
        <f>AG97*AF97</f>
        <v>0</v>
      </c>
      <c r="AI97" s="82">
        <f>AH97-AD97</f>
        <v>0</v>
      </c>
      <c r="AJ97" s="160"/>
      <c r="AL97" s="169" t="s">
        <v>50</v>
      </c>
      <c r="AM97" s="79"/>
      <c r="AN97" s="242">
        <f t="shared" si="50"/>
        <v>0.2225</v>
      </c>
      <c r="AO97" s="118">
        <f>IF(AN86&gt;40000, AN86-40000, 0)</f>
        <v>0</v>
      </c>
      <c r="AP97" s="80">
        <f>AN97*AO97</f>
        <v>0</v>
      </c>
      <c r="AQ97" s="81"/>
      <c r="AR97" s="242">
        <f t="shared" si="51"/>
        <v>0.23050000000000001</v>
      </c>
      <c r="AS97" s="118">
        <f>IF(AN86&gt;40000, AN86-40000, 0)</f>
        <v>0</v>
      </c>
      <c r="AT97" s="80">
        <f>AS97*AR97</f>
        <v>0</v>
      </c>
      <c r="AU97" s="82">
        <f>AT97-AP97</f>
        <v>0</v>
      </c>
      <c r="AV97" s="160"/>
      <c r="AX97" s="169" t="s">
        <v>50</v>
      </c>
      <c r="AY97" s="79"/>
      <c r="AZ97" s="242">
        <f t="shared" si="52"/>
        <v>0.2225</v>
      </c>
      <c r="BA97" s="118">
        <f>IF(AZ86&gt;40000, AZ86-40000, 0)</f>
        <v>0</v>
      </c>
      <c r="BB97" s="80">
        <f>AZ97*BA97</f>
        <v>0</v>
      </c>
      <c r="BC97" s="81"/>
      <c r="BD97" s="242">
        <f t="shared" si="53"/>
        <v>0.23050000000000001</v>
      </c>
      <c r="BE97" s="118">
        <f>IF(AZ86&gt;40000, AZ86-40000, 0)</f>
        <v>0</v>
      </c>
      <c r="BF97" s="80">
        <f>BE97*BD97</f>
        <v>0</v>
      </c>
      <c r="BG97" s="82">
        <f>BF97-BB97</f>
        <v>0</v>
      </c>
      <c r="BH97" s="160"/>
      <c r="BJ97" s="169" t="s">
        <v>50</v>
      </c>
      <c r="BK97" s="79"/>
      <c r="BL97" s="242">
        <f t="shared" si="54"/>
        <v>0.2225</v>
      </c>
      <c r="BM97" s="118">
        <f>IF(BL86&gt;40000, BL86-40000, 0)</f>
        <v>0</v>
      </c>
      <c r="BN97" s="80">
        <f>BL97*BM97</f>
        <v>0</v>
      </c>
      <c r="BO97" s="81"/>
      <c r="BP97" s="242">
        <f t="shared" si="55"/>
        <v>0.23050000000000001</v>
      </c>
      <c r="BQ97" s="118">
        <f>IF(BL86&gt;40000, BL86-40000, 0)</f>
        <v>0</v>
      </c>
      <c r="BR97" s="80">
        <f>BQ97*BP97</f>
        <v>0</v>
      </c>
      <c r="BS97" s="82">
        <f>BR97-BN97</f>
        <v>0</v>
      </c>
      <c r="BT97" s="160"/>
      <c r="BV97" s="169" t="s">
        <v>50</v>
      </c>
      <c r="BW97" s="79"/>
      <c r="BX97" s="242">
        <f t="shared" si="56"/>
        <v>0.2225</v>
      </c>
      <c r="BY97" s="118">
        <f>IF(BX86&gt;40000, BX86-40000, 0)</f>
        <v>0</v>
      </c>
      <c r="BZ97" s="80">
        <f>BX97*BY97</f>
        <v>0</v>
      </c>
      <c r="CA97" s="81"/>
      <c r="CB97" s="242">
        <f t="shared" si="57"/>
        <v>0.23050000000000001</v>
      </c>
      <c r="CC97" s="118">
        <f>IF(BX86&gt;40000, BX86-40000, 0)</f>
        <v>0</v>
      </c>
      <c r="CD97" s="80">
        <f>CC97*CB97</f>
        <v>0</v>
      </c>
      <c r="CE97" s="82">
        <f>CD97-BZ97</f>
        <v>0</v>
      </c>
      <c r="CF97" s="160"/>
    </row>
    <row r="98" spans="2:84" x14ac:dyDescent="0.35">
      <c r="B98" s="169"/>
      <c r="C98" s="79"/>
      <c r="D98" s="136"/>
      <c r="E98" s="146"/>
      <c r="F98" s="80"/>
      <c r="G98" s="81"/>
      <c r="H98" s="117"/>
      <c r="I98" s="146"/>
      <c r="J98" s="80"/>
      <c r="K98" s="82"/>
      <c r="L98" s="160"/>
      <c r="N98" s="169"/>
      <c r="O98" s="79"/>
      <c r="P98" s="136"/>
      <c r="Q98" s="146"/>
      <c r="R98" s="80"/>
      <c r="S98" s="81"/>
      <c r="T98" s="117"/>
      <c r="U98" s="146"/>
      <c r="V98" s="80"/>
      <c r="W98" s="82"/>
      <c r="X98" s="160"/>
      <c r="Z98" s="169"/>
      <c r="AA98" s="79"/>
      <c r="AB98" s="136"/>
      <c r="AC98" s="146"/>
      <c r="AD98" s="80"/>
      <c r="AE98" s="81"/>
      <c r="AF98" s="117"/>
      <c r="AG98" s="146"/>
      <c r="AH98" s="80"/>
      <c r="AI98" s="82"/>
      <c r="AJ98" s="160"/>
      <c r="AL98" s="169"/>
      <c r="AM98" s="79"/>
      <c r="AN98" s="136"/>
      <c r="AO98" s="146"/>
      <c r="AP98" s="80"/>
      <c r="AQ98" s="81"/>
      <c r="AR98" s="117"/>
      <c r="AS98" s="146"/>
      <c r="AT98" s="80"/>
      <c r="AU98" s="82"/>
      <c r="AV98" s="160"/>
      <c r="AX98" s="169"/>
      <c r="AY98" s="79"/>
      <c r="AZ98" s="136"/>
      <c r="BA98" s="146"/>
      <c r="BB98" s="80"/>
      <c r="BC98" s="81"/>
      <c r="BD98" s="117"/>
      <c r="BE98" s="146"/>
      <c r="BF98" s="80"/>
      <c r="BG98" s="82"/>
      <c r="BH98" s="160"/>
      <c r="BJ98" s="169"/>
      <c r="BK98" s="79"/>
      <c r="BL98" s="136"/>
      <c r="BM98" s="146"/>
      <c r="BN98" s="80"/>
      <c r="BO98" s="81"/>
      <c r="BP98" s="117"/>
      <c r="BQ98" s="146"/>
      <c r="BR98" s="80"/>
      <c r="BS98" s="82"/>
      <c r="BT98" s="160"/>
      <c r="BV98" s="169"/>
      <c r="BW98" s="79"/>
      <c r="BX98" s="136"/>
      <c r="BY98" s="146"/>
      <c r="BZ98" s="80"/>
      <c r="CA98" s="81"/>
      <c r="CB98" s="117"/>
      <c r="CC98" s="146"/>
      <c r="CD98" s="80"/>
      <c r="CE98" s="82"/>
      <c r="CF98" s="160"/>
    </row>
    <row r="99" spans="2:84" ht="15" thickBot="1" x14ac:dyDescent="0.4">
      <c r="B99" s="119" t="s">
        <v>144</v>
      </c>
      <c r="C99" s="120"/>
      <c r="D99" s="147"/>
      <c r="E99" s="148"/>
      <c r="F99" s="149">
        <f>SUM(F94:F98)</f>
        <v>298.06</v>
      </c>
      <c r="G99" s="150"/>
      <c r="H99" s="147"/>
      <c r="I99" s="151"/>
      <c r="J99" s="149">
        <f>SUM(J94:J98)</f>
        <v>308.86</v>
      </c>
      <c r="K99" s="152">
        <f>J99-F99</f>
        <v>10.800000000000011</v>
      </c>
      <c r="L99" s="161">
        <f>K99/F99</f>
        <v>3.6234315238542612E-2</v>
      </c>
      <c r="N99" s="119" t="s">
        <v>144</v>
      </c>
      <c r="O99" s="120"/>
      <c r="P99" s="147"/>
      <c r="Q99" s="148"/>
      <c r="R99" s="149">
        <f>SUM(R94:R98)</f>
        <v>422.06</v>
      </c>
      <c r="S99" s="150"/>
      <c r="T99" s="147"/>
      <c r="U99" s="151"/>
      <c r="V99" s="149">
        <f>SUM(V94:V98)</f>
        <v>437.36</v>
      </c>
      <c r="W99" s="152">
        <f>V99-R99</f>
        <v>15.300000000000011</v>
      </c>
      <c r="X99" s="161">
        <f>W99/R99</f>
        <v>3.6250770032696798E-2</v>
      </c>
      <c r="Z99" s="119" t="s">
        <v>144</v>
      </c>
      <c r="AA99" s="120"/>
      <c r="AB99" s="147"/>
      <c r="AC99" s="148"/>
      <c r="AD99" s="149">
        <f>SUM(AD94:AD98)</f>
        <v>670.06</v>
      </c>
      <c r="AE99" s="150"/>
      <c r="AF99" s="147"/>
      <c r="AG99" s="151"/>
      <c r="AH99" s="149">
        <f>SUM(AH94:AH98)</f>
        <v>694.36</v>
      </c>
      <c r="AI99" s="152">
        <f>AH99-AD99</f>
        <v>24.300000000000068</v>
      </c>
      <c r="AJ99" s="161">
        <f>AI99/AD99</f>
        <v>3.6265409067844777E-2</v>
      </c>
      <c r="AL99" s="119" t="s">
        <v>144</v>
      </c>
      <c r="AM99" s="120"/>
      <c r="AN99" s="147"/>
      <c r="AO99" s="148"/>
      <c r="AP99" s="149">
        <f>SUM(AP94:AP98)</f>
        <v>1290.06</v>
      </c>
      <c r="AQ99" s="150"/>
      <c r="AR99" s="147"/>
      <c r="AS99" s="151"/>
      <c r="AT99" s="149">
        <f>SUM(AT94:AT98)</f>
        <v>1336.86</v>
      </c>
      <c r="AU99" s="152">
        <f>AT99-AP99</f>
        <v>46.799999999999955</v>
      </c>
      <c r="AV99" s="161">
        <f>AU99/AP99</f>
        <v>3.6277382447327998E-2</v>
      </c>
      <c r="AX99" s="119" t="s">
        <v>144</v>
      </c>
      <c r="AY99" s="120"/>
      <c r="AZ99" s="147"/>
      <c r="BA99" s="148"/>
      <c r="BB99" s="149">
        <f>SUM(BB94:BB98)</f>
        <v>50.06</v>
      </c>
      <c r="BC99" s="150"/>
      <c r="BD99" s="147"/>
      <c r="BE99" s="151"/>
      <c r="BF99" s="149">
        <f>SUM(BF94:BF98)</f>
        <v>51.86</v>
      </c>
      <c r="BG99" s="152">
        <f>BF99-BB99</f>
        <v>1.7999999999999972</v>
      </c>
      <c r="BH99" s="161">
        <f>BG99/BB99</f>
        <v>3.5956851777866498E-2</v>
      </c>
      <c r="BJ99" s="119" t="s">
        <v>144</v>
      </c>
      <c r="BK99" s="120"/>
      <c r="BL99" s="147"/>
      <c r="BM99" s="148"/>
      <c r="BN99" s="149">
        <f>SUM(BN94:BN98)</f>
        <v>50.06</v>
      </c>
      <c r="BO99" s="150"/>
      <c r="BP99" s="147"/>
      <c r="BQ99" s="151"/>
      <c r="BR99" s="149">
        <f>SUM(BR94:BR98)</f>
        <v>51.86</v>
      </c>
      <c r="BS99" s="152">
        <f>BR99-BN99</f>
        <v>1.7999999999999972</v>
      </c>
      <c r="BT99" s="161">
        <f>BS99/BN99</f>
        <v>3.5956851777866498E-2</v>
      </c>
      <c r="BV99" s="119" t="s">
        <v>144</v>
      </c>
      <c r="BW99" s="120"/>
      <c r="BX99" s="147"/>
      <c r="BY99" s="148"/>
      <c r="BZ99" s="149">
        <f>SUM(BZ94:BZ98)</f>
        <v>50.06</v>
      </c>
      <c r="CA99" s="150"/>
      <c r="CB99" s="147"/>
      <c r="CC99" s="151"/>
      <c r="CD99" s="149">
        <f>SUM(CD94:CD98)</f>
        <v>51.86</v>
      </c>
      <c r="CE99" s="152">
        <f>CD99-BZ99</f>
        <v>1.7999999999999972</v>
      </c>
      <c r="CF99" s="161">
        <f>CE99/BZ99</f>
        <v>3.5956851777866498E-2</v>
      </c>
    </row>
    <row r="100" spans="2:84" ht="16.25" customHeight="1" thickBot="1" x14ac:dyDescent="0.4">
      <c r="B100" s="170"/>
      <c r="C100" s="121"/>
      <c r="D100" s="122"/>
      <c r="E100" s="123"/>
      <c r="F100" s="124"/>
      <c r="G100" s="81"/>
      <c r="H100" s="125"/>
      <c r="I100" s="126"/>
      <c r="J100" s="127"/>
      <c r="K100" s="128"/>
      <c r="L100" s="162"/>
      <c r="N100" s="170"/>
      <c r="O100" s="121"/>
      <c r="P100" s="122"/>
      <c r="Q100" s="123"/>
      <c r="R100" s="124"/>
      <c r="S100" s="81"/>
      <c r="T100" s="125"/>
      <c r="U100" s="126"/>
      <c r="V100" s="127"/>
      <c r="W100" s="128"/>
      <c r="X100" s="162"/>
      <c r="Z100" s="170"/>
      <c r="AA100" s="121"/>
      <c r="AB100" s="122"/>
      <c r="AC100" s="123"/>
      <c r="AD100" s="124"/>
      <c r="AE100" s="81"/>
      <c r="AF100" s="125"/>
      <c r="AG100" s="126"/>
      <c r="AH100" s="127"/>
      <c r="AI100" s="128"/>
      <c r="AJ100" s="162"/>
      <c r="AL100" s="170"/>
      <c r="AM100" s="121"/>
      <c r="AN100" s="122"/>
      <c r="AO100" s="123"/>
      <c r="AP100" s="124"/>
      <c r="AQ100" s="81"/>
      <c r="AR100" s="125"/>
      <c r="AS100" s="126"/>
      <c r="AT100" s="127"/>
      <c r="AU100" s="128"/>
      <c r="AV100" s="162"/>
      <c r="AX100" s="170"/>
      <c r="AY100" s="121"/>
      <c r="AZ100" s="122"/>
      <c r="BA100" s="123"/>
      <c r="BB100" s="124"/>
      <c r="BC100" s="81"/>
      <c r="BD100" s="125"/>
      <c r="BE100" s="126"/>
      <c r="BF100" s="127"/>
      <c r="BG100" s="128"/>
      <c r="BH100" s="162"/>
      <c r="BJ100" s="170"/>
      <c r="BK100" s="121"/>
      <c r="BL100" s="122"/>
      <c r="BM100" s="123"/>
      <c r="BN100" s="124"/>
      <c r="BO100" s="81"/>
      <c r="BP100" s="125"/>
      <c r="BQ100" s="126"/>
      <c r="BR100" s="127"/>
      <c r="BS100" s="128"/>
      <c r="BT100" s="162"/>
      <c r="BV100" s="170"/>
      <c r="BW100" s="121"/>
      <c r="BX100" s="122"/>
      <c r="BY100" s="123"/>
      <c r="BZ100" s="124"/>
      <c r="CA100" s="81"/>
      <c r="CB100" s="125"/>
      <c r="CC100" s="126"/>
      <c r="CD100" s="127"/>
      <c r="CE100" s="128"/>
      <c r="CF100" s="162"/>
    </row>
    <row r="101" spans="2:84" ht="15.65" customHeight="1" x14ac:dyDescent="0.35">
      <c r="B101" s="171" t="s">
        <v>145</v>
      </c>
      <c r="C101" s="79"/>
      <c r="D101" s="96"/>
      <c r="E101" s="97"/>
      <c r="F101" s="100">
        <f>F99</f>
        <v>298.06</v>
      </c>
      <c r="G101" s="81"/>
      <c r="H101" s="98"/>
      <c r="I101" s="98"/>
      <c r="J101" s="99">
        <f>J99</f>
        <v>308.86</v>
      </c>
      <c r="K101" s="82">
        <f>J101-F101</f>
        <v>10.800000000000011</v>
      </c>
      <c r="L101" s="160">
        <f>K101/F101</f>
        <v>3.6234315238542612E-2</v>
      </c>
      <c r="N101" s="171" t="s">
        <v>145</v>
      </c>
      <c r="O101" s="79"/>
      <c r="P101" s="96"/>
      <c r="Q101" s="97"/>
      <c r="R101" s="100">
        <f>R99</f>
        <v>422.06</v>
      </c>
      <c r="S101" s="81"/>
      <c r="T101" s="98"/>
      <c r="U101" s="98"/>
      <c r="V101" s="99">
        <f>V99</f>
        <v>437.36</v>
      </c>
      <c r="W101" s="82">
        <f>V101-R101</f>
        <v>15.300000000000011</v>
      </c>
      <c r="X101" s="160">
        <f>W101/R101</f>
        <v>3.6250770032696798E-2</v>
      </c>
      <c r="Z101" s="171" t="s">
        <v>145</v>
      </c>
      <c r="AA101" s="79"/>
      <c r="AB101" s="96"/>
      <c r="AC101" s="97"/>
      <c r="AD101" s="100">
        <f>AD99</f>
        <v>670.06</v>
      </c>
      <c r="AE101" s="81"/>
      <c r="AF101" s="98"/>
      <c r="AG101" s="98"/>
      <c r="AH101" s="99">
        <f>AH99</f>
        <v>694.36</v>
      </c>
      <c r="AI101" s="82">
        <f>AH101-AD101</f>
        <v>24.300000000000068</v>
      </c>
      <c r="AJ101" s="160">
        <f>AI101/AD101</f>
        <v>3.6265409067844777E-2</v>
      </c>
      <c r="AL101" s="171" t="s">
        <v>145</v>
      </c>
      <c r="AM101" s="79"/>
      <c r="AN101" s="96"/>
      <c r="AO101" s="97"/>
      <c r="AP101" s="100">
        <f>AP99</f>
        <v>1290.06</v>
      </c>
      <c r="AQ101" s="81"/>
      <c r="AR101" s="98"/>
      <c r="AS101" s="98"/>
      <c r="AT101" s="99">
        <f>AT99</f>
        <v>1336.86</v>
      </c>
      <c r="AU101" s="82">
        <f>AT101-AP101</f>
        <v>46.799999999999955</v>
      </c>
      <c r="AV101" s="160">
        <f>AU101/AP101</f>
        <v>3.6277382447327998E-2</v>
      </c>
      <c r="AX101" s="171" t="s">
        <v>145</v>
      </c>
      <c r="AY101" s="79"/>
      <c r="AZ101" s="96"/>
      <c r="BA101" s="97"/>
      <c r="BB101" s="100">
        <f>BB99</f>
        <v>50.06</v>
      </c>
      <c r="BC101" s="81"/>
      <c r="BD101" s="98"/>
      <c r="BE101" s="98"/>
      <c r="BF101" s="99">
        <f>BF99</f>
        <v>51.86</v>
      </c>
      <c r="BG101" s="82">
        <f>BF101-BB101</f>
        <v>1.7999999999999972</v>
      </c>
      <c r="BH101" s="160">
        <f>BG101/BB101</f>
        <v>3.5956851777866498E-2</v>
      </c>
      <c r="BJ101" s="171" t="s">
        <v>145</v>
      </c>
      <c r="BK101" s="79"/>
      <c r="BL101" s="96"/>
      <c r="BM101" s="97"/>
      <c r="BN101" s="100">
        <f>BN99</f>
        <v>50.06</v>
      </c>
      <c r="BO101" s="81"/>
      <c r="BP101" s="98"/>
      <c r="BQ101" s="98"/>
      <c r="BR101" s="99">
        <f>BR99</f>
        <v>51.86</v>
      </c>
      <c r="BS101" s="82">
        <f>BR101-BN101</f>
        <v>1.7999999999999972</v>
      </c>
      <c r="BT101" s="160">
        <f>BS101/BN101</f>
        <v>3.5956851777866498E-2</v>
      </c>
      <c r="BV101" s="171" t="s">
        <v>145</v>
      </c>
      <c r="BW101" s="79"/>
      <c r="BX101" s="96"/>
      <c r="BY101" s="97"/>
      <c r="BZ101" s="100">
        <f>BZ99</f>
        <v>50.06</v>
      </c>
      <c r="CA101" s="81"/>
      <c r="CB101" s="98"/>
      <c r="CC101" s="98"/>
      <c r="CD101" s="99">
        <f>CD99</f>
        <v>51.86</v>
      </c>
      <c r="CE101" s="82">
        <f>CD101-BZ101</f>
        <v>1.7999999999999972</v>
      </c>
      <c r="CF101" s="160">
        <f>CE101/BZ101</f>
        <v>3.5956851777866498E-2</v>
      </c>
    </row>
    <row r="102" spans="2:84" x14ac:dyDescent="0.35">
      <c r="B102" s="172" t="s">
        <v>146</v>
      </c>
      <c r="C102" s="79"/>
      <c r="D102" s="96">
        <v>0.05</v>
      </c>
      <c r="E102" s="101"/>
      <c r="F102" s="82">
        <f>D102*F101</f>
        <v>14.903</v>
      </c>
      <c r="G102" s="81"/>
      <c r="H102" s="96">
        <v>0.05</v>
      </c>
      <c r="I102" s="103"/>
      <c r="J102" s="129">
        <f>H102*J101</f>
        <v>15.443000000000001</v>
      </c>
      <c r="K102" s="82">
        <f>J102-F102</f>
        <v>0.54000000000000092</v>
      </c>
      <c r="L102" s="160">
        <f>K102/F102</f>
        <v>3.6234315238542633E-2</v>
      </c>
      <c r="N102" s="172" t="s">
        <v>146</v>
      </c>
      <c r="O102" s="79"/>
      <c r="P102" s="96">
        <v>0.05</v>
      </c>
      <c r="Q102" s="101"/>
      <c r="R102" s="82">
        <f>P102*R101</f>
        <v>21.103000000000002</v>
      </c>
      <c r="S102" s="81"/>
      <c r="T102" s="96">
        <v>0.05</v>
      </c>
      <c r="U102" s="103"/>
      <c r="V102" s="129">
        <f>T102*V101</f>
        <v>21.868000000000002</v>
      </c>
      <c r="W102" s="82">
        <f>V102-R102</f>
        <v>0.76500000000000057</v>
      </c>
      <c r="X102" s="160">
        <f>W102/R102</f>
        <v>3.6250770032696798E-2</v>
      </c>
      <c r="Z102" s="172" t="s">
        <v>146</v>
      </c>
      <c r="AA102" s="79"/>
      <c r="AB102" s="96">
        <v>0.05</v>
      </c>
      <c r="AC102" s="101"/>
      <c r="AD102" s="82">
        <f>AB102*AD101</f>
        <v>33.503</v>
      </c>
      <c r="AE102" s="81"/>
      <c r="AF102" s="96">
        <v>0.05</v>
      </c>
      <c r="AG102" s="103"/>
      <c r="AH102" s="129">
        <f>AF102*AH101</f>
        <v>34.718000000000004</v>
      </c>
      <c r="AI102" s="82">
        <f>AH102-AD102</f>
        <v>1.2150000000000034</v>
      </c>
      <c r="AJ102" s="160">
        <f>AI102/AD102</f>
        <v>3.626540906784477E-2</v>
      </c>
      <c r="AL102" s="172" t="s">
        <v>146</v>
      </c>
      <c r="AM102" s="79"/>
      <c r="AN102" s="96">
        <v>0.05</v>
      </c>
      <c r="AO102" s="101"/>
      <c r="AP102" s="82">
        <f>AN102*AP101</f>
        <v>64.503</v>
      </c>
      <c r="AQ102" s="81"/>
      <c r="AR102" s="96">
        <v>0.05</v>
      </c>
      <c r="AS102" s="103"/>
      <c r="AT102" s="129">
        <f>AR102*AT101</f>
        <v>66.843000000000004</v>
      </c>
      <c r="AU102" s="82">
        <f>AT102-AP102</f>
        <v>2.3400000000000034</v>
      </c>
      <c r="AV102" s="160">
        <f>AU102/AP102</f>
        <v>3.6277382447328081E-2</v>
      </c>
      <c r="AX102" s="172" t="s">
        <v>146</v>
      </c>
      <c r="AY102" s="79"/>
      <c r="AZ102" s="96">
        <v>0.05</v>
      </c>
      <c r="BA102" s="101"/>
      <c r="BB102" s="82">
        <f>AZ102*BB101</f>
        <v>2.5030000000000001</v>
      </c>
      <c r="BC102" s="81"/>
      <c r="BD102" s="96">
        <v>0.05</v>
      </c>
      <c r="BE102" s="103"/>
      <c r="BF102" s="129">
        <f>BD102*BF101</f>
        <v>2.593</v>
      </c>
      <c r="BG102" s="82">
        <f>BF102-BB102</f>
        <v>8.9999999999999858E-2</v>
      </c>
      <c r="BH102" s="160">
        <f>BG102/BB102</f>
        <v>3.5956851777866498E-2</v>
      </c>
      <c r="BJ102" s="172" t="s">
        <v>146</v>
      </c>
      <c r="BK102" s="79"/>
      <c r="BL102" s="96">
        <v>0.05</v>
      </c>
      <c r="BM102" s="101"/>
      <c r="BN102" s="82">
        <f>BL102*BN101</f>
        <v>2.5030000000000001</v>
      </c>
      <c r="BO102" s="81"/>
      <c r="BP102" s="96">
        <v>0.05</v>
      </c>
      <c r="BQ102" s="103"/>
      <c r="BR102" s="129">
        <f>BP102*BR101</f>
        <v>2.593</v>
      </c>
      <c r="BS102" s="82">
        <f>BR102-BN102</f>
        <v>8.9999999999999858E-2</v>
      </c>
      <c r="BT102" s="160">
        <f>BS102/BN102</f>
        <v>3.5956851777866498E-2</v>
      </c>
      <c r="BV102" s="172" t="s">
        <v>146</v>
      </c>
      <c r="BW102" s="79"/>
      <c r="BX102" s="96">
        <v>0.05</v>
      </c>
      <c r="BY102" s="101"/>
      <c r="BZ102" s="82">
        <f>BX102*BZ101</f>
        <v>2.5030000000000001</v>
      </c>
      <c r="CA102" s="81"/>
      <c r="CB102" s="96">
        <v>0.05</v>
      </c>
      <c r="CC102" s="103"/>
      <c r="CD102" s="129">
        <f>CB102*CD101</f>
        <v>2.593</v>
      </c>
      <c r="CE102" s="82">
        <f>CD102-BZ102</f>
        <v>8.9999999999999858E-2</v>
      </c>
      <c r="CF102" s="160">
        <f>CE102/BZ102</f>
        <v>3.5956851777866498E-2</v>
      </c>
    </row>
    <row r="103" spans="2:84" s="208" customFormat="1" x14ac:dyDescent="0.35">
      <c r="B103" s="173" t="s">
        <v>147</v>
      </c>
      <c r="C103" s="79"/>
      <c r="D103" s="103"/>
      <c r="E103" s="101"/>
      <c r="F103" s="82">
        <f>F101+F102</f>
        <v>312.96300000000002</v>
      </c>
      <c r="G103" s="81"/>
      <c r="H103" s="103"/>
      <c r="I103" s="103"/>
      <c r="J103" s="129">
        <f>SUM(J101:J102)</f>
        <v>324.303</v>
      </c>
      <c r="K103" s="82">
        <f>J103-F103</f>
        <v>11.339999999999975</v>
      </c>
      <c r="L103" s="209">
        <f>K103/F103</f>
        <v>3.6234315238542494E-2</v>
      </c>
      <c r="N103" s="173" t="s">
        <v>147</v>
      </c>
      <c r="O103" s="79"/>
      <c r="P103" s="103"/>
      <c r="Q103" s="101"/>
      <c r="R103" s="82">
        <f>R101+R102</f>
        <v>443.16300000000001</v>
      </c>
      <c r="S103" s="81"/>
      <c r="T103" s="103"/>
      <c r="U103" s="103"/>
      <c r="V103" s="129">
        <f>SUM(V101:V102)</f>
        <v>459.22800000000001</v>
      </c>
      <c r="W103" s="82">
        <f>V103-R103</f>
        <v>16.064999999999998</v>
      </c>
      <c r="X103" s="209">
        <f>W103/R103</f>
        <v>3.6250770032696764E-2</v>
      </c>
      <c r="Z103" s="173" t="s">
        <v>147</v>
      </c>
      <c r="AA103" s="79"/>
      <c r="AB103" s="103"/>
      <c r="AC103" s="101"/>
      <c r="AD103" s="82">
        <f>AD101+AD102</f>
        <v>703.56299999999999</v>
      </c>
      <c r="AE103" s="81"/>
      <c r="AF103" s="103"/>
      <c r="AG103" s="103"/>
      <c r="AH103" s="129">
        <f>SUM(AH101:AH102)</f>
        <v>729.07799999999997</v>
      </c>
      <c r="AI103" s="82">
        <f>AH103-AD103</f>
        <v>25.514999999999986</v>
      </c>
      <c r="AJ103" s="209">
        <f>AI103/AD103</f>
        <v>3.6265409067844652E-2</v>
      </c>
      <c r="AL103" s="173" t="s">
        <v>147</v>
      </c>
      <c r="AM103" s="79"/>
      <c r="AN103" s="103"/>
      <c r="AO103" s="101"/>
      <c r="AP103" s="82">
        <f>AP101+AP102</f>
        <v>1354.5629999999999</v>
      </c>
      <c r="AQ103" s="81"/>
      <c r="AR103" s="103"/>
      <c r="AS103" s="103"/>
      <c r="AT103" s="129">
        <f>SUM(AT101:AT102)</f>
        <v>1403.703</v>
      </c>
      <c r="AU103" s="82">
        <f>AT103-AP103</f>
        <v>49.1400000000001</v>
      </c>
      <c r="AV103" s="209">
        <f>AU103/AP103</f>
        <v>3.6277382447328109E-2</v>
      </c>
      <c r="AX103" s="173" t="s">
        <v>147</v>
      </c>
      <c r="AY103" s="79"/>
      <c r="AZ103" s="103"/>
      <c r="BA103" s="101"/>
      <c r="BB103" s="82">
        <f>BB101+BB102</f>
        <v>52.563000000000002</v>
      </c>
      <c r="BC103" s="81"/>
      <c r="BD103" s="103"/>
      <c r="BE103" s="103"/>
      <c r="BF103" s="129">
        <f>SUM(BF101:BF102)</f>
        <v>54.453000000000003</v>
      </c>
      <c r="BG103" s="82">
        <f>BF103-BB103</f>
        <v>1.8900000000000006</v>
      </c>
      <c r="BH103" s="209">
        <f>BG103/BB103</f>
        <v>3.5956851777866568E-2</v>
      </c>
      <c r="BJ103" s="173" t="s">
        <v>147</v>
      </c>
      <c r="BK103" s="79"/>
      <c r="BL103" s="103"/>
      <c r="BM103" s="101"/>
      <c r="BN103" s="82">
        <f>BN101+BN102</f>
        <v>52.563000000000002</v>
      </c>
      <c r="BO103" s="81"/>
      <c r="BP103" s="103"/>
      <c r="BQ103" s="103"/>
      <c r="BR103" s="129">
        <f>SUM(BR101:BR102)</f>
        <v>54.453000000000003</v>
      </c>
      <c r="BS103" s="82">
        <f>BR103-BN103</f>
        <v>1.8900000000000006</v>
      </c>
      <c r="BT103" s="209">
        <f>BS103/BN103</f>
        <v>3.5956851777866568E-2</v>
      </c>
      <c r="BV103" s="173" t="s">
        <v>147</v>
      </c>
      <c r="BW103" s="79"/>
      <c r="BX103" s="103"/>
      <c r="BY103" s="101"/>
      <c r="BZ103" s="82">
        <f>BZ101+BZ102</f>
        <v>52.563000000000002</v>
      </c>
      <c r="CA103" s="81"/>
      <c r="CB103" s="103"/>
      <c r="CC103" s="103"/>
      <c r="CD103" s="129">
        <f>SUM(CD101:CD102)</f>
        <v>54.453000000000003</v>
      </c>
      <c r="CE103" s="82">
        <f>CD103-BZ103</f>
        <v>1.8900000000000006</v>
      </c>
      <c r="CF103" s="209">
        <f>CE103/BZ103</f>
        <v>3.5956851777866568E-2</v>
      </c>
    </row>
    <row r="104" spans="2:84" customFormat="1" x14ac:dyDescent="0.35">
      <c r="B104" s="233" t="s">
        <v>148</v>
      </c>
      <c r="C104" s="79"/>
      <c r="D104" s="131">
        <f>$D$26</f>
        <v>0.13100000000000001</v>
      </c>
      <c r="E104" s="101"/>
      <c r="F104" s="130">
        <f>-D104*SUM(F94:F97)</f>
        <v>-39.045860000000005</v>
      </c>
      <c r="G104" s="81"/>
      <c r="H104" s="131">
        <f>$H$26</f>
        <v>0.13100000000000001</v>
      </c>
      <c r="I104" s="103"/>
      <c r="J104" s="130">
        <f>-H104*SUM(J94:J97)</f>
        <v>-40.460660000000004</v>
      </c>
      <c r="K104" s="130">
        <f>J104-F104</f>
        <v>-1.4147999999999996</v>
      </c>
      <c r="L104" s="83"/>
      <c r="N104" s="233" t="s">
        <v>148</v>
      </c>
      <c r="O104" s="79"/>
      <c r="P104" s="131">
        <f>$D$26</f>
        <v>0.13100000000000001</v>
      </c>
      <c r="Q104" s="101"/>
      <c r="R104" s="130">
        <f>-P104*SUM(R94:R97)</f>
        <v>-55.289860000000004</v>
      </c>
      <c r="S104" s="81"/>
      <c r="T104" s="131">
        <f>$H$26</f>
        <v>0.13100000000000001</v>
      </c>
      <c r="U104" s="103"/>
      <c r="V104" s="130">
        <f>-T104*SUM(V94:V97)</f>
        <v>-57.294160000000005</v>
      </c>
      <c r="W104" s="130">
        <f>V104-R104</f>
        <v>-2.0043000000000006</v>
      </c>
      <c r="X104" s="83"/>
      <c r="Z104" s="233" t="s">
        <v>148</v>
      </c>
      <c r="AA104" s="79"/>
      <c r="AB104" s="131">
        <f>$D$26</f>
        <v>0.13100000000000001</v>
      </c>
      <c r="AC104" s="101"/>
      <c r="AD104" s="130">
        <f>-AB104*SUM(AD94:AD97)</f>
        <v>-87.77785999999999</v>
      </c>
      <c r="AE104" s="81"/>
      <c r="AF104" s="131">
        <f>$H$26</f>
        <v>0.13100000000000001</v>
      </c>
      <c r="AG104" s="103"/>
      <c r="AH104" s="130">
        <f>-AF104*SUM(AH94:AH97)</f>
        <v>-90.961160000000007</v>
      </c>
      <c r="AI104" s="130">
        <f>AH104-AD104</f>
        <v>-3.1833000000000169</v>
      </c>
      <c r="AJ104" s="83"/>
      <c r="AL104" s="233" t="s">
        <v>148</v>
      </c>
      <c r="AM104" s="79"/>
      <c r="AN104" s="131">
        <f>$D$26</f>
        <v>0.13100000000000001</v>
      </c>
      <c r="AO104" s="101"/>
      <c r="AP104" s="130">
        <f>-AN104*SUM(AP94:AP97)</f>
        <v>-168.99786</v>
      </c>
      <c r="AQ104" s="81"/>
      <c r="AR104" s="131">
        <f>$H$26</f>
        <v>0.13100000000000001</v>
      </c>
      <c r="AS104" s="103"/>
      <c r="AT104" s="130">
        <f>-AR104*SUM(AT94:AT97)</f>
        <v>-175.12866</v>
      </c>
      <c r="AU104" s="130">
        <f>-AR104*SUM(AU95:AU97)</f>
        <v>-5.8950000000000005</v>
      </c>
      <c r="AV104" s="83"/>
      <c r="AX104" s="233" t="s">
        <v>148</v>
      </c>
      <c r="AY104" s="79"/>
      <c r="AZ104" s="131">
        <f>$D$26</f>
        <v>0.13100000000000001</v>
      </c>
      <c r="BA104" s="101"/>
      <c r="BB104" s="130">
        <f>-AZ104*SUM(BB94:BB97)</f>
        <v>-6.5578600000000007</v>
      </c>
      <c r="BC104" s="81"/>
      <c r="BD104" s="131">
        <f>$H$26</f>
        <v>0.13100000000000001</v>
      </c>
      <c r="BE104" s="103"/>
      <c r="BF104" s="130">
        <f>-BD104*SUM(BF94:BF97)</f>
        <v>-6.79366</v>
      </c>
      <c r="BG104" s="130">
        <f>BF104-BB104</f>
        <v>-0.23579999999999934</v>
      </c>
      <c r="BH104" s="83"/>
      <c r="BJ104" s="233" t="s">
        <v>148</v>
      </c>
      <c r="BK104" s="79"/>
      <c r="BL104" s="131">
        <f>$D$26</f>
        <v>0.13100000000000001</v>
      </c>
      <c r="BM104" s="101"/>
      <c r="BN104" s="130">
        <f>-BL104*SUM(BN94:BN97)</f>
        <v>-6.5578600000000007</v>
      </c>
      <c r="BO104" s="81"/>
      <c r="BP104" s="131">
        <f>$H$26</f>
        <v>0.13100000000000001</v>
      </c>
      <c r="BQ104" s="103"/>
      <c r="BR104" s="130">
        <f>-BP104*SUM(BR94:BR97)</f>
        <v>-6.79366</v>
      </c>
      <c r="BS104" s="130">
        <f>BR104-BN104</f>
        <v>-0.23579999999999934</v>
      </c>
      <c r="BT104" s="83"/>
      <c r="BV104" s="233" t="s">
        <v>148</v>
      </c>
      <c r="BW104" s="79"/>
      <c r="BX104" s="131">
        <f>$D$26</f>
        <v>0.13100000000000001</v>
      </c>
      <c r="BY104" s="101"/>
      <c r="BZ104" s="130">
        <f>-BX104*SUM(BZ94:BZ97)</f>
        <v>-6.5578600000000007</v>
      </c>
      <c r="CA104" s="81"/>
      <c r="CB104" s="131">
        <f>$H$26</f>
        <v>0.13100000000000001</v>
      </c>
      <c r="CC104" s="103"/>
      <c r="CD104" s="130">
        <f>-CB104*SUM(CD94:CD97)</f>
        <v>-6.79366</v>
      </c>
      <c r="CE104" s="130">
        <f>CD104-BZ104</f>
        <v>-0.23579999999999934</v>
      </c>
      <c r="CF104" s="83"/>
    </row>
    <row r="105" spans="2:84" ht="15" thickBot="1" x14ac:dyDescent="0.4">
      <c r="B105" s="304" t="s">
        <v>149</v>
      </c>
      <c r="C105" s="305"/>
      <c r="D105" s="105"/>
      <c r="E105" s="106"/>
      <c r="F105" s="108">
        <f>SUM(F103:F103)+F104</f>
        <v>273.91714000000002</v>
      </c>
      <c r="G105" s="81"/>
      <c r="H105" s="107"/>
      <c r="I105" s="107"/>
      <c r="J105" s="132">
        <f>SUM(J103:J103)+J104</f>
        <v>283.84233999999998</v>
      </c>
      <c r="K105" s="185">
        <f>J105-F105</f>
        <v>9.9251999999999612</v>
      </c>
      <c r="L105" s="163">
        <f>K105/F105</f>
        <v>3.6234315238542432E-2</v>
      </c>
      <c r="N105" s="304" t="s">
        <v>149</v>
      </c>
      <c r="O105" s="305"/>
      <c r="P105" s="105"/>
      <c r="Q105" s="106"/>
      <c r="R105" s="108">
        <f>SUM(R103:R103)+R104</f>
        <v>387.87314000000003</v>
      </c>
      <c r="S105" s="81"/>
      <c r="T105" s="107"/>
      <c r="U105" s="107"/>
      <c r="V105" s="132">
        <f>SUM(V103:V103)+V104</f>
        <v>401.93384000000003</v>
      </c>
      <c r="W105" s="185">
        <f>V105-R105</f>
        <v>14.060699999999997</v>
      </c>
      <c r="X105" s="163">
        <f>W105/R105</f>
        <v>3.6250770032696764E-2</v>
      </c>
      <c r="Z105" s="304" t="s">
        <v>149</v>
      </c>
      <c r="AA105" s="305"/>
      <c r="AB105" s="105"/>
      <c r="AC105" s="106"/>
      <c r="AD105" s="108">
        <f>SUM(AD103:AD103)+AD104</f>
        <v>615.78513999999996</v>
      </c>
      <c r="AE105" s="81"/>
      <c r="AF105" s="107"/>
      <c r="AG105" s="107"/>
      <c r="AH105" s="132">
        <f>SUM(AH103:AH103)+AH104</f>
        <v>638.11683999999991</v>
      </c>
      <c r="AI105" s="185">
        <f>AH105-AD105</f>
        <v>22.331699999999955</v>
      </c>
      <c r="AJ105" s="163">
        <f>AI105/AD105</f>
        <v>3.6265409067844603E-2</v>
      </c>
      <c r="AL105" s="304" t="s">
        <v>149</v>
      </c>
      <c r="AM105" s="305"/>
      <c r="AN105" s="105"/>
      <c r="AO105" s="106"/>
      <c r="AP105" s="108">
        <f>SUM(AP103:AP103)+AP104</f>
        <v>1185.5651399999999</v>
      </c>
      <c r="AQ105" s="81"/>
      <c r="AR105" s="107"/>
      <c r="AS105" s="107"/>
      <c r="AT105" s="132">
        <f>SUM(AT103:AT103)+AT104</f>
        <v>1228.5743399999999</v>
      </c>
      <c r="AU105" s="185">
        <f>AT105-AP105</f>
        <v>43.009199999999964</v>
      </c>
      <c r="AV105" s="163">
        <f>AU105/AP105</f>
        <v>3.6277382447328005E-2</v>
      </c>
      <c r="AX105" s="304" t="s">
        <v>149</v>
      </c>
      <c r="AY105" s="305"/>
      <c r="AZ105" s="105"/>
      <c r="BA105" s="106"/>
      <c r="BB105" s="108">
        <f>SUM(BB103:BB103)+BB104</f>
        <v>46.005140000000004</v>
      </c>
      <c r="BC105" s="81"/>
      <c r="BD105" s="107"/>
      <c r="BE105" s="107"/>
      <c r="BF105" s="132">
        <f>SUM(BF103:BF103)+BF104</f>
        <v>47.65934</v>
      </c>
      <c r="BG105" s="185">
        <f>BF105-BB105</f>
        <v>1.6541999999999959</v>
      </c>
      <c r="BH105" s="163">
        <f>BG105/BB105</f>
        <v>3.5956851777866471E-2</v>
      </c>
      <c r="BJ105" s="304" t="s">
        <v>149</v>
      </c>
      <c r="BK105" s="305"/>
      <c r="BL105" s="105"/>
      <c r="BM105" s="106"/>
      <c r="BN105" s="108">
        <f>SUM(BN103:BN103)+BN104</f>
        <v>46.005140000000004</v>
      </c>
      <c r="BO105" s="81"/>
      <c r="BP105" s="107"/>
      <c r="BQ105" s="107"/>
      <c r="BR105" s="132">
        <f>SUM(BR103:BR103)+BR104</f>
        <v>47.65934</v>
      </c>
      <c r="BS105" s="185">
        <f>BR105-BN105</f>
        <v>1.6541999999999959</v>
      </c>
      <c r="BT105" s="163">
        <f>BS105/BN105</f>
        <v>3.5956851777866471E-2</v>
      </c>
      <c r="BV105" s="304" t="s">
        <v>149</v>
      </c>
      <c r="BW105" s="305"/>
      <c r="BX105" s="105"/>
      <c r="BY105" s="106"/>
      <c r="BZ105" s="108">
        <f>SUM(BZ103:BZ103)+BZ104</f>
        <v>46.005140000000004</v>
      </c>
      <c r="CA105" s="81"/>
      <c r="CB105" s="107"/>
      <c r="CC105" s="107"/>
      <c r="CD105" s="132">
        <f>SUM(CD103:CD103)+CD104</f>
        <v>47.65934</v>
      </c>
      <c r="CE105" s="185">
        <f>CD105-BZ105</f>
        <v>1.6541999999999959</v>
      </c>
      <c r="CF105" s="163">
        <f>CE105/BZ105</f>
        <v>3.5956851777866471E-2</v>
      </c>
    </row>
    <row r="106" spans="2:84" ht="15" thickBot="1" x14ac:dyDescent="0.4">
      <c r="B106" s="174"/>
      <c r="C106" s="90"/>
      <c r="D106" s="109"/>
      <c r="E106" s="110"/>
      <c r="F106" s="134"/>
      <c r="G106" s="81"/>
      <c r="H106" s="109"/>
      <c r="I106" s="111"/>
      <c r="J106" s="112"/>
      <c r="K106" s="113"/>
      <c r="L106" s="164"/>
      <c r="N106" s="174"/>
      <c r="O106" s="90"/>
      <c r="P106" s="109"/>
      <c r="Q106" s="110"/>
      <c r="R106" s="134"/>
      <c r="S106" s="81"/>
      <c r="T106" s="109"/>
      <c r="U106" s="111"/>
      <c r="V106" s="112"/>
      <c r="W106" s="113"/>
      <c r="X106" s="164"/>
      <c r="Z106" s="174"/>
      <c r="AA106" s="90"/>
      <c r="AB106" s="109"/>
      <c r="AC106" s="110"/>
      <c r="AD106" s="134"/>
      <c r="AE106" s="81"/>
      <c r="AF106" s="109"/>
      <c r="AG106" s="111"/>
      <c r="AH106" s="112"/>
      <c r="AI106" s="113"/>
      <c r="AJ106" s="164"/>
      <c r="AL106" s="174"/>
      <c r="AM106" s="90"/>
      <c r="AN106" s="109"/>
      <c r="AO106" s="110"/>
      <c r="AP106" s="134"/>
      <c r="AQ106" s="81"/>
      <c r="AR106" s="109"/>
      <c r="AS106" s="111"/>
      <c r="AT106" s="112"/>
      <c r="AU106" s="113"/>
      <c r="AV106" s="164"/>
      <c r="AX106" s="174"/>
      <c r="AY106" s="90"/>
      <c r="AZ106" s="109"/>
      <c r="BA106" s="110"/>
      <c r="BB106" s="134"/>
      <c r="BC106" s="81"/>
      <c r="BD106" s="109"/>
      <c r="BE106" s="111"/>
      <c r="BF106" s="112"/>
      <c r="BG106" s="113"/>
      <c r="BH106" s="164"/>
      <c r="BJ106" s="174"/>
      <c r="BK106" s="90"/>
      <c r="BL106" s="109"/>
      <c r="BM106" s="110"/>
      <c r="BN106" s="134"/>
      <c r="BO106" s="81"/>
      <c r="BP106" s="109"/>
      <c r="BQ106" s="111"/>
      <c r="BR106" s="112"/>
      <c r="BS106" s="113"/>
      <c r="BT106" s="164"/>
      <c r="BV106" s="174"/>
      <c r="BW106" s="90"/>
      <c r="BX106" s="109"/>
      <c r="BY106" s="110"/>
      <c r="BZ106" s="134"/>
      <c r="CA106" s="81"/>
      <c r="CB106" s="109"/>
      <c r="CC106" s="111"/>
      <c r="CD106" s="112"/>
      <c r="CE106" s="113"/>
      <c r="CF106" s="164"/>
    </row>
    <row r="109" spans="2:84" ht="39" customHeight="1" x14ac:dyDescent="0.35">
      <c r="B109" s="60" t="s">
        <v>103</v>
      </c>
      <c r="C109" s="306" t="str">
        <f>'Current Tariff Schedule'!$A$100</f>
        <v>STREET LIGHTING SERVICE CLASSIFICATION</v>
      </c>
      <c r="D109" s="306"/>
      <c r="E109" s="306"/>
      <c r="F109" s="306"/>
      <c r="G109" s="306"/>
      <c r="H109" s="306"/>
      <c r="I109" s="306"/>
      <c r="J109" s="306"/>
      <c r="K109" s="61"/>
      <c r="L109" s="61"/>
      <c r="N109" s="60" t="s">
        <v>103</v>
      </c>
      <c r="O109" s="306" t="str">
        <f>'Current Tariff Schedule'!$A$100</f>
        <v>STREET LIGHTING SERVICE CLASSIFICATION</v>
      </c>
      <c r="P109" s="306"/>
      <c r="Q109" s="306"/>
      <c r="R109" s="306"/>
      <c r="S109" s="306"/>
      <c r="T109" s="306"/>
      <c r="U109" s="306"/>
      <c r="V109" s="306"/>
      <c r="W109" s="61"/>
      <c r="X109" s="61"/>
      <c r="Z109" s="60" t="s">
        <v>103</v>
      </c>
      <c r="AA109" s="306" t="str">
        <f>'Current Tariff Schedule'!$A$100</f>
        <v>STREET LIGHTING SERVICE CLASSIFICATION</v>
      </c>
      <c r="AB109" s="306"/>
      <c r="AC109" s="306"/>
      <c r="AD109" s="306"/>
      <c r="AE109" s="306"/>
      <c r="AF109" s="306"/>
      <c r="AG109" s="306"/>
      <c r="AH109" s="306"/>
      <c r="AI109" s="61"/>
      <c r="AJ109" s="61"/>
      <c r="AL109" s="60" t="s">
        <v>103</v>
      </c>
      <c r="AM109" s="306" t="str">
        <f>'Current Tariff Schedule'!$A$100</f>
        <v>STREET LIGHTING SERVICE CLASSIFICATION</v>
      </c>
      <c r="AN109" s="306"/>
      <c r="AO109" s="306"/>
      <c r="AP109" s="306"/>
      <c r="AQ109" s="306"/>
      <c r="AR109" s="306"/>
      <c r="AS109" s="306"/>
      <c r="AT109" s="306"/>
      <c r="AU109" s="61"/>
      <c r="AV109" s="61"/>
      <c r="AX109" s="60" t="s">
        <v>103</v>
      </c>
      <c r="AY109" s="306" t="str">
        <f>'Current Tariff Schedule'!$A$100</f>
        <v>STREET LIGHTING SERVICE CLASSIFICATION</v>
      </c>
      <c r="AZ109" s="306"/>
      <c r="BA109" s="306"/>
      <c r="BB109" s="306"/>
      <c r="BC109" s="306"/>
      <c r="BD109" s="306"/>
      <c r="BE109" s="306"/>
      <c r="BF109" s="306"/>
      <c r="BG109" s="61"/>
      <c r="BH109" s="61"/>
      <c r="BJ109" s="60" t="s">
        <v>103</v>
      </c>
      <c r="BK109" s="306" t="str">
        <f>'Current Tariff Schedule'!$A$100</f>
        <v>STREET LIGHTING SERVICE CLASSIFICATION</v>
      </c>
      <c r="BL109" s="306"/>
      <c r="BM109" s="306"/>
      <c r="BN109" s="306"/>
      <c r="BO109" s="306"/>
      <c r="BP109" s="306"/>
      <c r="BQ109" s="306"/>
      <c r="BR109" s="306"/>
      <c r="BS109" s="61"/>
      <c r="BT109" s="61"/>
      <c r="BV109" s="60" t="s">
        <v>103</v>
      </c>
      <c r="BW109" s="306" t="str">
        <f>'Current Tariff Schedule'!$A$100</f>
        <v>STREET LIGHTING SERVICE CLASSIFICATION</v>
      </c>
      <c r="BX109" s="306"/>
      <c r="BY109" s="306"/>
      <c r="BZ109" s="306"/>
      <c r="CA109" s="306"/>
      <c r="CB109" s="306"/>
      <c r="CC109" s="306"/>
      <c r="CD109" s="306"/>
      <c r="CE109" s="61"/>
      <c r="CF109" s="61"/>
    </row>
    <row r="110" spans="2:84" x14ac:dyDescent="0.35">
      <c r="B110" s="62"/>
      <c r="C110" s="64"/>
      <c r="D110" s="65"/>
      <c r="E110" s="65"/>
      <c r="F110" s="65"/>
      <c r="G110" s="65"/>
      <c r="H110" s="65"/>
      <c r="I110" s="65"/>
      <c r="J110" s="65"/>
      <c r="K110" s="65"/>
      <c r="L110" s="65"/>
      <c r="N110" s="62"/>
      <c r="O110" s="64"/>
      <c r="P110" s="65"/>
      <c r="Q110" s="65"/>
      <c r="R110" s="65"/>
      <c r="S110" s="65"/>
      <c r="T110" s="65"/>
      <c r="U110" s="65"/>
      <c r="V110" s="65"/>
      <c r="W110" s="65"/>
      <c r="X110" s="65"/>
      <c r="Z110" s="62"/>
      <c r="AA110" s="64"/>
      <c r="AB110" s="65"/>
      <c r="AC110" s="65"/>
      <c r="AD110" s="65"/>
      <c r="AE110" s="65"/>
      <c r="AF110" s="65"/>
      <c r="AG110" s="65"/>
      <c r="AH110" s="65"/>
      <c r="AI110" s="65"/>
      <c r="AJ110" s="65"/>
      <c r="AL110" s="62"/>
      <c r="AM110" s="64"/>
      <c r="AN110" s="65"/>
      <c r="AO110" s="65"/>
      <c r="AP110" s="65"/>
      <c r="AQ110" s="65"/>
      <c r="AR110" s="65"/>
      <c r="AS110" s="65"/>
      <c r="AT110" s="65"/>
      <c r="AU110" s="65"/>
      <c r="AV110" s="65"/>
      <c r="AX110" s="62"/>
      <c r="AY110" s="64"/>
      <c r="AZ110" s="65"/>
      <c r="BA110" s="65"/>
      <c r="BB110" s="65"/>
      <c r="BC110" s="65"/>
      <c r="BD110" s="65"/>
      <c r="BE110" s="65"/>
      <c r="BF110" s="65"/>
      <c r="BG110" s="65"/>
      <c r="BH110" s="65"/>
      <c r="BJ110" s="62"/>
      <c r="BK110" s="64"/>
      <c r="BL110" s="65"/>
      <c r="BM110" s="65"/>
      <c r="BN110" s="65"/>
      <c r="BO110" s="65"/>
      <c r="BP110" s="65"/>
      <c r="BQ110" s="65"/>
      <c r="BR110" s="65"/>
      <c r="BS110" s="65"/>
      <c r="BT110" s="65"/>
      <c r="BV110" s="62"/>
      <c r="BW110" s="64"/>
      <c r="BX110" s="65"/>
      <c r="BY110" s="65"/>
      <c r="BZ110" s="65"/>
      <c r="CA110" s="65"/>
      <c r="CB110" s="65"/>
      <c r="CC110" s="65"/>
      <c r="CD110" s="65"/>
      <c r="CE110" s="65"/>
      <c r="CF110" s="65"/>
    </row>
    <row r="111" spans="2:84" x14ac:dyDescent="0.35">
      <c r="B111" s="60" t="s">
        <v>127</v>
      </c>
      <c r="C111" s="66"/>
      <c r="D111" s="114">
        <v>0</v>
      </c>
      <c r="E111" s="66"/>
      <c r="F111" s="66"/>
      <c r="G111" s="66"/>
      <c r="H111" s="66"/>
      <c r="I111" s="66"/>
      <c r="J111" s="66"/>
      <c r="K111" s="66"/>
      <c r="L111" s="66"/>
      <c r="N111" s="60" t="s">
        <v>127</v>
      </c>
      <c r="O111" s="66"/>
      <c r="P111" s="114">
        <v>0</v>
      </c>
      <c r="Q111" s="66"/>
      <c r="R111" s="66"/>
      <c r="S111" s="66"/>
      <c r="T111" s="66"/>
      <c r="U111" s="66"/>
      <c r="V111" s="66"/>
      <c r="W111" s="66"/>
      <c r="X111" s="66"/>
      <c r="Z111" s="60" t="s">
        <v>127</v>
      </c>
      <c r="AA111" s="66"/>
      <c r="AB111" s="114">
        <v>0</v>
      </c>
      <c r="AC111" s="66"/>
      <c r="AD111" s="66"/>
      <c r="AE111" s="66"/>
      <c r="AF111" s="66"/>
      <c r="AG111" s="66"/>
      <c r="AH111" s="66"/>
      <c r="AI111" s="66"/>
      <c r="AJ111" s="66"/>
      <c r="AL111" s="60" t="s">
        <v>127</v>
      </c>
      <c r="AM111" s="66"/>
      <c r="AN111" s="114">
        <v>0</v>
      </c>
      <c r="AO111" s="66"/>
      <c r="AP111" s="66"/>
      <c r="AQ111" s="66"/>
      <c r="AR111" s="66"/>
      <c r="AS111" s="66"/>
      <c r="AT111" s="66"/>
      <c r="AU111" s="66"/>
      <c r="AV111" s="66"/>
      <c r="AX111" s="60" t="s">
        <v>127</v>
      </c>
      <c r="AY111" s="66"/>
      <c r="AZ111" s="114">
        <v>0</v>
      </c>
      <c r="BA111" s="66"/>
      <c r="BB111" s="66"/>
      <c r="BC111" s="66"/>
      <c r="BD111" s="66"/>
      <c r="BE111" s="66"/>
      <c r="BF111" s="66"/>
      <c r="BG111" s="66"/>
      <c r="BH111" s="66"/>
      <c r="BJ111" s="60" t="s">
        <v>127</v>
      </c>
      <c r="BK111" s="66"/>
      <c r="BL111" s="114">
        <v>0</v>
      </c>
      <c r="BM111" s="66"/>
      <c r="BN111" s="66"/>
      <c r="BO111" s="66"/>
      <c r="BP111" s="66"/>
      <c r="BQ111" s="66"/>
      <c r="BR111" s="66"/>
      <c r="BS111" s="66"/>
      <c r="BT111" s="66"/>
      <c r="BV111" s="60" t="s">
        <v>127</v>
      </c>
      <c r="BW111" s="66"/>
      <c r="BX111" s="114">
        <v>0</v>
      </c>
      <c r="BY111" s="66"/>
      <c r="BZ111" s="66"/>
      <c r="CA111" s="66"/>
      <c r="CB111" s="66"/>
      <c r="CC111" s="66"/>
      <c r="CD111" s="66"/>
      <c r="CE111" s="66"/>
      <c r="CF111" s="66"/>
    </row>
    <row r="112" spans="2:84" x14ac:dyDescent="0.35">
      <c r="B112" s="60" t="s">
        <v>128</v>
      </c>
      <c r="C112" s="67" t="s">
        <v>129</v>
      </c>
      <c r="D112" s="69">
        <v>500</v>
      </c>
      <c r="N112" s="60" t="s">
        <v>128</v>
      </c>
      <c r="O112" s="67" t="s">
        <v>129</v>
      </c>
      <c r="P112" s="69">
        <v>2000</v>
      </c>
      <c r="Z112" s="60" t="s">
        <v>128</v>
      </c>
      <c r="AA112" s="67" t="s">
        <v>129</v>
      </c>
      <c r="AB112" s="69">
        <v>4000</v>
      </c>
      <c r="AL112" s="60" t="s">
        <v>128</v>
      </c>
      <c r="AM112" s="67" t="s">
        <v>129</v>
      </c>
      <c r="AN112" s="69">
        <v>0</v>
      </c>
      <c r="AX112" s="60" t="s">
        <v>128</v>
      </c>
      <c r="AY112" s="67" t="s">
        <v>129</v>
      </c>
      <c r="AZ112" s="69">
        <v>0</v>
      </c>
      <c r="BJ112" s="60" t="s">
        <v>128</v>
      </c>
      <c r="BK112" s="67" t="s">
        <v>129</v>
      </c>
      <c r="BL112" s="69">
        <v>0</v>
      </c>
      <c r="BV112" s="60" t="s">
        <v>128</v>
      </c>
      <c r="BW112" s="67" t="s">
        <v>129</v>
      </c>
      <c r="BX112" s="69">
        <v>0</v>
      </c>
    </row>
    <row r="113" spans="2:84" x14ac:dyDescent="0.35">
      <c r="B113" s="63"/>
      <c r="C113" s="63"/>
      <c r="D113" s="63"/>
      <c r="E113" s="70"/>
      <c r="F113" s="63"/>
      <c r="G113" s="63"/>
      <c r="H113" s="63"/>
      <c r="I113" s="63"/>
      <c r="J113" s="63"/>
      <c r="K113" s="63"/>
      <c r="L113" s="63"/>
      <c r="N113" s="63"/>
      <c r="O113" s="63"/>
      <c r="P113" s="63"/>
      <c r="Q113" s="70"/>
      <c r="R113" s="63"/>
      <c r="S113" s="63"/>
      <c r="T113" s="63"/>
      <c r="U113" s="63"/>
      <c r="V113" s="63"/>
      <c r="W113" s="63"/>
      <c r="X113" s="63"/>
      <c r="Z113" s="63"/>
      <c r="AA113" s="63"/>
      <c r="AB113" s="63"/>
      <c r="AC113" s="70"/>
      <c r="AD113" s="63"/>
      <c r="AE113" s="63"/>
      <c r="AF113" s="63"/>
      <c r="AG113" s="63"/>
      <c r="AH113" s="63"/>
      <c r="AI113" s="63"/>
      <c r="AJ113" s="63"/>
      <c r="AL113" s="63"/>
      <c r="AM113" s="63"/>
      <c r="AN113" s="63"/>
      <c r="AO113" s="70"/>
      <c r="AP113" s="63"/>
      <c r="AQ113" s="63"/>
      <c r="AR113" s="63"/>
      <c r="AS113" s="63"/>
      <c r="AT113" s="63"/>
      <c r="AU113" s="63"/>
      <c r="AV113" s="63"/>
      <c r="AX113" s="63"/>
      <c r="AY113" s="63"/>
      <c r="AZ113" s="63"/>
      <c r="BA113" s="70"/>
      <c r="BB113" s="63"/>
      <c r="BC113" s="63"/>
      <c r="BD113" s="63"/>
      <c r="BE113" s="63"/>
      <c r="BF113" s="63"/>
      <c r="BG113" s="63"/>
      <c r="BH113" s="63"/>
      <c r="BJ113" s="63"/>
      <c r="BK113" s="63"/>
      <c r="BL113" s="63"/>
      <c r="BM113" s="70"/>
      <c r="BN113" s="63"/>
      <c r="BO113" s="63"/>
      <c r="BP113" s="63"/>
      <c r="BQ113" s="63"/>
      <c r="BR113" s="63"/>
      <c r="BS113" s="63"/>
      <c r="BT113" s="63"/>
      <c r="BV113" s="63"/>
      <c r="BW113" s="63"/>
      <c r="BX113" s="63"/>
      <c r="BY113" s="70"/>
      <c r="BZ113" s="63"/>
      <c r="CA113" s="63"/>
      <c r="CB113" s="63"/>
      <c r="CC113" s="63"/>
      <c r="CD113" s="63"/>
      <c r="CE113" s="63"/>
      <c r="CF113" s="63"/>
    </row>
    <row r="114" spans="2:84" x14ac:dyDescent="0.35">
      <c r="B114" s="71" t="s">
        <v>130</v>
      </c>
      <c r="E114" s="68"/>
      <c r="N114" s="71" t="s">
        <v>130</v>
      </c>
      <c r="Q114" s="68"/>
      <c r="Z114" s="71" t="s">
        <v>130</v>
      </c>
      <c r="AC114" s="68"/>
      <c r="AL114" s="71" t="s">
        <v>130</v>
      </c>
      <c r="AO114" s="68"/>
      <c r="AX114" s="71" t="s">
        <v>130</v>
      </c>
      <c r="BA114" s="68"/>
      <c r="BJ114" s="71" t="s">
        <v>130</v>
      </c>
      <c r="BM114" s="68"/>
      <c r="BV114" s="71" t="s">
        <v>130</v>
      </c>
      <c r="BY114" s="68"/>
    </row>
    <row r="115" spans="2:84" x14ac:dyDescent="0.35">
      <c r="B115" s="60" t="s">
        <v>131</v>
      </c>
      <c r="C115" s="67" t="s">
        <v>132</v>
      </c>
      <c r="D115" s="70"/>
      <c r="E115" s="68"/>
      <c r="N115" s="60" t="s">
        <v>131</v>
      </c>
      <c r="O115" s="67" t="s">
        <v>132</v>
      </c>
      <c r="P115" s="70"/>
      <c r="Q115" s="68"/>
      <c r="Z115" s="60" t="s">
        <v>131</v>
      </c>
      <c r="AA115" s="67" t="s">
        <v>132</v>
      </c>
      <c r="AB115" s="70"/>
      <c r="AC115" s="68"/>
      <c r="AL115" s="60" t="s">
        <v>131</v>
      </c>
      <c r="AM115" s="67" t="s">
        <v>132</v>
      </c>
      <c r="AN115" s="70"/>
      <c r="AO115" s="68"/>
      <c r="AX115" s="60" t="s">
        <v>131</v>
      </c>
      <c r="AY115" s="67" t="s">
        <v>132</v>
      </c>
      <c r="AZ115" s="70"/>
      <c r="BA115" s="68"/>
      <c r="BJ115" s="60" t="s">
        <v>131</v>
      </c>
      <c r="BK115" s="67" t="s">
        <v>132</v>
      </c>
      <c r="BL115" s="70"/>
      <c r="BM115" s="68"/>
      <c r="BV115" s="60" t="s">
        <v>131</v>
      </c>
      <c r="BW115" s="67" t="s">
        <v>132</v>
      </c>
      <c r="BX115" s="70"/>
      <c r="BY115" s="68"/>
    </row>
    <row r="116" spans="2:84" x14ac:dyDescent="0.35">
      <c r="B116" s="63"/>
      <c r="C116" s="70"/>
      <c r="D116" s="63"/>
      <c r="E116" s="63"/>
      <c r="F116" s="63"/>
      <c r="H116" s="63"/>
      <c r="I116" s="63"/>
      <c r="J116" s="63"/>
      <c r="K116" s="63"/>
      <c r="L116" s="63"/>
      <c r="N116" s="63"/>
      <c r="O116" s="70"/>
      <c r="P116" s="63"/>
      <c r="Q116" s="63"/>
      <c r="R116" s="63"/>
      <c r="T116" s="63"/>
      <c r="U116" s="63"/>
      <c r="V116" s="63"/>
      <c r="W116" s="63"/>
      <c r="X116" s="63"/>
      <c r="Z116" s="63"/>
      <c r="AA116" s="70"/>
      <c r="AB116" s="63"/>
      <c r="AC116" s="63"/>
      <c r="AD116" s="63"/>
      <c r="AF116" s="63"/>
      <c r="AG116" s="63"/>
      <c r="AH116" s="63"/>
      <c r="AI116" s="63"/>
      <c r="AJ116" s="63"/>
      <c r="AL116" s="63"/>
      <c r="AM116" s="70"/>
      <c r="AN116" s="63"/>
      <c r="AO116" s="63"/>
      <c r="AP116" s="63"/>
      <c r="AR116" s="63"/>
      <c r="AS116" s="63"/>
      <c r="AT116" s="63"/>
      <c r="AU116" s="63"/>
      <c r="AV116" s="63"/>
      <c r="AX116" s="63"/>
      <c r="AY116" s="70"/>
      <c r="AZ116" s="63"/>
      <c r="BA116" s="63"/>
      <c r="BB116" s="63"/>
      <c r="BD116" s="63"/>
      <c r="BE116" s="63"/>
      <c r="BF116" s="63"/>
      <c r="BG116" s="63"/>
      <c r="BH116" s="63"/>
      <c r="BJ116" s="63"/>
      <c r="BK116" s="70"/>
      <c r="BL116" s="63"/>
      <c r="BM116" s="63"/>
      <c r="BN116" s="63"/>
      <c r="BP116" s="63"/>
      <c r="BQ116" s="63"/>
      <c r="BR116" s="63"/>
      <c r="BS116" s="63"/>
      <c r="BT116" s="63"/>
      <c r="BV116" s="63"/>
      <c r="BW116" s="70"/>
      <c r="BX116" s="63"/>
      <c r="BY116" s="63"/>
      <c r="BZ116" s="63"/>
      <c r="CB116" s="63"/>
      <c r="CC116" s="63"/>
      <c r="CD116" s="63"/>
      <c r="CE116" s="63"/>
      <c r="CF116" s="63"/>
    </row>
    <row r="117" spans="2:84" x14ac:dyDescent="0.35">
      <c r="B117" s="63"/>
      <c r="C117" s="137"/>
      <c r="D117" s="307" t="s">
        <v>134</v>
      </c>
      <c r="E117" s="308"/>
      <c r="F117" s="309"/>
      <c r="G117" s="63"/>
      <c r="H117" s="307" t="s">
        <v>135</v>
      </c>
      <c r="I117" s="308"/>
      <c r="J117" s="309"/>
      <c r="K117" s="307" t="s">
        <v>136</v>
      </c>
      <c r="L117" s="309"/>
      <c r="N117" s="63"/>
      <c r="O117" s="137"/>
      <c r="P117" s="307" t="s">
        <v>134</v>
      </c>
      <c r="Q117" s="308"/>
      <c r="R117" s="309"/>
      <c r="S117" s="63"/>
      <c r="T117" s="307" t="s">
        <v>135</v>
      </c>
      <c r="U117" s="308"/>
      <c r="V117" s="309"/>
      <c r="W117" s="307" t="s">
        <v>136</v>
      </c>
      <c r="X117" s="309"/>
      <c r="Z117" s="63"/>
      <c r="AA117" s="137"/>
      <c r="AB117" s="307" t="s">
        <v>134</v>
      </c>
      <c r="AC117" s="308"/>
      <c r="AD117" s="309"/>
      <c r="AE117" s="63"/>
      <c r="AF117" s="307" t="s">
        <v>135</v>
      </c>
      <c r="AG117" s="308"/>
      <c r="AH117" s="309"/>
      <c r="AI117" s="307" t="s">
        <v>136</v>
      </c>
      <c r="AJ117" s="309"/>
      <c r="AL117" s="63"/>
      <c r="AM117" s="137"/>
      <c r="AN117" s="307" t="s">
        <v>134</v>
      </c>
      <c r="AO117" s="308"/>
      <c r="AP117" s="309"/>
      <c r="AQ117" s="63"/>
      <c r="AR117" s="307" t="s">
        <v>135</v>
      </c>
      <c r="AS117" s="308"/>
      <c r="AT117" s="309"/>
      <c r="AU117" s="307" t="s">
        <v>136</v>
      </c>
      <c r="AV117" s="309"/>
      <c r="AX117" s="63"/>
      <c r="AY117" s="137"/>
      <c r="AZ117" s="307" t="s">
        <v>134</v>
      </c>
      <c r="BA117" s="308"/>
      <c r="BB117" s="309"/>
      <c r="BC117" s="63"/>
      <c r="BD117" s="307" t="s">
        <v>135</v>
      </c>
      <c r="BE117" s="308"/>
      <c r="BF117" s="309"/>
      <c r="BG117" s="307" t="s">
        <v>136</v>
      </c>
      <c r="BH117" s="309"/>
      <c r="BJ117" s="63"/>
      <c r="BK117" s="137"/>
      <c r="BL117" s="307" t="s">
        <v>134</v>
      </c>
      <c r="BM117" s="308"/>
      <c r="BN117" s="309"/>
      <c r="BO117" s="63"/>
      <c r="BP117" s="307" t="s">
        <v>135</v>
      </c>
      <c r="BQ117" s="308"/>
      <c r="BR117" s="309"/>
      <c r="BS117" s="307" t="s">
        <v>136</v>
      </c>
      <c r="BT117" s="309"/>
      <c r="BV117" s="63"/>
      <c r="BW117" s="137"/>
      <c r="BX117" s="307" t="s">
        <v>134</v>
      </c>
      <c r="BY117" s="308"/>
      <c r="BZ117" s="309"/>
      <c r="CA117" s="63"/>
      <c r="CB117" s="307" t="s">
        <v>135</v>
      </c>
      <c r="CC117" s="308"/>
      <c r="CD117" s="309"/>
      <c r="CE117" s="307" t="s">
        <v>136</v>
      </c>
      <c r="CF117" s="309"/>
    </row>
    <row r="118" spans="2:84" x14ac:dyDescent="0.35">
      <c r="B118" s="63"/>
      <c r="C118" s="138"/>
      <c r="D118" s="74" t="s">
        <v>137</v>
      </c>
      <c r="E118" s="74" t="s">
        <v>138</v>
      </c>
      <c r="F118" s="75" t="s">
        <v>139</v>
      </c>
      <c r="H118" s="74" t="s">
        <v>137</v>
      </c>
      <c r="I118" s="76" t="s">
        <v>138</v>
      </c>
      <c r="J118" s="75" t="s">
        <v>139</v>
      </c>
      <c r="K118" s="302" t="s">
        <v>140</v>
      </c>
      <c r="L118" s="302" t="s">
        <v>141</v>
      </c>
      <c r="N118" s="63"/>
      <c r="O118" s="138"/>
      <c r="P118" s="74" t="s">
        <v>137</v>
      </c>
      <c r="Q118" s="74" t="s">
        <v>138</v>
      </c>
      <c r="R118" s="75" t="s">
        <v>139</v>
      </c>
      <c r="T118" s="74" t="s">
        <v>137</v>
      </c>
      <c r="U118" s="76" t="s">
        <v>138</v>
      </c>
      <c r="V118" s="75" t="s">
        <v>139</v>
      </c>
      <c r="W118" s="302" t="s">
        <v>140</v>
      </c>
      <c r="X118" s="302" t="s">
        <v>141</v>
      </c>
      <c r="Z118" s="63"/>
      <c r="AA118" s="138"/>
      <c r="AB118" s="74" t="s">
        <v>137</v>
      </c>
      <c r="AC118" s="74" t="s">
        <v>138</v>
      </c>
      <c r="AD118" s="75" t="s">
        <v>139</v>
      </c>
      <c r="AF118" s="74" t="s">
        <v>137</v>
      </c>
      <c r="AG118" s="76" t="s">
        <v>138</v>
      </c>
      <c r="AH118" s="75" t="s">
        <v>139</v>
      </c>
      <c r="AI118" s="302" t="s">
        <v>140</v>
      </c>
      <c r="AJ118" s="302" t="s">
        <v>141</v>
      </c>
      <c r="AL118" s="63"/>
      <c r="AM118" s="138"/>
      <c r="AN118" s="74" t="s">
        <v>137</v>
      </c>
      <c r="AO118" s="74" t="s">
        <v>138</v>
      </c>
      <c r="AP118" s="75" t="s">
        <v>139</v>
      </c>
      <c r="AR118" s="74" t="s">
        <v>137</v>
      </c>
      <c r="AS118" s="76" t="s">
        <v>138</v>
      </c>
      <c r="AT118" s="75" t="s">
        <v>139</v>
      </c>
      <c r="AU118" s="302" t="s">
        <v>140</v>
      </c>
      <c r="AV118" s="302" t="s">
        <v>141</v>
      </c>
      <c r="AX118" s="63"/>
      <c r="AY118" s="138"/>
      <c r="AZ118" s="74" t="s">
        <v>137</v>
      </c>
      <c r="BA118" s="74" t="s">
        <v>138</v>
      </c>
      <c r="BB118" s="75" t="s">
        <v>139</v>
      </c>
      <c r="BD118" s="74" t="s">
        <v>137</v>
      </c>
      <c r="BE118" s="76" t="s">
        <v>138</v>
      </c>
      <c r="BF118" s="75" t="s">
        <v>139</v>
      </c>
      <c r="BG118" s="302" t="s">
        <v>140</v>
      </c>
      <c r="BH118" s="302" t="s">
        <v>141</v>
      </c>
      <c r="BJ118" s="63"/>
      <c r="BK118" s="138"/>
      <c r="BL118" s="74" t="s">
        <v>137</v>
      </c>
      <c r="BM118" s="74" t="s">
        <v>138</v>
      </c>
      <c r="BN118" s="75" t="s">
        <v>139</v>
      </c>
      <c r="BP118" s="74" t="s">
        <v>137</v>
      </c>
      <c r="BQ118" s="76" t="s">
        <v>138</v>
      </c>
      <c r="BR118" s="75" t="s">
        <v>139</v>
      </c>
      <c r="BS118" s="302" t="s">
        <v>140</v>
      </c>
      <c r="BT118" s="302" t="s">
        <v>141</v>
      </c>
      <c r="BV118" s="63"/>
      <c r="BW118" s="138"/>
      <c r="BX118" s="74" t="s">
        <v>137</v>
      </c>
      <c r="BY118" s="74" t="s">
        <v>138</v>
      </c>
      <c r="BZ118" s="75" t="s">
        <v>139</v>
      </c>
      <c r="CB118" s="74" t="s">
        <v>137</v>
      </c>
      <c r="CC118" s="76" t="s">
        <v>138</v>
      </c>
      <c r="CD118" s="75" t="s">
        <v>139</v>
      </c>
      <c r="CE118" s="302" t="s">
        <v>140</v>
      </c>
      <c r="CF118" s="302" t="s">
        <v>141</v>
      </c>
    </row>
    <row r="119" spans="2:84" x14ac:dyDescent="0.35">
      <c r="B119" s="63"/>
      <c r="C119" s="79"/>
      <c r="D119" s="77" t="s">
        <v>142</v>
      </c>
      <c r="E119" s="77"/>
      <c r="F119" s="78" t="s">
        <v>142</v>
      </c>
      <c r="H119" s="77" t="s">
        <v>142</v>
      </c>
      <c r="I119" s="78"/>
      <c r="J119" s="78" t="s">
        <v>142</v>
      </c>
      <c r="K119" s="303"/>
      <c r="L119" s="303"/>
      <c r="N119" s="63"/>
      <c r="O119" s="79"/>
      <c r="P119" s="77" t="s">
        <v>142</v>
      </c>
      <c r="Q119" s="77"/>
      <c r="R119" s="78" t="s">
        <v>142</v>
      </c>
      <c r="T119" s="77" t="s">
        <v>142</v>
      </c>
      <c r="U119" s="78"/>
      <c r="V119" s="78" t="s">
        <v>142</v>
      </c>
      <c r="W119" s="303"/>
      <c r="X119" s="303"/>
      <c r="Z119" s="63"/>
      <c r="AA119" s="79"/>
      <c r="AB119" s="77" t="s">
        <v>142</v>
      </c>
      <c r="AC119" s="77"/>
      <c r="AD119" s="78" t="s">
        <v>142</v>
      </c>
      <c r="AF119" s="77" t="s">
        <v>142</v>
      </c>
      <c r="AG119" s="78"/>
      <c r="AH119" s="78" t="s">
        <v>142</v>
      </c>
      <c r="AI119" s="303"/>
      <c r="AJ119" s="303"/>
      <c r="AL119" s="63"/>
      <c r="AM119" s="79"/>
      <c r="AN119" s="77" t="s">
        <v>142</v>
      </c>
      <c r="AO119" s="77"/>
      <c r="AP119" s="78" t="s">
        <v>142</v>
      </c>
      <c r="AR119" s="77" t="s">
        <v>142</v>
      </c>
      <c r="AS119" s="78"/>
      <c r="AT119" s="78" t="s">
        <v>142</v>
      </c>
      <c r="AU119" s="303"/>
      <c r="AV119" s="303"/>
      <c r="AX119" s="63"/>
      <c r="AY119" s="79"/>
      <c r="AZ119" s="77" t="s">
        <v>142</v>
      </c>
      <c r="BA119" s="77"/>
      <c r="BB119" s="78" t="s">
        <v>142</v>
      </c>
      <c r="BD119" s="77" t="s">
        <v>142</v>
      </c>
      <c r="BE119" s="78"/>
      <c r="BF119" s="78" t="s">
        <v>142</v>
      </c>
      <c r="BG119" s="303"/>
      <c r="BH119" s="303"/>
      <c r="BJ119" s="63"/>
      <c r="BK119" s="79"/>
      <c r="BL119" s="77" t="s">
        <v>142</v>
      </c>
      <c r="BM119" s="77"/>
      <c r="BN119" s="78" t="s">
        <v>142</v>
      </c>
      <c r="BP119" s="77" t="s">
        <v>142</v>
      </c>
      <c r="BQ119" s="78"/>
      <c r="BR119" s="78" t="s">
        <v>142</v>
      </c>
      <c r="BS119" s="303"/>
      <c r="BT119" s="303"/>
      <c r="BV119" s="63"/>
      <c r="BW119" s="79"/>
      <c r="BX119" s="77" t="s">
        <v>142</v>
      </c>
      <c r="BY119" s="77"/>
      <c r="BZ119" s="78" t="s">
        <v>142</v>
      </c>
      <c r="CB119" s="77" t="s">
        <v>142</v>
      </c>
      <c r="CC119" s="78"/>
      <c r="CD119" s="78" t="s">
        <v>142</v>
      </c>
      <c r="CE119" s="303"/>
      <c r="CF119" s="303"/>
    </row>
    <row r="120" spans="2:84" x14ac:dyDescent="0.35">
      <c r="B120" s="167" t="s">
        <v>64</v>
      </c>
      <c r="C120" s="168"/>
      <c r="D120" s="183">
        <f>'Current Tariff Schedule'!$H115</f>
        <v>0.123</v>
      </c>
      <c r="E120" s="118">
        <f>D112</f>
        <v>500</v>
      </c>
      <c r="F120" s="80">
        <f>D120*E120</f>
        <v>61.5</v>
      </c>
      <c r="H120" s="183">
        <f>'Proposed Tariff Schedule'!$H115</f>
        <v>0.12740000000000001</v>
      </c>
      <c r="I120" s="118">
        <f>D112</f>
        <v>500</v>
      </c>
      <c r="J120" s="80">
        <f>H120*I120</f>
        <v>63.70000000000001</v>
      </c>
      <c r="K120" s="82">
        <f>J120-F120</f>
        <v>2.2000000000000099</v>
      </c>
      <c r="L120" s="83">
        <f>K120/F120</f>
        <v>3.5772357723577397E-2</v>
      </c>
      <c r="N120" s="167" t="s">
        <v>64</v>
      </c>
      <c r="O120" s="168"/>
      <c r="P120" s="242">
        <f>$D120</f>
        <v>0.123</v>
      </c>
      <c r="Q120" s="118">
        <f>P112</f>
        <v>2000</v>
      </c>
      <c r="R120" s="80">
        <f>P120*Q120</f>
        <v>246</v>
      </c>
      <c r="T120" s="242">
        <f>$H120</f>
        <v>0.12740000000000001</v>
      </c>
      <c r="U120" s="118">
        <f>P112</f>
        <v>2000</v>
      </c>
      <c r="V120" s="80">
        <f>T120*U120</f>
        <v>254.80000000000004</v>
      </c>
      <c r="W120" s="82">
        <f>V120-R120</f>
        <v>8.8000000000000398</v>
      </c>
      <c r="X120" s="83">
        <f>W120/R120</f>
        <v>3.5772357723577397E-2</v>
      </c>
      <c r="Z120" s="167" t="s">
        <v>64</v>
      </c>
      <c r="AA120" s="168"/>
      <c r="AB120" s="242">
        <f>$D120</f>
        <v>0.123</v>
      </c>
      <c r="AC120" s="118">
        <f>AB112</f>
        <v>4000</v>
      </c>
      <c r="AD120" s="80">
        <f>AB120*AC120</f>
        <v>492</v>
      </c>
      <c r="AF120" s="242">
        <f>$H120</f>
        <v>0.12740000000000001</v>
      </c>
      <c r="AG120" s="118">
        <f>AB112</f>
        <v>4000</v>
      </c>
      <c r="AH120" s="80">
        <f>AF120*AG120</f>
        <v>509.60000000000008</v>
      </c>
      <c r="AI120" s="82">
        <f>AH120-AD120</f>
        <v>17.60000000000008</v>
      </c>
      <c r="AJ120" s="83">
        <f>AI120/AD120</f>
        <v>3.5772357723577397E-2</v>
      </c>
      <c r="AL120" s="167" t="s">
        <v>64</v>
      </c>
      <c r="AM120" s="168"/>
      <c r="AN120" s="242">
        <f>$D120</f>
        <v>0.123</v>
      </c>
      <c r="AO120" s="118">
        <f>AN112</f>
        <v>0</v>
      </c>
      <c r="AP120" s="80">
        <f>AN120*AO120</f>
        <v>0</v>
      </c>
      <c r="AR120" s="242">
        <f>$H120</f>
        <v>0.12740000000000001</v>
      </c>
      <c r="AS120" s="118">
        <f>AN112</f>
        <v>0</v>
      </c>
      <c r="AT120" s="80">
        <f>AR120*AS120</f>
        <v>0</v>
      </c>
      <c r="AU120" s="82">
        <f>AT120-AP120</f>
        <v>0</v>
      </c>
      <c r="AV120" s="83">
        <f>IFERROR(AU120/AP120,0)</f>
        <v>0</v>
      </c>
      <c r="AX120" s="167" t="s">
        <v>64</v>
      </c>
      <c r="AY120" s="168"/>
      <c r="AZ120" s="242">
        <f>$D120</f>
        <v>0.123</v>
      </c>
      <c r="BA120" s="118">
        <f>AZ112</f>
        <v>0</v>
      </c>
      <c r="BB120" s="80">
        <f>AZ120*BA120</f>
        <v>0</v>
      </c>
      <c r="BD120" s="242">
        <f>$H120</f>
        <v>0.12740000000000001</v>
      </c>
      <c r="BE120" s="118">
        <f>AZ112</f>
        <v>0</v>
      </c>
      <c r="BF120" s="80">
        <f>BD120*BE120</f>
        <v>0</v>
      </c>
      <c r="BG120" s="82">
        <f>BF120-BB120</f>
        <v>0</v>
      </c>
      <c r="BH120" s="83">
        <f>IFERROR(BG120/BB120,0)</f>
        <v>0</v>
      </c>
      <c r="BJ120" s="167" t="s">
        <v>64</v>
      </c>
      <c r="BK120" s="168"/>
      <c r="BL120" s="242">
        <f>$D120</f>
        <v>0.123</v>
      </c>
      <c r="BM120" s="118">
        <f>BL112</f>
        <v>0</v>
      </c>
      <c r="BN120" s="80">
        <f>BL120*BM120</f>
        <v>0</v>
      </c>
      <c r="BP120" s="183">
        <f>'Proposed Tariff Schedule'!$H115</f>
        <v>0.12740000000000001</v>
      </c>
      <c r="BQ120" s="118">
        <f>BL112</f>
        <v>0</v>
      </c>
      <c r="BR120" s="80">
        <f>BP120*BQ120</f>
        <v>0</v>
      </c>
      <c r="BS120" s="82">
        <f>BR120-BN120</f>
        <v>0</v>
      </c>
      <c r="BT120" s="83">
        <f>IFERROR(BS120/BN120,0)</f>
        <v>0</v>
      </c>
      <c r="BV120" s="167" t="s">
        <v>64</v>
      </c>
      <c r="BW120" s="168"/>
      <c r="BX120" s="242">
        <f>$D120</f>
        <v>0.123</v>
      </c>
      <c r="BY120" s="118">
        <f>BX112</f>
        <v>0</v>
      </c>
      <c r="BZ120" s="80">
        <f>BX120*BY120</f>
        <v>0</v>
      </c>
      <c r="CB120" s="242">
        <f>$H120</f>
        <v>0.12740000000000001</v>
      </c>
      <c r="CC120" s="118">
        <f>BX112</f>
        <v>0</v>
      </c>
      <c r="CD120" s="80">
        <f>CB120*CC120</f>
        <v>0</v>
      </c>
      <c r="CE120" s="82">
        <f>CD120-BZ120</f>
        <v>0</v>
      </c>
      <c r="CF120" s="83">
        <f>IFERROR(CE120/BZ120,0)</f>
        <v>0</v>
      </c>
    </row>
    <row r="121" spans="2:84" x14ac:dyDescent="0.35">
      <c r="B121" s="169"/>
      <c r="C121" s="79"/>
      <c r="D121" s="136"/>
      <c r="E121" s="146"/>
      <c r="F121" s="80"/>
      <c r="G121" s="81"/>
      <c r="H121" s="117"/>
      <c r="I121" s="146"/>
      <c r="J121" s="80"/>
      <c r="K121" s="82"/>
      <c r="L121" s="160"/>
      <c r="N121" s="169"/>
      <c r="O121" s="79"/>
      <c r="P121" s="136"/>
      <c r="Q121" s="146"/>
      <c r="R121" s="80"/>
      <c r="S121" s="81"/>
      <c r="T121" s="117"/>
      <c r="U121" s="146"/>
      <c r="V121" s="80"/>
      <c r="W121" s="82"/>
      <c r="X121" s="160"/>
      <c r="Z121" s="169"/>
      <c r="AA121" s="79"/>
      <c r="AB121" s="136"/>
      <c r="AC121" s="146"/>
      <c r="AD121" s="80"/>
      <c r="AE121" s="81"/>
      <c r="AF121" s="117"/>
      <c r="AG121" s="146"/>
      <c r="AH121" s="80"/>
      <c r="AI121" s="82"/>
      <c r="AJ121" s="160"/>
      <c r="AL121" s="169"/>
      <c r="AM121" s="79"/>
      <c r="AN121" s="136"/>
      <c r="AO121" s="146"/>
      <c r="AP121" s="80"/>
      <c r="AQ121" s="81"/>
      <c r="AR121" s="117"/>
      <c r="AS121" s="146"/>
      <c r="AT121" s="80"/>
      <c r="AU121" s="82"/>
      <c r="AV121" s="160"/>
      <c r="AX121" s="169"/>
      <c r="AY121" s="79"/>
      <c r="AZ121" s="136"/>
      <c r="BA121" s="146"/>
      <c r="BB121" s="80"/>
      <c r="BC121" s="81"/>
      <c r="BD121" s="117"/>
      <c r="BE121" s="146"/>
      <c r="BF121" s="80"/>
      <c r="BG121" s="82"/>
      <c r="BH121" s="160"/>
      <c r="BJ121" s="169"/>
      <c r="BK121" s="79"/>
      <c r="BL121" s="136"/>
      <c r="BM121" s="146"/>
      <c r="BN121" s="80"/>
      <c r="BO121" s="81"/>
      <c r="BP121" s="117"/>
      <c r="BQ121" s="146"/>
      <c r="BR121" s="80"/>
      <c r="BS121" s="82"/>
      <c r="BT121" s="160"/>
      <c r="BV121" s="169"/>
      <c r="BW121" s="79"/>
      <c r="BX121" s="136"/>
      <c r="BY121" s="146"/>
      <c r="BZ121" s="80"/>
      <c r="CA121" s="81"/>
      <c r="CB121" s="117"/>
      <c r="CC121" s="146"/>
      <c r="CD121" s="80"/>
      <c r="CE121" s="82"/>
      <c r="CF121" s="160"/>
    </row>
    <row r="122" spans="2:84" ht="15" thickBot="1" x14ac:dyDescent="0.4">
      <c r="B122" s="119" t="s">
        <v>144</v>
      </c>
      <c r="C122" s="120"/>
      <c r="D122" s="147"/>
      <c r="E122" s="148"/>
      <c r="F122" s="149">
        <f>SUM(F120:F121)</f>
        <v>61.5</v>
      </c>
      <c r="G122" s="150"/>
      <c r="H122" s="147"/>
      <c r="I122" s="151"/>
      <c r="J122" s="149">
        <f>SUM(J120:J121)</f>
        <v>63.70000000000001</v>
      </c>
      <c r="K122" s="152">
        <f>J122-F122</f>
        <v>2.2000000000000099</v>
      </c>
      <c r="L122" s="161">
        <f>K122/F122</f>
        <v>3.5772357723577397E-2</v>
      </c>
      <c r="N122" s="119" t="s">
        <v>144</v>
      </c>
      <c r="O122" s="120"/>
      <c r="P122" s="147"/>
      <c r="Q122" s="148"/>
      <c r="R122" s="149">
        <f>SUM(R120:R121)</f>
        <v>246</v>
      </c>
      <c r="S122" s="150"/>
      <c r="T122" s="147"/>
      <c r="U122" s="151"/>
      <c r="V122" s="149">
        <f>SUM(V120:V121)</f>
        <v>254.80000000000004</v>
      </c>
      <c r="W122" s="152">
        <f>V122-R122</f>
        <v>8.8000000000000398</v>
      </c>
      <c r="X122" s="161">
        <f>W122/R122</f>
        <v>3.5772357723577397E-2</v>
      </c>
      <c r="Z122" s="119" t="s">
        <v>144</v>
      </c>
      <c r="AA122" s="120"/>
      <c r="AB122" s="147"/>
      <c r="AC122" s="148"/>
      <c r="AD122" s="149">
        <f>SUM(AD120:AD121)</f>
        <v>492</v>
      </c>
      <c r="AE122" s="150"/>
      <c r="AF122" s="147"/>
      <c r="AG122" s="151"/>
      <c r="AH122" s="149">
        <f>SUM(AH120:AH121)</f>
        <v>509.60000000000008</v>
      </c>
      <c r="AI122" s="152">
        <f>AH122-AD122</f>
        <v>17.60000000000008</v>
      </c>
      <c r="AJ122" s="161">
        <f>AI122/AD122</f>
        <v>3.5772357723577397E-2</v>
      </c>
      <c r="AL122" s="119" t="s">
        <v>144</v>
      </c>
      <c r="AM122" s="120"/>
      <c r="AN122" s="147"/>
      <c r="AO122" s="148"/>
      <c r="AP122" s="149">
        <f>SUM(AP120:AP121)</f>
        <v>0</v>
      </c>
      <c r="AQ122" s="150"/>
      <c r="AR122" s="147"/>
      <c r="AS122" s="151"/>
      <c r="AT122" s="149">
        <f>SUM(AT120:AT121)</f>
        <v>0</v>
      </c>
      <c r="AU122" s="152">
        <f>AT122-AP122</f>
        <v>0</v>
      </c>
      <c r="AV122" s="161">
        <f>IFERROR(AU122/AP122,0)</f>
        <v>0</v>
      </c>
      <c r="AX122" s="119" t="s">
        <v>144</v>
      </c>
      <c r="AY122" s="120"/>
      <c r="AZ122" s="147"/>
      <c r="BA122" s="148"/>
      <c r="BB122" s="149">
        <f>SUM(BB120:BB121)</f>
        <v>0</v>
      </c>
      <c r="BC122" s="150"/>
      <c r="BD122" s="147"/>
      <c r="BE122" s="151"/>
      <c r="BF122" s="149">
        <f>SUM(BF120:BF121)</f>
        <v>0</v>
      </c>
      <c r="BG122" s="152">
        <f>BF122-BB122</f>
        <v>0</v>
      </c>
      <c r="BH122" s="161">
        <f>IFERROR(BG122/BB122,0)</f>
        <v>0</v>
      </c>
      <c r="BJ122" s="119" t="s">
        <v>144</v>
      </c>
      <c r="BK122" s="120"/>
      <c r="BL122" s="147"/>
      <c r="BM122" s="148"/>
      <c r="BN122" s="149">
        <f>SUM(BN120:BN121)</f>
        <v>0</v>
      </c>
      <c r="BO122" s="150"/>
      <c r="BP122" s="147"/>
      <c r="BQ122" s="151"/>
      <c r="BR122" s="149">
        <f>SUM(BR120:BR121)</f>
        <v>0</v>
      </c>
      <c r="BS122" s="152">
        <f>BR122-BN122</f>
        <v>0</v>
      </c>
      <c r="BT122" s="161">
        <f>IFERROR(BS122/BN122,0)</f>
        <v>0</v>
      </c>
      <c r="BV122" s="119" t="s">
        <v>144</v>
      </c>
      <c r="BW122" s="120"/>
      <c r="BX122" s="147"/>
      <c r="BY122" s="148"/>
      <c r="BZ122" s="149">
        <f>SUM(BZ120:BZ121)</f>
        <v>0</v>
      </c>
      <c r="CA122" s="150"/>
      <c r="CB122" s="147"/>
      <c r="CC122" s="151"/>
      <c r="CD122" s="149">
        <f>SUM(CD120:CD121)</f>
        <v>0</v>
      </c>
      <c r="CE122" s="152">
        <f>CD122-BZ122</f>
        <v>0</v>
      </c>
      <c r="CF122" s="161">
        <f>IFERROR(CE122/BZ122,0)</f>
        <v>0</v>
      </c>
    </row>
    <row r="123" spans="2:84" ht="16.25" customHeight="1" thickBot="1" x14ac:dyDescent="0.4">
      <c r="B123" s="170"/>
      <c r="C123" s="121"/>
      <c r="D123" s="122"/>
      <c r="E123" s="123"/>
      <c r="F123" s="124"/>
      <c r="H123" s="125"/>
      <c r="I123" s="126"/>
      <c r="J123" s="127"/>
      <c r="K123" s="128"/>
      <c r="L123" s="162"/>
      <c r="N123" s="170"/>
      <c r="O123" s="121"/>
      <c r="P123" s="122"/>
      <c r="Q123" s="123"/>
      <c r="R123" s="124"/>
      <c r="T123" s="125"/>
      <c r="U123" s="126"/>
      <c r="V123" s="127"/>
      <c r="W123" s="128"/>
      <c r="X123" s="162"/>
      <c r="Z123" s="170"/>
      <c r="AA123" s="121"/>
      <c r="AB123" s="122"/>
      <c r="AC123" s="123"/>
      <c r="AD123" s="124"/>
      <c r="AF123" s="125"/>
      <c r="AG123" s="126"/>
      <c r="AH123" s="127"/>
      <c r="AI123" s="128"/>
      <c r="AJ123" s="162"/>
      <c r="AL123" s="170"/>
      <c r="AM123" s="121"/>
      <c r="AN123" s="122"/>
      <c r="AO123" s="123"/>
      <c r="AP123" s="124"/>
      <c r="AR123" s="125"/>
      <c r="AS123" s="126"/>
      <c r="AT123" s="127"/>
      <c r="AU123" s="128"/>
      <c r="AV123" s="162"/>
      <c r="AX123" s="170"/>
      <c r="AY123" s="121"/>
      <c r="AZ123" s="122"/>
      <c r="BA123" s="123"/>
      <c r="BB123" s="124"/>
      <c r="BD123" s="125"/>
      <c r="BE123" s="126"/>
      <c r="BF123" s="127"/>
      <c r="BG123" s="128"/>
      <c r="BH123" s="162"/>
      <c r="BJ123" s="170"/>
      <c r="BK123" s="121"/>
      <c r="BL123" s="122"/>
      <c r="BM123" s="123"/>
      <c r="BN123" s="124"/>
      <c r="BP123" s="125"/>
      <c r="BQ123" s="126"/>
      <c r="BR123" s="127"/>
      <c r="BS123" s="128"/>
      <c r="BT123" s="162"/>
      <c r="BV123" s="170"/>
      <c r="BW123" s="121"/>
      <c r="BX123" s="122"/>
      <c r="BY123" s="123"/>
      <c r="BZ123" s="124"/>
      <c r="CB123" s="125"/>
      <c r="CC123" s="126"/>
      <c r="CD123" s="127"/>
      <c r="CE123" s="128"/>
      <c r="CF123" s="162"/>
    </row>
    <row r="124" spans="2:84" ht="15.65" customHeight="1" x14ac:dyDescent="0.35">
      <c r="B124" s="171" t="s">
        <v>145</v>
      </c>
      <c r="C124" s="79"/>
      <c r="D124" s="96"/>
      <c r="E124" s="97"/>
      <c r="F124" s="100">
        <f>F122</f>
        <v>61.5</v>
      </c>
      <c r="H124" s="98"/>
      <c r="I124" s="98"/>
      <c r="J124" s="99">
        <f>J122</f>
        <v>63.70000000000001</v>
      </c>
      <c r="K124" s="82">
        <f>J124-F124</f>
        <v>2.2000000000000099</v>
      </c>
      <c r="L124" s="160">
        <f>K124/F124</f>
        <v>3.5772357723577397E-2</v>
      </c>
      <c r="N124" s="171" t="s">
        <v>145</v>
      </c>
      <c r="O124" s="79"/>
      <c r="P124" s="96"/>
      <c r="Q124" s="97"/>
      <c r="R124" s="100">
        <f>R122</f>
        <v>246</v>
      </c>
      <c r="T124" s="98"/>
      <c r="U124" s="98"/>
      <c r="V124" s="99">
        <f>V122</f>
        <v>254.80000000000004</v>
      </c>
      <c r="W124" s="82">
        <f>V124-R124</f>
        <v>8.8000000000000398</v>
      </c>
      <c r="X124" s="160">
        <f>W124/R124</f>
        <v>3.5772357723577397E-2</v>
      </c>
      <c r="Z124" s="171" t="s">
        <v>145</v>
      </c>
      <c r="AA124" s="79"/>
      <c r="AB124" s="96"/>
      <c r="AC124" s="97"/>
      <c r="AD124" s="100">
        <f>AD122</f>
        <v>492</v>
      </c>
      <c r="AF124" s="98"/>
      <c r="AG124" s="98"/>
      <c r="AH124" s="99">
        <f>AH122</f>
        <v>509.60000000000008</v>
      </c>
      <c r="AI124" s="82">
        <f>AH124-AD124</f>
        <v>17.60000000000008</v>
      </c>
      <c r="AJ124" s="160">
        <f>AI124/AD124</f>
        <v>3.5772357723577397E-2</v>
      </c>
      <c r="AL124" s="171" t="s">
        <v>145</v>
      </c>
      <c r="AM124" s="79"/>
      <c r="AN124" s="96"/>
      <c r="AO124" s="97"/>
      <c r="AP124" s="100">
        <f>AP122</f>
        <v>0</v>
      </c>
      <c r="AR124" s="98"/>
      <c r="AS124" s="98"/>
      <c r="AT124" s="99">
        <f>AT122</f>
        <v>0</v>
      </c>
      <c r="AU124" s="82">
        <f>AT124-AP124</f>
        <v>0</v>
      </c>
      <c r="AV124" s="160">
        <f t="shared" ref="AV124:AV126" si="58">IFERROR(AU124/AP124,0)</f>
        <v>0</v>
      </c>
      <c r="AX124" s="171" t="s">
        <v>145</v>
      </c>
      <c r="AY124" s="79"/>
      <c r="AZ124" s="96"/>
      <c r="BA124" s="97"/>
      <c r="BB124" s="100">
        <f>BB122</f>
        <v>0</v>
      </c>
      <c r="BD124" s="98"/>
      <c r="BE124" s="98"/>
      <c r="BF124" s="99">
        <f>BF122</f>
        <v>0</v>
      </c>
      <c r="BG124" s="82">
        <f>BF124-BB124</f>
        <v>0</v>
      </c>
      <c r="BH124" s="160">
        <f t="shared" ref="BH124:BH126" si="59">IFERROR(BG124/BB124,0)</f>
        <v>0</v>
      </c>
      <c r="BJ124" s="171" t="s">
        <v>145</v>
      </c>
      <c r="BK124" s="79"/>
      <c r="BL124" s="96"/>
      <c r="BM124" s="97"/>
      <c r="BN124" s="100">
        <f>BN122</f>
        <v>0</v>
      </c>
      <c r="BP124" s="98"/>
      <c r="BQ124" s="98"/>
      <c r="BR124" s="99">
        <f>BR122</f>
        <v>0</v>
      </c>
      <c r="BS124" s="82">
        <f>BR124-BN124</f>
        <v>0</v>
      </c>
      <c r="BT124" s="160">
        <f t="shared" ref="BT124:BT126" si="60">IFERROR(BS124/BN124,0)</f>
        <v>0</v>
      </c>
      <c r="BV124" s="171" t="s">
        <v>145</v>
      </c>
      <c r="BW124" s="79"/>
      <c r="BX124" s="96"/>
      <c r="BY124" s="97"/>
      <c r="BZ124" s="100">
        <f>BZ122</f>
        <v>0</v>
      </c>
      <c r="CB124" s="98"/>
      <c r="CC124" s="98"/>
      <c r="CD124" s="99">
        <f>CD122</f>
        <v>0</v>
      </c>
      <c r="CE124" s="82">
        <f>CD124-BZ124</f>
        <v>0</v>
      </c>
      <c r="CF124" s="160">
        <f t="shared" ref="CF124:CF126" si="61">IFERROR(CE124/BZ124,0)</f>
        <v>0</v>
      </c>
    </row>
    <row r="125" spans="2:84" x14ac:dyDescent="0.35">
      <c r="B125" s="172" t="s">
        <v>146</v>
      </c>
      <c r="C125" s="79"/>
      <c r="D125" s="96">
        <v>0.05</v>
      </c>
      <c r="E125" s="101"/>
      <c r="F125" s="82">
        <f>D125*F124</f>
        <v>3.0750000000000002</v>
      </c>
      <c r="H125" s="96">
        <v>0.05</v>
      </c>
      <c r="I125" s="103"/>
      <c r="J125" s="129">
        <f>H125*J124</f>
        <v>3.1850000000000005</v>
      </c>
      <c r="K125" s="82">
        <f>J125-F125</f>
        <v>0.11000000000000032</v>
      </c>
      <c r="L125" s="160">
        <f>K125/F125</f>
        <v>3.5772357723577335E-2</v>
      </c>
      <c r="N125" s="172" t="s">
        <v>146</v>
      </c>
      <c r="O125" s="79"/>
      <c r="P125" s="96">
        <v>0.05</v>
      </c>
      <c r="Q125" s="101"/>
      <c r="R125" s="82">
        <f>P125*R124</f>
        <v>12.3</v>
      </c>
      <c r="T125" s="96">
        <v>0.05</v>
      </c>
      <c r="U125" s="103"/>
      <c r="V125" s="129">
        <f>T125*V124</f>
        <v>12.740000000000002</v>
      </c>
      <c r="W125" s="82">
        <f>V125-R125</f>
        <v>0.44000000000000128</v>
      </c>
      <c r="X125" s="160">
        <f>W125/R125</f>
        <v>3.5772357723577335E-2</v>
      </c>
      <c r="Z125" s="172" t="s">
        <v>146</v>
      </c>
      <c r="AA125" s="79"/>
      <c r="AB125" s="96">
        <v>0.05</v>
      </c>
      <c r="AC125" s="101"/>
      <c r="AD125" s="82">
        <f>AB125*AD124</f>
        <v>24.6</v>
      </c>
      <c r="AF125" s="96">
        <v>0.05</v>
      </c>
      <c r="AG125" s="103"/>
      <c r="AH125" s="129">
        <f>AF125*AH124</f>
        <v>25.480000000000004</v>
      </c>
      <c r="AI125" s="82">
        <f>AH125-AD125</f>
        <v>0.88000000000000256</v>
      </c>
      <c r="AJ125" s="160">
        <f>AI125/AD125</f>
        <v>3.5772357723577335E-2</v>
      </c>
      <c r="AL125" s="172" t="s">
        <v>146</v>
      </c>
      <c r="AM125" s="79"/>
      <c r="AN125" s="96">
        <v>0.05</v>
      </c>
      <c r="AO125" s="101"/>
      <c r="AP125" s="82">
        <f>AN125*AP124</f>
        <v>0</v>
      </c>
      <c r="AR125" s="96">
        <v>0.05</v>
      </c>
      <c r="AS125" s="103"/>
      <c r="AT125" s="129">
        <f>AR125*AT124</f>
        <v>0</v>
      </c>
      <c r="AU125" s="82">
        <f>AT125-AP125</f>
        <v>0</v>
      </c>
      <c r="AV125" s="160">
        <f t="shared" si="58"/>
        <v>0</v>
      </c>
      <c r="AX125" s="172" t="s">
        <v>146</v>
      </c>
      <c r="AY125" s="79"/>
      <c r="AZ125" s="96">
        <v>0.05</v>
      </c>
      <c r="BA125" s="101"/>
      <c r="BB125" s="82">
        <f>AZ125*BB124</f>
        <v>0</v>
      </c>
      <c r="BD125" s="96">
        <v>0.05</v>
      </c>
      <c r="BE125" s="103"/>
      <c r="BF125" s="129">
        <f>BD125*BF124</f>
        <v>0</v>
      </c>
      <c r="BG125" s="82">
        <f>BF125-BB125</f>
        <v>0</v>
      </c>
      <c r="BH125" s="160">
        <f t="shared" si="59"/>
        <v>0</v>
      </c>
      <c r="BJ125" s="172" t="s">
        <v>146</v>
      </c>
      <c r="BK125" s="79"/>
      <c r="BL125" s="96">
        <v>0.05</v>
      </c>
      <c r="BM125" s="101"/>
      <c r="BN125" s="82">
        <f>BL125*BN124</f>
        <v>0</v>
      </c>
      <c r="BP125" s="96">
        <v>0.05</v>
      </c>
      <c r="BQ125" s="103"/>
      <c r="BR125" s="129">
        <f>BP125*BR124</f>
        <v>0</v>
      </c>
      <c r="BS125" s="82">
        <f>BR125-BN125</f>
        <v>0</v>
      </c>
      <c r="BT125" s="160">
        <f t="shared" si="60"/>
        <v>0</v>
      </c>
      <c r="BV125" s="172" t="s">
        <v>146</v>
      </c>
      <c r="BW125" s="79"/>
      <c r="BX125" s="96">
        <v>0.05</v>
      </c>
      <c r="BY125" s="101"/>
      <c r="BZ125" s="82">
        <f>BX125*BZ124</f>
        <v>0</v>
      </c>
      <c r="CB125" s="96">
        <v>0.05</v>
      </c>
      <c r="CC125" s="103"/>
      <c r="CD125" s="129">
        <f>CB125*CD124</f>
        <v>0</v>
      </c>
      <c r="CE125" s="82">
        <f>CD125-BZ125</f>
        <v>0</v>
      </c>
      <c r="CF125" s="160">
        <f t="shared" si="61"/>
        <v>0</v>
      </c>
    </row>
    <row r="126" spans="2:84" x14ac:dyDescent="0.35">
      <c r="B126" s="173" t="s">
        <v>147</v>
      </c>
      <c r="C126" s="79"/>
      <c r="D126" s="103"/>
      <c r="E126" s="101"/>
      <c r="F126" s="82">
        <f>F124+F125</f>
        <v>64.575000000000003</v>
      </c>
      <c r="H126" s="103"/>
      <c r="I126" s="103"/>
      <c r="J126" s="129">
        <f>J124+J125</f>
        <v>66.885000000000005</v>
      </c>
      <c r="K126" s="82">
        <f>J126-F126</f>
        <v>2.3100000000000023</v>
      </c>
      <c r="L126" s="160">
        <f>K126/F126</f>
        <v>3.5772357723577272E-2</v>
      </c>
      <c r="N126" s="173" t="s">
        <v>147</v>
      </c>
      <c r="O126" s="79"/>
      <c r="P126" s="103"/>
      <c r="Q126" s="101"/>
      <c r="R126" s="82">
        <f>R124+R125</f>
        <v>258.3</v>
      </c>
      <c r="T126" s="103"/>
      <c r="U126" s="103"/>
      <c r="V126" s="129">
        <f>V124+V125</f>
        <v>267.54000000000002</v>
      </c>
      <c r="W126" s="82">
        <f>V126-R126</f>
        <v>9.2400000000000091</v>
      </c>
      <c r="X126" s="160">
        <f>W126/R126</f>
        <v>3.5772357723577272E-2</v>
      </c>
      <c r="Z126" s="173" t="s">
        <v>147</v>
      </c>
      <c r="AA126" s="79"/>
      <c r="AB126" s="103"/>
      <c r="AC126" s="101"/>
      <c r="AD126" s="82">
        <f>AD124+AD125</f>
        <v>516.6</v>
      </c>
      <c r="AF126" s="103"/>
      <c r="AG126" s="103"/>
      <c r="AH126" s="129">
        <f>AH124+AH125</f>
        <v>535.08000000000004</v>
      </c>
      <c r="AI126" s="82">
        <f>AH126-AD126</f>
        <v>18.480000000000018</v>
      </c>
      <c r="AJ126" s="160">
        <f>AI126/AD126</f>
        <v>3.5772357723577272E-2</v>
      </c>
      <c r="AL126" s="173" t="s">
        <v>147</v>
      </c>
      <c r="AM126" s="79"/>
      <c r="AN126" s="103"/>
      <c r="AO126" s="101"/>
      <c r="AP126" s="82">
        <f>AP124+AP125</f>
        <v>0</v>
      </c>
      <c r="AR126" s="103"/>
      <c r="AS126" s="103"/>
      <c r="AT126" s="129">
        <f>AT124+AT125</f>
        <v>0</v>
      </c>
      <c r="AU126" s="82">
        <f>AT126-AP126</f>
        <v>0</v>
      </c>
      <c r="AV126" s="160">
        <f t="shared" si="58"/>
        <v>0</v>
      </c>
      <c r="AX126" s="173" t="s">
        <v>147</v>
      </c>
      <c r="AY126" s="79"/>
      <c r="AZ126" s="103"/>
      <c r="BA126" s="101"/>
      <c r="BB126" s="82">
        <f>BB124+BB125</f>
        <v>0</v>
      </c>
      <c r="BD126" s="103"/>
      <c r="BE126" s="103"/>
      <c r="BF126" s="129">
        <f>BF124+BF125</f>
        <v>0</v>
      </c>
      <c r="BG126" s="82">
        <f>BF126-BB126</f>
        <v>0</v>
      </c>
      <c r="BH126" s="160">
        <f t="shared" si="59"/>
        <v>0</v>
      </c>
      <c r="BJ126" s="173" t="s">
        <v>147</v>
      </c>
      <c r="BK126" s="79"/>
      <c r="BL126" s="103"/>
      <c r="BM126" s="101"/>
      <c r="BN126" s="82">
        <f>BN124+BN125</f>
        <v>0</v>
      </c>
      <c r="BP126" s="103"/>
      <c r="BQ126" s="103"/>
      <c r="BR126" s="129">
        <f>BR124+BR125</f>
        <v>0</v>
      </c>
      <c r="BS126" s="82">
        <f>BR126-BN126</f>
        <v>0</v>
      </c>
      <c r="BT126" s="160">
        <f t="shared" si="60"/>
        <v>0</v>
      </c>
      <c r="BV126" s="173" t="s">
        <v>147</v>
      </c>
      <c r="BW126" s="79"/>
      <c r="BX126" s="103"/>
      <c r="BY126" s="101"/>
      <c r="BZ126" s="82">
        <f>BZ124+BZ125</f>
        <v>0</v>
      </c>
      <c r="CB126" s="103"/>
      <c r="CC126" s="103"/>
      <c r="CD126" s="129">
        <f>CD124+CD125</f>
        <v>0</v>
      </c>
      <c r="CE126" s="82">
        <f>CD126-BZ126</f>
        <v>0</v>
      </c>
      <c r="CF126" s="160">
        <f t="shared" si="61"/>
        <v>0</v>
      </c>
    </row>
    <row r="127" spans="2:84" customFormat="1" x14ac:dyDescent="0.35">
      <c r="B127" s="233" t="s">
        <v>148</v>
      </c>
      <c r="C127" s="79"/>
      <c r="D127" s="131">
        <f>$D$26</f>
        <v>0.13100000000000001</v>
      </c>
      <c r="E127" s="101"/>
      <c r="F127" s="130">
        <f>-D127*SUM(F117:F120)</f>
        <v>-8.0564999999999998</v>
      </c>
      <c r="G127" s="81"/>
      <c r="H127" s="131">
        <f>$H$26</f>
        <v>0.13100000000000001</v>
      </c>
      <c r="I127" s="103"/>
      <c r="J127" s="130">
        <f>-H127*SUM(J117:J120)</f>
        <v>-8.3447000000000013</v>
      </c>
      <c r="K127" s="130">
        <f>J127-F127</f>
        <v>-0.28820000000000157</v>
      </c>
      <c r="L127" s="83"/>
      <c r="N127" s="233" t="s">
        <v>148</v>
      </c>
      <c r="O127" s="79"/>
      <c r="P127" s="131">
        <f>$D$26</f>
        <v>0.13100000000000001</v>
      </c>
      <c r="Q127" s="101"/>
      <c r="R127" s="130">
        <f>-P127*SUM(R117:R120)</f>
        <v>-32.225999999999999</v>
      </c>
      <c r="S127" s="81"/>
      <c r="T127" s="131">
        <f>$H$26</f>
        <v>0.13100000000000001</v>
      </c>
      <c r="U127" s="103"/>
      <c r="V127" s="130">
        <f>-T127*SUM(V117:V120)</f>
        <v>-33.378800000000005</v>
      </c>
      <c r="W127" s="130">
        <f>V127-R127</f>
        <v>-1.1528000000000063</v>
      </c>
      <c r="X127" s="83"/>
      <c r="Z127" s="233" t="s">
        <v>148</v>
      </c>
      <c r="AA127" s="79"/>
      <c r="AB127" s="131">
        <f>$D$26</f>
        <v>0.13100000000000001</v>
      </c>
      <c r="AC127" s="101"/>
      <c r="AD127" s="130">
        <f>-AB127*SUM(AD117:AD120)</f>
        <v>-64.451999999999998</v>
      </c>
      <c r="AE127" s="81"/>
      <c r="AF127" s="131">
        <f>$H$26</f>
        <v>0.13100000000000001</v>
      </c>
      <c r="AG127" s="103"/>
      <c r="AH127" s="130">
        <f>-AF127*SUM(AH117:AH120)</f>
        <v>-66.757600000000011</v>
      </c>
      <c r="AI127" s="130">
        <f>AH127-AD127</f>
        <v>-2.3056000000000125</v>
      </c>
      <c r="AJ127" s="83"/>
      <c r="AL127" s="233" t="s">
        <v>148</v>
      </c>
      <c r="AM127" s="79"/>
      <c r="AN127" s="131">
        <f>$D$26</f>
        <v>0.13100000000000001</v>
      </c>
      <c r="AO127" s="101"/>
      <c r="AP127" s="130">
        <f>-AN127*SUM(AP117:AP120)</f>
        <v>0</v>
      </c>
      <c r="AQ127" s="81"/>
      <c r="AR127" s="131">
        <f>$H$26</f>
        <v>0.13100000000000001</v>
      </c>
      <c r="AS127" s="103"/>
      <c r="AT127" s="130">
        <f>-AR127*SUM(AT117:AT120)</f>
        <v>0</v>
      </c>
      <c r="AU127" s="130">
        <f>-AR127*SUM(AU118:AU120)</f>
        <v>0</v>
      </c>
      <c r="AV127" s="83"/>
      <c r="AX127" s="233" t="s">
        <v>148</v>
      </c>
      <c r="AY127" s="79"/>
      <c r="AZ127" s="131">
        <f>$D$26</f>
        <v>0.13100000000000001</v>
      </c>
      <c r="BA127" s="101"/>
      <c r="BB127" s="130">
        <f>-AZ127*SUM(BB117:BB120)</f>
        <v>0</v>
      </c>
      <c r="BC127" s="81"/>
      <c r="BD127" s="131">
        <f>$H$26</f>
        <v>0.13100000000000001</v>
      </c>
      <c r="BE127" s="103"/>
      <c r="BF127" s="130">
        <f>-BD127*SUM(BF117:BF120)</f>
        <v>0</v>
      </c>
      <c r="BG127" s="130">
        <f>BF127-BB127</f>
        <v>0</v>
      </c>
      <c r="BH127" s="83"/>
      <c r="BJ127" s="233" t="s">
        <v>148</v>
      </c>
      <c r="BK127" s="79"/>
      <c r="BL127" s="131">
        <f>$D$26</f>
        <v>0.13100000000000001</v>
      </c>
      <c r="BM127" s="101"/>
      <c r="BN127" s="130">
        <f>-BL127*SUM(BN117:BN120)</f>
        <v>0</v>
      </c>
      <c r="BO127" s="81"/>
      <c r="BP127" s="131">
        <f>$H$26</f>
        <v>0.13100000000000001</v>
      </c>
      <c r="BQ127" s="103"/>
      <c r="BR127" s="130">
        <f>-BP127*SUM(BR117:BR120)</f>
        <v>0</v>
      </c>
      <c r="BS127" s="130">
        <f>BR127-BN127</f>
        <v>0</v>
      </c>
      <c r="BT127" s="83"/>
      <c r="BV127" s="233" t="s">
        <v>148</v>
      </c>
      <c r="BW127" s="79"/>
      <c r="BX127" s="131">
        <f>$D$26</f>
        <v>0.13100000000000001</v>
      </c>
      <c r="BY127" s="101"/>
      <c r="BZ127" s="130">
        <f>-BX127*SUM(BZ117:BZ120)</f>
        <v>0</v>
      </c>
      <c r="CA127" s="81"/>
      <c r="CB127" s="131">
        <f>$H$26</f>
        <v>0.13100000000000001</v>
      </c>
      <c r="CC127" s="103"/>
      <c r="CD127" s="130">
        <f>-CB127*SUM(CD117:CD120)</f>
        <v>0</v>
      </c>
      <c r="CE127" s="130">
        <f>CD127-BZ127</f>
        <v>0</v>
      </c>
      <c r="CF127" s="83"/>
    </row>
    <row r="128" spans="2:84" ht="15" thickBot="1" x14ac:dyDescent="0.4">
      <c r="B128" s="304" t="s">
        <v>150</v>
      </c>
      <c r="C128" s="305"/>
      <c r="D128" s="105"/>
      <c r="E128" s="106"/>
      <c r="F128" s="108">
        <f>SUM(F126:F126)+F127</f>
        <v>56.518500000000003</v>
      </c>
      <c r="G128" s="81"/>
      <c r="H128" s="107"/>
      <c r="I128" s="107"/>
      <c r="J128" s="132">
        <f>SUM(J126:J126)+J127</f>
        <v>58.540300000000002</v>
      </c>
      <c r="K128" s="185">
        <f>J128-F128</f>
        <v>2.0217999999999989</v>
      </c>
      <c r="L128" s="163">
        <f>K128/F128</f>
        <v>3.5772357723577217E-2</v>
      </c>
      <c r="N128" s="304" t="s">
        <v>150</v>
      </c>
      <c r="O128" s="305"/>
      <c r="P128" s="105"/>
      <c r="Q128" s="106"/>
      <c r="R128" s="108">
        <f>SUM(R126:R126)+R127</f>
        <v>226.07400000000001</v>
      </c>
      <c r="S128" s="81"/>
      <c r="T128" s="107"/>
      <c r="U128" s="107"/>
      <c r="V128" s="132">
        <f>SUM(V126:V126)+V127</f>
        <v>234.16120000000001</v>
      </c>
      <c r="W128" s="185">
        <f>V128-R128</f>
        <v>8.0871999999999957</v>
      </c>
      <c r="X128" s="163">
        <f>W128/R128</f>
        <v>3.5772357723577217E-2</v>
      </c>
      <c r="Z128" s="304" t="s">
        <v>150</v>
      </c>
      <c r="AA128" s="305"/>
      <c r="AB128" s="105"/>
      <c r="AC128" s="106"/>
      <c r="AD128" s="108">
        <f>SUM(AD126:AD126)+AD127</f>
        <v>452.14800000000002</v>
      </c>
      <c r="AE128" s="81"/>
      <c r="AF128" s="107"/>
      <c r="AG128" s="107"/>
      <c r="AH128" s="132">
        <f>SUM(AH126:AH126)+AH127</f>
        <v>468.32240000000002</v>
      </c>
      <c r="AI128" s="185">
        <f>AH128-AD128</f>
        <v>16.174399999999991</v>
      </c>
      <c r="AJ128" s="163">
        <f>AI128/AD128</f>
        <v>3.5772357723577217E-2</v>
      </c>
      <c r="AL128" s="304" t="s">
        <v>150</v>
      </c>
      <c r="AM128" s="305"/>
      <c r="AN128" s="105"/>
      <c r="AO128" s="106"/>
      <c r="AP128" s="108">
        <f>SUM(AP126:AP126)+AP127</f>
        <v>0</v>
      </c>
      <c r="AQ128" s="81"/>
      <c r="AR128" s="107"/>
      <c r="AS128" s="107"/>
      <c r="AT128" s="132">
        <f>SUM(AT126:AT126)+AT127</f>
        <v>0</v>
      </c>
      <c r="AU128" s="185">
        <f>AT128-AP128</f>
        <v>0</v>
      </c>
      <c r="AV128" s="163">
        <f>IFERROR(AU128/AP128,0)</f>
        <v>0</v>
      </c>
      <c r="AX128" s="304" t="s">
        <v>150</v>
      </c>
      <c r="AY128" s="305"/>
      <c r="AZ128" s="105"/>
      <c r="BA128" s="106"/>
      <c r="BB128" s="108">
        <f>SUM(BB126:BB126)+BB127</f>
        <v>0</v>
      </c>
      <c r="BC128" s="81"/>
      <c r="BD128" s="107"/>
      <c r="BE128" s="107"/>
      <c r="BF128" s="132">
        <f>SUM(BF126:BF126)+BF127</f>
        <v>0</v>
      </c>
      <c r="BG128" s="185">
        <f>BF128-BB128</f>
        <v>0</v>
      </c>
      <c r="BH128" s="163">
        <f>IFERROR(BG128/BB128,0)</f>
        <v>0</v>
      </c>
      <c r="BJ128" s="304" t="s">
        <v>150</v>
      </c>
      <c r="BK128" s="305"/>
      <c r="BL128" s="105"/>
      <c r="BM128" s="106"/>
      <c r="BN128" s="108">
        <f>SUM(BN126:BN126)+BN127</f>
        <v>0</v>
      </c>
      <c r="BO128" s="81"/>
      <c r="BP128" s="107"/>
      <c r="BQ128" s="107"/>
      <c r="BR128" s="132">
        <f>SUM(BR126:BR126)+BR127</f>
        <v>0</v>
      </c>
      <c r="BS128" s="185">
        <f>BR128-BN128</f>
        <v>0</v>
      </c>
      <c r="BT128" s="163">
        <f>IFERROR(BS128/BN128,0)</f>
        <v>0</v>
      </c>
      <c r="BV128" s="304" t="s">
        <v>150</v>
      </c>
      <c r="BW128" s="305"/>
      <c r="BX128" s="105"/>
      <c r="BY128" s="106"/>
      <c r="BZ128" s="108">
        <f>SUM(BZ126:BZ126)+BZ127</f>
        <v>0</v>
      </c>
      <c r="CA128" s="81"/>
      <c r="CB128" s="107"/>
      <c r="CC128" s="107"/>
      <c r="CD128" s="132">
        <f>SUM(CD126:CD126)+CD127</f>
        <v>0</v>
      </c>
      <c r="CE128" s="185">
        <f>CD128-BZ128</f>
        <v>0</v>
      </c>
      <c r="CF128" s="163">
        <f>IFERROR(CE128/BZ128,0)</f>
        <v>0</v>
      </c>
    </row>
    <row r="129" spans="2:84" ht="15" thickBot="1" x14ac:dyDescent="0.4">
      <c r="B129" s="174"/>
      <c r="C129" s="90"/>
      <c r="D129" s="109"/>
      <c r="E129" s="110"/>
      <c r="F129" s="134"/>
      <c r="H129" s="109"/>
      <c r="I129" s="111"/>
      <c r="J129" s="112"/>
      <c r="K129" s="113"/>
      <c r="L129" s="164"/>
      <c r="N129" s="174"/>
      <c r="O129" s="90"/>
      <c r="P129" s="109"/>
      <c r="Q129" s="110"/>
      <c r="R129" s="134"/>
      <c r="T129" s="109"/>
      <c r="U129" s="111"/>
      <c r="V129" s="112"/>
      <c r="W129" s="113"/>
      <c r="X129" s="164"/>
      <c r="Z129" s="174"/>
      <c r="AA129" s="90"/>
      <c r="AB129" s="109"/>
      <c r="AC129" s="110"/>
      <c r="AD129" s="134"/>
      <c r="AF129" s="109"/>
      <c r="AG129" s="111"/>
      <c r="AH129" s="112"/>
      <c r="AI129" s="113"/>
      <c r="AJ129" s="164"/>
      <c r="AL129" s="174"/>
      <c r="AM129" s="90"/>
      <c r="AN129" s="109"/>
      <c r="AO129" s="110"/>
      <c r="AP129" s="134"/>
      <c r="AR129" s="109"/>
      <c r="AS129" s="111"/>
      <c r="AT129" s="112"/>
      <c r="AU129" s="113"/>
      <c r="AV129" s="164"/>
      <c r="AX129" s="174"/>
      <c r="AY129" s="90"/>
      <c r="AZ129" s="109"/>
      <c r="BA129" s="110"/>
      <c r="BB129" s="134"/>
      <c r="BD129" s="109"/>
      <c r="BE129" s="111"/>
      <c r="BF129" s="112"/>
      <c r="BG129" s="113"/>
      <c r="BH129" s="164"/>
      <c r="BJ129" s="174"/>
      <c r="BK129" s="90"/>
      <c r="BL129" s="109"/>
      <c r="BM129" s="110"/>
      <c r="BN129" s="134"/>
      <c r="BP129" s="109"/>
      <c r="BQ129" s="111"/>
      <c r="BR129" s="112"/>
      <c r="BS129" s="113"/>
      <c r="BT129" s="164"/>
      <c r="BV129" s="174"/>
      <c r="BW129" s="90"/>
      <c r="BX129" s="109"/>
      <c r="BY129" s="110"/>
      <c r="BZ129" s="134"/>
      <c r="CB129" s="109"/>
      <c r="CC129" s="111"/>
      <c r="CD129" s="112"/>
      <c r="CE129" s="113"/>
      <c r="CF129" s="164"/>
    </row>
    <row r="132" spans="2:84" ht="39" customHeight="1" x14ac:dyDescent="0.35">
      <c r="B132" s="60" t="s">
        <v>103</v>
      </c>
      <c r="C132" s="306" t="str">
        <f>'Current Tariff Schedule'!$A$121</f>
        <v>STANDARD A RESIDENTIAL ROAD/RAIL ACCESS SERVICE CLASSIFICATION</v>
      </c>
      <c r="D132" s="306"/>
      <c r="E132" s="306"/>
      <c r="F132" s="306"/>
      <c r="G132" s="306"/>
      <c r="H132" s="306"/>
      <c r="I132" s="306"/>
      <c r="J132" s="306"/>
      <c r="K132" s="61"/>
      <c r="L132" s="61"/>
      <c r="N132" s="60" t="s">
        <v>103</v>
      </c>
      <c r="O132" s="306" t="str">
        <f>'Current Tariff Schedule'!$A$121</f>
        <v>STANDARD A RESIDENTIAL ROAD/RAIL ACCESS SERVICE CLASSIFICATION</v>
      </c>
      <c r="P132" s="306"/>
      <c r="Q132" s="306"/>
      <c r="R132" s="306"/>
      <c r="S132" s="306"/>
      <c r="T132" s="306"/>
      <c r="U132" s="306"/>
      <c r="V132" s="306"/>
      <c r="W132" s="61"/>
      <c r="X132" s="61"/>
      <c r="Z132" s="60" t="s">
        <v>103</v>
      </c>
      <c r="AA132" s="306" t="str">
        <f>'Current Tariff Schedule'!$A$121</f>
        <v>STANDARD A RESIDENTIAL ROAD/RAIL ACCESS SERVICE CLASSIFICATION</v>
      </c>
      <c r="AB132" s="306"/>
      <c r="AC132" s="306"/>
      <c r="AD132" s="306"/>
      <c r="AE132" s="306"/>
      <c r="AF132" s="306"/>
      <c r="AG132" s="306"/>
      <c r="AH132" s="306"/>
      <c r="AI132" s="61"/>
      <c r="AJ132" s="61"/>
      <c r="AL132" s="60" t="s">
        <v>103</v>
      </c>
      <c r="AM132" s="306" t="str">
        <f>'Current Tariff Schedule'!$A$121</f>
        <v>STANDARD A RESIDENTIAL ROAD/RAIL ACCESS SERVICE CLASSIFICATION</v>
      </c>
      <c r="AN132" s="306"/>
      <c r="AO132" s="306"/>
      <c r="AP132" s="306"/>
      <c r="AQ132" s="306"/>
      <c r="AR132" s="306"/>
      <c r="AS132" s="306"/>
      <c r="AT132" s="306"/>
      <c r="AU132" s="61"/>
      <c r="AV132" s="61"/>
      <c r="AX132" s="60" t="s">
        <v>103</v>
      </c>
      <c r="AY132" s="306" t="str">
        <f>'Current Tariff Schedule'!$A$121</f>
        <v>STANDARD A RESIDENTIAL ROAD/RAIL ACCESS SERVICE CLASSIFICATION</v>
      </c>
      <c r="AZ132" s="306"/>
      <c r="BA132" s="306"/>
      <c r="BB132" s="306"/>
      <c r="BC132" s="306"/>
      <c r="BD132" s="306"/>
      <c r="BE132" s="306"/>
      <c r="BF132" s="306"/>
      <c r="BG132" s="61"/>
      <c r="BH132" s="61"/>
      <c r="BJ132" s="60" t="s">
        <v>103</v>
      </c>
      <c r="BK132" s="306" t="str">
        <f>'Current Tariff Schedule'!$A$121</f>
        <v>STANDARD A RESIDENTIAL ROAD/RAIL ACCESS SERVICE CLASSIFICATION</v>
      </c>
      <c r="BL132" s="306"/>
      <c r="BM132" s="306"/>
      <c r="BN132" s="306"/>
      <c r="BO132" s="306"/>
      <c r="BP132" s="306"/>
      <c r="BQ132" s="306"/>
      <c r="BR132" s="306"/>
      <c r="BS132" s="61"/>
      <c r="BT132" s="61"/>
      <c r="BV132" s="60" t="s">
        <v>103</v>
      </c>
      <c r="BW132" s="306" t="str">
        <f>'Current Tariff Schedule'!$A$121</f>
        <v>STANDARD A RESIDENTIAL ROAD/RAIL ACCESS SERVICE CLASSIFICATION</v>
      </c>
      <c r="BX132" s="306"/>
      <c r="BY132" s="306"/>
      <c r="BZ132" s="306"/>
      <c r="CA132" s="306"/>
      <c r="CB132" s="306"/>
      <c r="CC132" s="306"/>
      <c r="CD132" s="306"/>
      <c r="CE132" s="61"/>
      <c r="CF132" s="61"/>
    </row>
    <row r="133" spans="2:84" x14ac:dyDescent="0.35">
      <c r="B133" s="62"/>
      <c r="C133" s="64"/>
      <c r="D133" s="65"/>
      <c r="E133" s="65"/>
      <c r="F133" s="65"/>
      <c r="G133" s="65"/>
      <c r="H133" s="65"/>
      <c r="I133" s="65"/>
      <c r="J133" s="65"/>
      <c r="K133" s="65"/>
      <c r="L133" s="65"/>
      <c r="N133" s="62"/>
      <c r="O133" s="64"/>
      <c r="P133" s="65"/>
      <c r="Q133" s="65"/>
      <c r="R133" s="65"/>
      <c r="S133" s="65"/>
      <c r="T133" s="65"/>
      <c r="U133" s="65"/>
      <c r="V133" s="65"/>
      <c r="W133" s="65"/>
      <c r="X133" s="65"/>
      <c r="Z133" s="62"/>
      <c r="AA133" s="64"/>
      <c r="AB133" s="65"/>
      <c r="AC133" s="65"/>
      <c r="AD133" s="65"/>
      <c r="AE133" s="65"/>
      <c r="AF133" s="65"/>
      <c r="AG133" s="65"/>
      <c r="AH133" s="65"/>
      <c r="AI133" s="65"/>
      <c r="AJ133" s="65"/>
      <c r="AL133" s="62"/>
      <c r="AM133" s="64"/>
      <c r="AN133" s="65"/>
      <c r="AO133" s="65"/>
      <c r="AP133" s="65"/>
      <c r="AQ133" s="65"/>
      <c r="AR133" s="65"/>
      <c r="AS133" s="65"/>
      <c r="AT133" s="65"/>
      <c r="AU133" s="65"/>
      <c r="AV133" s="65"/>
      <c r="AX133" s="62"/>
      <c r="AY133" s="64"/>
      <c r="AZ133" s="65"/>
      <c r="BA133" s="65"/>
      <c r="BB133" s="65"/>
      <c r="BC133" s="65"/>
      <c r="BD133" s="65"/>
      <c r="BE133" s="65"/>
      <c r="BF133" s="65"/>
      <c r="BG133" s="65"/>
      <c r="BH133" s="65"/>
      <c r="BJ133" s="62"/>
      <c r="BK133" s="64"/>
      <c r="BL133" s="65"/>
      <c r="BM133" s="65"/>
      <c r="BN133" s="65"/>
      <c r="BO133" s="65"/>
      <c r="BP133" s="65"/>
      <c r="BQ133" s="65"/>
      <c r="BR133" s="65"/>
      <c r="BS133" s="65"/>
      <c r="BT133" s="65"/>
      <c r="BV133" s="62"/>
      <c r="BW133" s="64"/>
      <c r="BX133" s="65"/>
      <c r="BY133" s="65"/>
      <c r="BZ133" s="65"/>
      <c r="CA133" s="65"/>
      <c r="CB133" s="65"/>
      <c r="CC133" s="65"/>
      <c r="CD133" s="65"/>
      <c r="CE133" s="65"/>
      <c r="CF133" s="65"/>
    </row>
    <row r="134" spans="2:84" x14ac:dyDescent="0.35">
      <c r="B134" s="60" t="s">
        <v>127</v>
      </c>
      <c r="C134" s="66"/>
      <c r="D134" s="114">
        <v>0</v>
      </c>
      <c r="E134" s="66"/>
      <c r="F134" s="66"/>
      <c r="G134" s="66"/>
      <c r="H134" s="66"/>
      <c r="I134" s="66"/>
      <c r="J134" s="66"/>
      <c r="K134" s="66"/>
      <c r="L134" s="66"/>
      <c r="N134" s="60" t="s">
        <v>127</v>
      </c>
      <c r="O134" s="66"/>
      <c r="P134" s="114">
        <v>0</v>
      </c>
      <c r="Q134" s="66"/>
      <c r="R134" s="66"/>
      <c r="S134" s="66"/>
      <c r="T134" s="66"/>
      <c r="U134" s="66"/>
      <c r="V134" s="66"/>
      <c r="W134" s="66"/>
      <c r="X134" s="66"/>
      <c r="Z134" s="60" t="s">
        <v>127</v>
      </c>
      <c r="AA134" s="66"/>
      <c r="AB134" s="114">
        <v>0</v>
      </c>
      <c r="AC134" s="66"/>
      <c r="AD134" s="66"/>
      <c r="AE134" s="66"/>
      <c r="AF134" s="66"/>
      <c r="AG134" s="66"/>
      <c r="AH134" s="66"/>
      <c r="AI134" s="66"/>
      <c r="AJ134" s="66"/>
      <c r="AL134" s="60" t="s">
        <v>127</v>
      </c>
      <c r="AM134" s="66"/>
      <c r="AN134" s="114">
        <v>0</v>
      </c>
      <c r="AO134" s="66"/>
      <c r="AP134" s="66"/>
      <c r="AQ134" s="66"/>
      <c r="AR134" s="66"/>
      <c r="AS134" s="66"/>
      <c r="AT134" s="66"/>
      <c r="AU134" s="66"/>
      <c r="AV134" s="66"/>
      <c r="AX134" s="60" t="s">
        <v>127</v>
      </c>
      <c r="AY134" s="66"/>
      <c r="AZ134" s="114">
        <v>0</v>
      </c>
      <c r="BA134" s="66"/>
      <c r="BB134" s="66"/>
      <c r="BC134" s="66"/>
      <c r="BD134" s="66"/>
      <c r="BE134" s="66"/>
      <c r="BF134" s="66"/>
      <c r="BG134" s="66"/>
      <c r="BH134" s="66"/>
      <c r="BJ134" s="60" t="s">
        <v>127</v>
      </c>
      <c r="BK134" s="66"/>
      <c r="BL134" s="114">
        <v>0</v>
      </c>
      <c r="BM134" s="66"/>
      <c r="BN134" s="66"/>
      <c r="BO134" s="66"/>
      <c r="BP134" s="66"/>
      <c r="BQ134" s="66"/>
      <c r="BR134" s="66"/>
      <c r="BS134" s="66"/>
      <c r="BT134" s="66"/>
      <c r="BV134" s="60" t="s">
        <v>127</v>
      </c>
      <c r="BW134" s="66"/>
      <c r="BX134" s="114">
        <v>0</v>
      </c>
      <c r="BY134" s="66"/>
      <c r="BZ134" s="66"/>
      <c r="CA134" s="66"/>
      <c r="CB134" s="66"/>
      <c r="CC134" s="66"/>
      <c r="CD134" s="66"/>
      <c r="CE134" s="66"/>
      <c r="CF134" s="66"/>
    </row>
    <row r="135" spans="2:84" x14ac:dyDescent="0.35">
      <c r="B135" s="60" t="s">
        <v>128</v>
      </c>
      <c r="C135" s="67" t="s">
        <v>129</v>
      </c>
      <c r="D135" s="69">
        <v>100</v>
      </c>
      <c r="N135" s="60" t="s">
        <v>128</v>
      </c>
      <c r="O135" s="67" t="s">
        <v>129</v>
      </c>
      <c r="P135" s="69">
        <v>250</v>
      </c>
      <c r="Z135" s="60" t="s">
        <v>128</v>
      </c>
      <c r="AA135" s="67" t="s">
        <v>129</v>
      </c>
      <c r="AB135" s="69">
        <v>500</v>
      </c>
      <c r="AL135" s="60" t="s">
        <v>128</v>
      </c>
      <c r="AM135" s="67" t="s">
        <v>129</v>
      </c>
      <c r="AN135" s="69">
        <v>750</v>
      </c>
      <c r="AX135" s="60" t="s">
        <v>128</v>
      </c>
      <c r="AY135" s="67" t="s">
        <v>129</v>
      </c>
      <c r="AZ135" s="69">
        <v>1000</v>
      </c>
      <c r="BJ135" s="60" t="s">
        <v>128</v>
      </c>
      <c r="BK135" s="67" t="s">
        <v>129</v>
      </c>
      <c r="BL135" s="69">
        <v>2000</v>
      </c>
      <c r="BV135" s="60" t="s">
        <v>128</v>
      </c>
      <c r="BW135" s="67" t="s">
        <v>129</v>
      </c>
      <c r="BX135" s="69">
        <v>0</v>
      </c>
    </row>
    <row r="136" spans="2:84" x14ac:dyDescent="0.35">
      <c r="B136" s="63"/>
      <c r="C136" s="63"/>
      <c r="D136" s="63"/>
      <c r="E136" s="70"/>
      <c r="F136" s="63"/>
      <c r="G136" s="63"/>
      <c r="H136" s="63"/>
      <c r="I136" s="63"/>
      <c r="J136" s="63"/>
      <c r="K136" s="63"/>
      <c r="L136" s="63"/>
      <c r="N136" s="63"/>
      <c r="O136" s="63"/>
      <c r="P136" s="63"/>
      <c r="Q136" s="70"/>
      <c r="R136" s="63"/>
      <c r="S136" s="63"/>
      <c r="T136" s="63"/>
      <c r="U136" s="63"/>
      <c r="V136" s="63"/>
      <c r="W136" s="63"/>
      <c r="X136" s="63"/>
      <c r="Z136" s="63"/>
      <c r="AA136" s="63"/>
      <c r="AB136" s="63"/>
      <c r="AC136" s="70"/>
      <c r="AD136" s="63"/>
      <c r="AE136" s="63"/>
      <c r="AF136" s="63"/>
      <c r="AG136" s="63"/>
      <c r="AH136" s="63"/>
      <c r="AI136" s="63"/>
      <c r="AJ136" s="63"/>
      <c r="AL136" s="63"/>
      <c r="AM136" s="63"/>
      <c r="AN136" s="63"/>
      <c r="AO136" s="70"/>
      <c r="AP136" s="63"/>
      <c r="AQ136" s="63"/>
      <c r="AR136" s="63"/>
      <c r="AS136" s="63"/>
      <c r="AT136" s="63"/>
      <c r="AU136" s="63"/>
      <c r="AV136" s="63"/>
      <c r="AX136" s="63"/>
      <c r="AY136" s="63"/>
      <c r="AZ136" s="63"/>
      <c r="BA136" s="70"/>
      <c r="BB136" s="63"/>
      <c r="BC136" s="63"/>
      <c r="BD136" s="63"/>
      <c r="BE136" s="63"/>
      <c r="BF136" s="63"/>
      <c r="BG136" s="63"/>
      <c r="BH136" s="63"/>
      <c r="BJ136" s="63"/>
      <c r="BK136" s="63"/>
      <c r="BL136" s="63"/>
      <c r="BM136" s="70"/>
      <c r="BN136" s="63"/>
      <c r="BO136" s="63"/>
      <c r="BP136" s="63"/>
      <c r="BQ136" s="63"/>
      <c r="BR136" s="63"/>
      <c r="BS136" s="63"/>
      <c r="BT136" s="63"/>
      <c r="BV136" s="63"/>
      <c r="BW136" s="63"/>
      <c r="BX136" s="63"/>
      <c r="BY136" s="70"/>
      <c r="BZ136" s="63"/>
      <c r="CA136" s="63"/>
      <c r="CB136" s="63"/>
      <c r="CC136" s="63"/>
      <c r="CD136" s="63"/>
      <c r="CE136" s="63"/>
      <c r="CF136" s="63"/>
    </row>
    <row r="137" spans="2:84" x14ac:dyDescent="0.35">
      <c r="B137" s="71" t="s">
        <v>130</v>
      </c>
      <c r="E137" s="68"/>
      <c r="N137" s="71" t="s">
        <v>130</v>
      </c>
      <c r="Q137" s="68"/>
      <c r="Z137" s="71" t="s">
        <v>130</v>
      </c>
      <c r="AC137" s="68"/>
      <c r="AL137" s="71" t="s">
        <v>130</v>
      </c>
      <c r="AO137" s="68"/>
      <c r="AX137" s="71" t="s">
        <v>130</v>
      </c>
      <c r="BA137" s="68"/>
      <c r="BJ137" s="71" t="s">
        <v>130</v>
      </c>
      <c r="BM137" s="68"/>
      <c r="BV137" s="71" t="s">
        <v>130</v>
      </c>
      <c r="BY137" s="68"/>
    </row>
    <row r="138" spans="2:84" x14ac:dyDescent="0.35">
      <c r="B138" s="60" t="s">
        <v>131</v>
      </c>
      <c r="C138" s="67" t="s">
        <v>132</v>
      </c>
      <c r="D138" s="70"/>
      <c r="E138" s="68"/>
      <c r="N138" s="60" t="s">
        <v>131</v>
      </c>
      <c r="O138" s="67" t="s">
        <v>132</v>
      </c>
      <c r="P138" s="70"/>
      <c r="Q138" s="68"/>
      <c r="Z138" s="60" t="s">
        <v>131</v>
      </c>
      <c r="AA138" s="67" t="s">
        <v>132</v>
      </c>
      <c r="AB138" s="70"/>
      <c r="AC138" s="68"/>
      <c r="AL138" s="60" t="s">
        <v>131</v>
      </c>
      <c r="AM138" s="67" t="s">
        <v>132</v>
      </c>
      <c r="AN138" s="70"/>
      <c r="AO138" s="68"/>
      <c r="AX138" s="60" t="s">
        <v>131</v>
      </c>
      <c r="AY138" s="67" t="s">
        <v>132</v>
      </c>
      <c r="AZ138" s="70"/>
      <c r="BA138" s="68"/>
      <c r="BJ138" s="60" t="s">
        <v>131</v>
      </c>
      <c r="BK138" s="67" t="s">
        <v>132</v>
      </c>
      <c r="BL138" s="70"/>
      <c r="BM138" s="68"/>
      <c r="BV138" s="60" t="s">
        <v>131</v>
      </c>
      <c r="BW138" s="67" t="s">
        <v>132</v>
      </c>
      <c r="BX138" s="70"/>
      <c r="BY138" s="68"/>
    </row>
    <row r="139" spans="2:84" x14ac:dyDescent="0.35">
      <c r="B139" s="63"/>
      <c r="C139" s="63"/>
      <c r="D139" s="63"/>
      <c r="E139" s="63"/>
      <c r="F139" s="63"/>
      <c r="H139" s="63"/>
      <c r="I139" s="63"/>
      <c r="J139" s="63"/>
      <c r="K139" s="63"/>
      <c r="L139" s="63"/>
      <c r="N139" s="63"/>
      <c r="O139" s="63"/>
      <c r="P139" s="63"/>
      <c r="Q139" s="63"/>
      <c r="R139" s="63"/>
      <c r="T139" s="63"/>
      <c r="U139" s="63"/>
      <c r="V139" s="63"/>
      <c r="W139" s="63"/>
      <c r="X139" s="63"/>
      <c r="Z139" s="63"/>
      <c r="AA139" s="63"/>
      <c r="AB139" s="63"/>
      <c r="AC139" s="63"/>
      <c r="AD139" s="63"/>
      <c r="AF139" s="63"/>
      <c r="AG139" s="63"/>
      <c r="AH139" s="63"/>
      <c r="AI139" s="63"/>
      <c r="AJ139" s="63"/>
      <c r="AL139" s="63"/>
      <c r="AM139" s="63"/>
      <c r="AN139" s="63"/>
      <c r="AO139" s="63"/>
      <c r="AP139" s="63"/>
      <c r="AR139" s="63"/>
      <c r="AS139" s="63"/>
      <c r="AT139" s="63"/>
      <c r="AU139" s="63"/>
      <c r="AV139" s="63"/>
      <c r="AX139" s="63"/>
      <c r="AY139" s="63"/>
      <c r="AZ139" s="63"/>
      <c r="BA139" s="63"/>
      <c r="BB139" s="63"/>
      <c r="BD139" s="63"/>
      <c r="BE139" s="63"/>
      <c r="BF139" s="63"/>
      <c r="BG139" s="63"/>
      <c r="BH139" s="63"/>
      <c r="BJ139" s="63"/>
      <c r="BK139" s="63"/>
      <c r="BL139" s="63"/>
      <c r="BM139" s="63"/>
      <c r="BN139" s="63"/>
      <c r="BP139" s="63"/>
      <c r="BQ139" s="63"/>
      <c r="BR139" s="63"/>
      <c r="BS139" s="63"/>
      <c r="BT139" s="63"/>
      <c r="BV139" s="63"/>
      <c r="BW139" s="63"/>
      <c r="BX139" s="63"/>
      <c r="BY139" s="63"/>
      <c r="BZ139" s="63"/>
      <c r="CB139" s="63"/>
      <c r="CC139" s="63"/>
      <c r="CD139" s="63"/>
      <c r="CE139" s="63"/>
      <c r="CF139" s="63"/>
    </row>
    <row r="140" spans="2:84" x14ac:dyDescent="0.35">
      <c r="B140" s="63"/>
      <c r="C140" s="137"/>
      <c r="D140" s="307" t="s">
        <v>134</v>
      </c>
      <c r="E140" s="308"/>
      <c r="F140" s="309"/>
      <c r="G140" s="63"/>
      <c r="H140" s="307" t="s">
        <v>135</v>
      </c>
      <c r="I140" s="308"/>
      <c r="J140" s="309"/>
      <c r="K140" s="307" t="s">
        <v>136</v>
      </c>
      <c r="L140" s="309"/>
      <c r="N140" s="63"/>
      <c r="O140" s="137"/>
      <c r="P140" s="307" t="s">
        <v>134</v>
      </c>
      <c r="Q140" s="308"/>
      <c r="R140" s="309"/>
      <c r="S140" s="63"/>
      <c r="T140" s="307" t="s">
        <v>135</v>
      </c>
      <c r="U140" s="308"/>
      <c r="V140" s="309"/>
      <c r="W140" s="307" t="s">
        <v>136</v>
      </c>
      <c r="X140" s="309"/>
      <c r="Z140" s="63"/>
      <c r="AA140" s="137"/>
      <c r="AB140" s="307" t="s">
        <v>134</v>
      </c>
      <c r="AC140" s="308"/>
      <c r="AD140" s="309"/>
      <c r="AE140" s="63"/>
      <c r="AF140" s="307" t="s">
        <v>135</v>
      </c>
      <c r="AG140" s="308"/>
      <c r="AH140" s="309"/>
      <c r="AI140" s="307" t="s">
        <v>136</v>
      </c>
      <c r="AJ140" s="309"/>
      <c r="AL140" s="63"/>
      <c r="AM140" s="137"/>
      <c r="AN140" s="307" t="s">
        <v>134</v>
      </c>
      <c r="AO140" s="308"/>
      <c r="AP140" s="309"/>
      <c r="AQ140" s="63"/>
      <c r="AR140" s="307" t="s">
        <v>135</v>
      </c>
      <c r="AS140" s="308"/>
      <c r="AT140" s="309"/>
      <c r="AU140" s="307" t="s">
        <v>136</v>
      </c>
      <c r="AV140" s="309"/>
      <c r="AX140" s="63"/>
      <c r="AY140" s="137"/>
      <c r="AZ140" s="307" t="s">
        <v>134</v>
      </c>
      <c r="BA140" s="308"/>
      <c r="BB140" s="309"/>
      <c r="BC140" s="63"/>
      <c r="BD140" s="307" t="s">
        <v>135</v>
      </c>
      <c r="BE140" s="308"/>
      <c r="BF140" s="309"/>
      <c r="BG140" s="307" t="s">
        <v>136</v>
      </c>
      <c r="BH140" s="309"/>
      <c r="BJ140" s="63"/>
      <c r="BK140" s="137"/>
      <c r="BL140" s="307" t="s">
        <v>134</v>
      </c>
      <c r="BM140" s="308"/>
      <c r="BN140" s="309"/>
      <c r="BO140" s="63"/>
      <c r="BP140" s="307" t="s">
        <v>135</v>
      </c>
      <c r="BQ140" s="308"/>
      <c r="BR140" s="309"/>
      <c r="BS140" s="307" t="s">
        <v>136</v>
      </c>
      <c r="BT140" s="309"/>
      <c r="BV140" s="63"/>
      <c r="BW140" s="137"/>
      <c r="BX140" s="307" t="s">
        <v>134</v>
      </c>
      <c r="BY140" s="308"/>
      <c r="BZ140" s="309"/>
      <c r="CA140" s="63"/>
      <c r="CB140" s="307" t="s">
        <v>135</v>
      </c>
      <c r="CC140" s="308"/>
      <c r="CD140" s="309"/>
      <c r="CE140" s="307" t="s">
        <v>136</v>
      </c>
      <c r="CF140" s="309"/>
    </row>
    <row r="141" spans="2:84" ht="15.75" customHeight="1" x14ac:dyDescent="0.35">
      <c r="B141" s="63"/>
      <c r="C141" s="70"/>
      <c r="D141" s="74" t="s">
        <v>137</v>
      </c>
      <c r="E141" s="74" t="s">
        <v>138</v>
      </c>
      <c r="F141" s="75" t="s">
        <v>139</v>
      </c>
      <c r="H141" s="74" t="s">
        <v>137</v>
      </c>
      <c r="I141" s="76" t="s">
        <v>138</v>
      </c>
      <c r="J141" s="75" t="s">
        <v>139</v>
      </c>
      <c r="K141" s="302" t="s">
        <v>140</v>
      </c>
      <c r="L141" s="302" t="s">
        <v>141</v>
      </c>
      <c r="N141" s="63"/>
      <c r="O141" s="70"/>
      <c r="P141" s="74" t="s">
        <v>137</v>
      </c>
      <c r="Q141" s="74" t="s">
        <v>138</v>
      </c>
      <c r="R141" s="75" t="s">
        <v>139</v>
      </c>
      <c r="T141" s="74" t="s">
        <v>137</v>
      </c>
      <c r="U141" s="76" t="s">
        <v>138</v>
      </c>
      <c r="V141" s="75" t="s">
        <v>139</v>
      </c>
      <c r="W141" s="302" t="s">
        <v>140</v>
      </c>
      <c r="X141" s="302" t="s">
        <v>141</v>
      </c>
      <c r="Z141" s="63"/>
      <c r="AA141" s="70"/>
      <c r="AB141" s="74" t="s">
        <v>137</v>
      </c>
      <c r="AC141" s="74" t="s">
        <v>138</v>
      </c>
      <c r="AD141" s="75" t="s">
        <v>139</v>
      </c>
      <c r="AF141" s="74" t="s">
        <v>137</v>
      </c>
      <c r="AG141" s="76" t="s">
        <v>138</v>
      </c>
      <c r="AH141" s="75" t="s">
        <v>139</v>
      </c>
      <c r="AI141" s="302" t="s">
        <v>140</v>
      </c>
      <c r="AJ141" s="302" t="s">
        <v>141</v>
      </c>
      <c r="AL141" s="63"/>
      <c r="AM141" s="70"/>
      <c r="AN141" s="74" t="s">
        <v>137</v>
      </c>
      <c r="AO141" s="74" t="s">
        <v>138</v>
      </c>
      <c r="AP141" s="75" t="s">
        <v>139</v>
      </c>
      <c r="AR141" s="74" t="s">
        <v>137</v>
      </c>
      <c r="AS141" s="76" t="s">
        <v>138</v>
      </c>
      <c r="AT141" s="75" t="s">
        <v>139</v>
      </c>
      <c r="AU141" s="302" t="s">
        <v>140</v>
      </c>
      <c r="AV141" s="302" t="s">
        <v>141</v>
      </c>
      <c r="AX141" s="63"/>
      <c r="AY141" s="70"/>
      <c r="AZ141" s="74" t="s">
        <v>137</v>
      </c>
      <c r="BA141" s="74" t="s">
        <v>138</v>
      </c>
      <c r="BB141" s="75" t="s">
        <v>139</v>
      </c>
      <c r="BD141" s="74" t="s">
        <v>137</v>
      </c>
      <c r="BE141" s="76" t="s">
        <v>138</v>
      </c>
      <c r="BF141" s="75" t="s">
        <v>139</v>
      </c>
      <c r="BG141" s="302" t="s">
        <v>140</v>
      </c>
      <c r="BH141" s="302" t="s">
        <v>141</v>
      </c>
      <c r="BJ141" s="63"/>
      <c r="BK141" s="70"/>
      <c r="BL141" s="74" t="s">
        <v>137</v>
      </c>
      <c r="BM141" s="74" t="s">
        <v>138</v>
      </c>
      <c r="BN141" s="75" t="s">
        <v>139</v>
      </c>
      <c r="BP141" s="74" t="s">
        <v>137</v>
      </c>
      <c r="BQ141" s="76" t="s">
        <v>138</v>
      </c>
      <c r="BR141" s="75" t="s">
        <v>139</v>
      </c>
      <c r="BS141" s="302" t="s">
        <v>140</v>
      </c>
      <c r="BT141" s="302" t="s">
        <v>141</v>
      </c>
      <c r="BV141" s="63"/>
      <c r="BW141" s="70"/>
      <c r="BX141" s="74" t="s">
        <v>137</v>
      </c>
      <c r="BY141" s="74" t="s">
        <v>138</v>
      </c>
      <c r="BZ141" s="75" t="s">
        <v>139</v>
      </c>
      <c r="CB141" s="74" t="s">
        <v>137</v>
      </c>
      <c r="CC141" s="76" t="s">
        <v>138</v>
      </c>
      <c r="CD141" s="75" t="s">
        <v>139</v>
      </c>
      <c r="CE141" s="302" t="s">
        <v>140</v>
      </c>
      <c r="CF141" s="302" t="s">
        <v>141</v>
      </c>
    </row>
    <row r="142" spans="2:84" x14ac:dyDescent="0.35">
      <c r="B142" s="63"/>
      <c r="C142" s="137"/>
      <c r="D142" s="77" t="s">
        <v>142</v>
      </c>
      <c r="E142" s="77"/>
      <c r="F142" s="78" t="s">
        <v>142</v>
      </c>
      <c r="H142" s="77" t="s">
        <v>142</v>
      </c>
      <c r="I142" s="78"/>
      <c r="J142" s="78" t="s">
        <v>142</v>
      </c>
      <c r="K142" s="303"/>
      <c r="L142" s="303"/>
      <c r="N142" s="63"/>
      <c r="O142" s="137"/>
      <c r="P142" s="77" t="s">
        <v>142</v>
      </c>
      <c r="Q142" s="77"/>
      <c r="R142" s="78" t="s">
        <v>142</v>
      </c>
      <c r="T142" s="77" t="s">
        <v>142</v>
      </c>
      <c r="U142" s="78"/>
      <c r="V142" s="78" t="s">
        <v>142</v>
      </c>
      <c r="W142" s="303"/>
      <c r="X142" s="303"/>
      <c r="Z142" s="63"/>
      <c r="AA142" s="137"/>
      <c r="AB142" s="77" t="s">
        <v>142</v>
      </c>
      <c r="AC142" s="77"/>
      <c r="AD142" s="78" t="s">
        <v>142</v>
      </c>
      <c r="AF142" s="77" t="s">
        <v>142</v>
      </c>
      <c r="AG142" s="78"/>
      <c r="AH142" s="78" t="s">
        <v>142</v>
      </c>
      <c r="AI142" s="303"/>
      <c r="AJ142" s="303"/>
      <c r="AL142" s="63"/>
      <c r="AM142" s="137"/>
      <c r="AN142" s="77" t="s">
        <v>142</v>
      </c>
      <c r="AO142" s="77"/>
      <c r="AP142" s="78" t="s">
        <v>142</v>
      </c>
      <c r="AR142" s="77" t="s">
        <v>142</v>
      </c>
      <c r="AS142" s="78"/>
      <c r="AT142" s="78" t="s">
        <v>142</v>
      </c>
      <c r="AU142" s="303"/>
      <c r="AV142" s="303"/>
      <c r="AX142" s="63"/>
      <c r="AY142" s="137"/>
      <c r="AZ142" s="77" t="s">
        <v>142</v>
      </c>
      <c r="BA142" s="77"/>
      <c r="BB142" s="78" t="s">
        <v>142</v>
      </c>
      <c r="BD142" s="77" t="s">
        <v>142</v>
      </c>
      <c r="BE142" s="78"/>
      <c r="BF142" s="78" t="s">
        <v>142</v>
      </c>
      <c r="BG142" s="303"/>
      <c r="BH142" s="303"/>
      <c r="BJ142" s="63"/>
      <c r="BK142" s="137"/>
      <c r="BL142" s="77" t="s">
        <v>142</v>
      </c>
      <c r="BM142" s="77"/>
      <c r="BN142" s="78" t="s">
        <v>142</v>
      </c>
      <c r="BP142" s="77" t="s">
        <v>142</v>
      </c>
      <c r="BQ142" s="78"/>
      <c r="BR142" s="78" t="s">
        <v>142</v>
      </c>
      <c r="BS142" s="303"/>
      <c r="BT142" s="303"/>
      <c r="BV142" s="63"/>
      <c r="BW142" s="137"/>
      <c r="BX142" s="77" t="s">
        <v>142</v>
      </c>
      <c r="BY142" s="77"/>
      <c r="BZ142" s="78" t="s">
        <v>142</v>
      </c>
      <c r="CB142" s="77" t="s">
        <v>142</v>
      </c>
      <c r="CC142" s="78"/>
      <c r="CD142" s="78" t="s">
        <v>142</v>
      </c>
      <c r="CE142" s="303"/>
      <c r="CF142" s="303"/>
    </row>
    <row r="143" spans="2:84" x14ac:dyDescent="0.35">
      <c r="B143" s="167" t="s">
        <v>143</v>
      </c>
      <c r="C143" s="175"/>
      <c r="D143" s="144">
        <v>0</v>
      </c>
      <c r="E143" s="103">
        <v>1</v>
      </c>
      <c r="F143" s="80">
        <f>D143*E143</f>
        <v>0</v>
      </c>
      <c r="H143" s="144"/>
      <c r="I143" s="116">
        <v>1</v>
      </c>
      <c r="J143" s="80">
        <v>0</v>
      </c>
      <c r="K143" s="82">
        <v>0</v>
      </c>
      <c r="L143" s="83" t="s">
        <v>133</v>
      </c>
      <c r="N143" s="167" t="s">
        <v>143</v>
      </c>
      <c r="O143" s="175"/>
      <c r="P143" s="144">
        <v>0</v>
      </c>
      <c r="Q143" s="103">
        <v>1</v>
      </c>
      <c r="R143" s="80">
        <f>P143*Q143</f>
        <v>0</v>
      </c>
      <c r="T143" s="144"/>
      <c r="U143" s="116">
        <v>1</v>
      </c>
      <c r="V143" s="80">
        <v>0</v>
      </c>
      <c r="W143" s="82">
        <v>0</v>
      </c>
      <c r="X143" s="83" t="s">
        <v>133</v>
      </c>
      <c r="Z143" s="167" t="s">
        <v>143</v>
      </c>
      <c r="AA143" s="175"/>
      <c r="AB143" s="144">
        <v>0</v>
      </c>
      <c r="AC143" s="103">
        <v>1</v>
      </c>
      <c r="AD143" s="80">
        <f>AB143*AC143</f>
        <v>0</v>
      </c>
      <c r="AF143" s="144"/>
      <c r="AG143" s="116">
        <v>1</v>
      </c>
      <c r="AH143" s="80">
        <v>0</v>
      </c>
      <c r="AI143" s="82">
        <v>0</v>
      </c>
      <c r="AJ143" s="83" t="s">
        <v>133</v>
      </c>
      <c r="AL143" s="167" t="s">
        <v>143</v>
      </c>
      <c r="AM143" s="175"/>
      <c r="AN143" s="144">
        <v>0</v>
      </c>
      <c r="AO143" s="103">
        <v>1</v>
      </c>
      <c r="AP143" s="80">
        <f>AN143*AO143</f>
        <v>0</v>
      </c>
      <c r="AR143" s="144"/>
      <c r="AS143" s="116">
        <v>1</v>
      </c>
      <c r="AT143" s="80">
        <v>0</v>
      </c>
      <c r="AU143" s="82">
        <v>0</v>
      </c>
      <c r="AV143" s="83" t="s">
        <v>133</v>
      </c>
      <c r="AX143" s="167" t="s">
        <v>143</v>
      </c>
      <c r="AY143" s="175"/>
      <c r="AZ143" s="144">
        <v>0</v>
      </c>
      <c r="BA143" s="103">
        <v>1</v>
      </c>
      <c r="BB143" s="80">
        <f>AZ143*BA143</f>
        <v>0</v>
      </c>
      <c r="BD143" s="144"/>
      <c r="BE143" s="116">
        <v>1</v>
      </c>
      <c r="BF143" s="80">
        <v>0</v>
      </c>
      <c r="BG143" s="82">
        <v>0</v>
      </c>
      <c r="BH143" s="83" t="s">
        <v>133</v>
      </c>
      <c r="BJ143" s="167" t="s">
        <v>143</v>
      </c>
      <c r="BK143" s="175"/>
      <c r="BL143" s="144">
        <v>0</v>
      </c>
      <c r="BM143" s="103">
        <v>1</v>
      </c>
      <c r="BN143" s="80">
        <f>BL143*BM143</f>
        <v>0</v>
      </c>
      <c r="BP143" s="144"/>
      <c r="BQ143" s="116">
        <v>1</v>
      </c>
      <c r="BR143" s="80">
        <v>0</v>
      </c>
      <c r="BS143" s="82">
        <v>0</v>
      </c>
      <c r="BT143" s="83" t="s">
        <v>133</v>
      </c>
      <c r="BV143" s="167" t="s">
        <v>143</v>
      </c>
      <c r="BW143" s="175"/>
      <c r="BX143" s="144">
        <v>0</v>
      </c>
      <c r="BY143" s="103">
        <v>1</v>
      </c>
      <c r="BZ143" s="80">
        <f>BX143*BY143</f>
        <v>0</v>
      </c>
      <c r="CB143" s="144"/>
      <c r="CC143" s="116">
        <v>1</v>
      </c>
      <c r="CD143" s="80">
        <v>0</v>
      </c>
      <c r="CE143" s="82">
        <v>0</v>
      </c>
      <c r="CF143" s="83" t="s">
        <v>133</v>
      </c>
    </row>
    <row r="144" spans="2:84" x14ac:dyDescent="0.35">
      <c r="B144" s="169" t="s">
        <v>151</v>
      </c>
      <c r="C144" s="79"/>
      <c r="D144" s="183">
        <f>'Current Tariff Schedule'!$H136</f>
        <v>0.72870000000000001</v>
      </c>
      <c r="E144" s="118">
        <f>IF(D135&lt;250, D135, 250)</f>
        <v>100</v>
      </c>
      <c r="F144" s="80">
        <f>D144*E144</f>
        <v>72.87</v>
      </c>
      <c r="H144" s="183">
        <f>'Summary Sheet'!$G37</f>
        <v>0.75490000000000002</v>
      </c>
      <c r="I144" s="118">
        <f>IF(D135&lt;250, D135, 250)</f>
        <v>100</v>
      </c>
      <c r="J144" s="80">
        <f>H144*I144</f>
        <v>75.489999999999995</v>
      </c>
      <c r="K144" s="82">
        <f>J144-F144</f>
        <v>2.6199999999999903</v>
      </c>
      <c r="L144" s="83">
        <f>K144/F144</f>
        <v>3.5954439412652535E-2</v>
      </c>
      <c r="N144" s="169" t="s">
        <v>151</v>
      </c>
      <c r="O144" s="79"/>
      <c r="P144" s="242">
        <f t="shared" ref="P144:P145" si="62">$D144</f>
        <v>0.72870000000000001</v>
      </c>
      <c r="Q144" s="118">
        <f>IF(P135&lt;250, P135, 250)</f>
        <v>250</v>
      </c>
      <c r="R144" s="80">
        <f>P144*Q144</f>
        <v>182.17500000000001</v>
      </c>
      <c r="T144" s="242">
        <f t="shared" ref="T144:T145" si="63">$H144</f>
        <v>0.75490000000000002</v>
      </c>
      <c r="U144" s="118">
        <f>IF(P135&lt;250, P135, 250)</f>
        <v>250</v>
      </c>
      <c r="V144" s="80">
        <f>T144*U144</f>
        <v>188.72499999999999</v>
      </c>
      <c r="W144" s="82">
        <f>V144-R144</f>
        <v>6.5499999999999829</v>
      </c>
      <c r="X144" s="83">
        <f>W144/R144</f>
        <v>3.5954439412652577E-2</v>
      </c>
      <c r="Z144" s="169" t="s">
        <v>151</v>
      </c>
      <c r="AA144" s="79"/>
      <c r="AB144" s="242">
        <f t="shared" ref="AB144:AB145" si="64">$D144</f>
        <v>0.72870000000000001</v>
      </c>
      <c r="AC144" s="118">
        <f>IF(AB135&lt;250, AB135, 250)</f>
        <v>250</v>
      </c>
      <c r="AD144" s="80">
        <f>AB144*AC144</f>
        <v>182.17500000000001</v>
      </c>
      <c r="AF144" s="242">
        <f t="shared" ref="AF144:AF145" si="65">$H144</f>
        <v>0.75490000000000002</v>
      </c>
      <c r="AG144" s="118">
        <f>IF(AB135&lt;250, AB135, 250)</f>
        <v>250</v>
      </c>
      <c r="AH144" s="80">
        <f>AF144*AG144</f>
        <v>188.72499999999999</v>
      </c>
      <c r="AI144" s="82">
        <f>AH144-AD144</f>
        <v>6.5499999999999829</v>
      </c>
      <c r="AJ144" s="83">
        <f>AI144/AD144</f>
        <v>3.5954439412652577E-2</v>
      </c>
      <c r="AL144" s="169" t="s">
        <v>151</v>
      </c>
      <c r="AM144" s="79"/>
      <c r="AN144" s="242">
        <f t="shared" ref="AN144:AN145" si="66">$D144</f>
        <v>0.72870000000000001</v>
      </c>
      <c r="AO144" s="118">
        <f>IF(AN135&lt;250, AN135, 250)</f>
        <v>250</v>
      </c>
      <c r="AP144" s="80">
        <f>AN144*AO144</f>
        <v>182.17500000000001</v>
      </c>
      <c r="AR144" s="242">
        <f t="shared" ref="AR144:AR145" si="67">$H144</f>
        <v>0.75490000000000002</v>
      </c>
      <c r="AS144" s="118">
        <f>IF(AN135&lt;250, AN135, 250)</f>
        <v>250</v>
      </c>
      <c r="AT144" s="80">
        <f>AR144*AS144</f>
        <v>188.72499999999999</v>
      </c>
      <c r="AU144" s="82">
        <f>AT144-AP144</f>
        <v>6.5499999999999829</v>
      </c>
      <c r="AV144" s="83">
        <f>AU144/AP144</f>
        <v>3.5954439412652577E-2</v>
      </c>
      <c r="AX144" s="169" t="s">
        <v>151</v>
      </c>
      <c r="AY144" s="79"/>
      <c r="AZ144" s="242">
        <f t="shared" ref="AZ144:AZ145" si="68">$D144</f>
        <v>0.72870000000000001</v>
      </c>
      <c r="BA144" s="118">
        <f>IF(AZ135&lt;250, AZ135, 250)</f>
        <v>250</v>
      </c>
      <c r="BB144" s="80">
        <f>AZ144*BA144</f>
        <v>182.17500000000001</v>
      </c>
      <c r="BD144" s="242">
        <f t="shared" ref="BD144:BD145" si="69">$H144</f>
        <v>0.75490000000000002</v>
      </c>
      <c r="BE144" s="118">
        <f>IF(AZ135&lt;250, AZ135, 250)</f>
        <v>250</v>
      </c>
      <c r="BF144" s="80">
        <f>BD144*BE144</f>
        <v>188.72499999999999</v>
      </c>
      <c r="BG144" s="82">
        <f>BF144-BB144</f>
        <v>6.5499999999999829</v>
      </c>
      <c r="BH144" s="83">
        <f>BG144/BB144</f>
        <v>3.5954439412652577E-2</v>
      </c>
      <c r="BJ144" s="169" t="s">
        <v>151</v>
      </c>
      <c r="BK144" s="79"/>
      <c r="BL144" s="242">
        <f t="shared" ref="BL144:BL145" si="70">$D144</f>
        <v>0.72870000000000001</v>
      </c>
      <c r="BM144" s="118">
        <f>IF(BL135&lt;250, BL135, 250)</f>
        <v>250</v>
      </c>
      <c r="BN144" s="80">
        <f>BL144*BM144</f>
        <v>182.17500000000001</v>
      </c>
      <c r="BP144" s="242">
        <f t="shared" ref="BP144:BP145" si="71">$H144</f>
        <v>0.75490000000000002</v>
      </c>
      <c r="BQ144" s="118">
        <f>IF(BL135&lt;250, BL135, 250)</f>
        <v>250</v>
      </c>
      <c r="BR144" s="80">
        <f>BP144*BQ144</f>
        <v>188.72499999999999</v>
      </c>
      <c r="BS144" s="82">
        <f>BR144-BN144</f>
        <v>6.5499999999999829</v>
      </c>
      <c r="BT144" s="83">
        <f>BS144/BN144</f>
        <v>3.5954439412652577E-2</v>
      </c>
      <c r="BV144" s="169" t="s">
        <v>151</v>
      </c>
      <c r="BW144" s="79"/>
      <c r="BX144" s="242">
        <f t="shared" ref="BX144:BX145" si="72">$D144</f>
        <v>0.72870000000000001</v>
      </c>
      <c r="BY144" s="118">
        <f>IF(BX135&lt;250, BX135, 250)</f>
        <v>0</v>
      </c>
      <c r="BZ144" s="80">
        <f>BX144*BY144</f>
        <v>0</v>
      </c>
      <c r="CB144" s="242">
        <f t="shared" ref="CB144:CB145" si="73">$H144</f>
        <v>0.75490000000000002</v>
      </c>
      <c r="CC144" s="118">
        <f>IF(BX135&lt;250, BX135, 250)</f>
        <v>0</v>
      </c>
      <c r="CD144" s="80">
        <f>CB144*CC144</f>
        <v>0</v>
      </c>
      <c r="CE144" s="82">
        <f>CD144-BZ144</f>
        <v>0</v>
      </c>
      <c r="CF144" s="83">
        <f>IFERROR(CE144/BZ144,0)</f>
        <v>0</v>
      </c>
    </row>
    <row r="145" spans="2:84" x14ac:dyDescent="0.35">
      <c r="B145" s="169" t="s">
        <v>152</v>
      </c>
      <c r="C145" s="79"/>
      <c r="D145" s="183">
        <f>'Current Tariff Schedule'!$H137</f>
        <v>0.83260000000000001</v>
      </c>
      <c r="E145" s="118">
        <f>IF(D135&gt;250,D135-250,0)</f>
        <v>0</v>
      </c>
      <c r="F145" s="80">
        <f>D145*E145</f>
        <v>0</v>
      </c>
      <c r="H145" s="183">
        <f>'Summary Sheet'!$G38</f>
        <v>0.86260000000000003</v>
      </c>
      <c r="I145" s="118">
        <f>IF(D135&gt;250,D135-250,0)</f>
        <v>0</v>
      </c>
      <c r="J145" s="80">
        <f>H145*I145</f>
        <v>0</v>
      </c>
      <c r="K145" s="82">
        <f>J145-F145</f>
        <v>0</v>
      </c>
      <c r="L145" s="83">
        <f>IFERROR(K145/F145,0)</f>
        <v>0</v>
      </c>
      <c r="N145" s="169" t="s">
        <v>152</v>
      </c>
      <c r="O145" s="79"/>
      <c r="P145" s="242">
        <f t="shared" si="62"/>
        <v>0.83260000000000001</v>
      </c>
      <c r="Q145" s="118">
        <f>IF(P135&gt;250,P135-250,0)</f>
        <v>0</v>
      </c>
      <c r="R145" s="80">
        <f>P145*Q145</f>
        <v>0</v>
      </c>
      <c r="T145" s="242">
        <f t="shared" si="63"/>
        <v>0.86260000000000003</v>
      </c>
      <c r="U145" s="118">
        <f>IF(P135&gt;250,P135-250,0)</f>
        <v>0</v>
      </c>
      <c r="V145" s="80">
        <f>T145*U145</f>
        <v>0</v>
      </c>
      <c r="W145" s="82">
        <f>V145-R145</f>
        <v>0</v>
      </c>
      <c r="X145" s="83">
        <f>IFERROR(W145/R145,0)</f>
        <v>0</v>
      </c>
      <c r="Z145" s="169" t="s">
        <v>152</v>
      </c>
      <c r="AA145" s="79"/>
      <c r="AB145" s="242">
        <f t="shared" si="64"/>
        <v>0.83260000000000001</v>
      </c>
      <c r="AC145" s="118">
        <f>IF(AB135&gt;250, AB135-250)</f>
        <v>250</v>
      </c>
      <c r="AD145" s="80">
        <f>AB145*AC145</f>
        <v>208.15</v>
      </c>
      <c r="AF145" s="242">
        <f t="shared" si="65"/>
        <v>0.86260000000000003</v>
      </c>
      <c r="AG145" s="118">
        <f>IF(AB135&gt;250, AB135-250)</f>
        <v>250</v>
      </c>
      <c r="AH145" s="80">
        <f>AF145*AG145</f>
        <v>215.65</v>
      </c>
      <c r="AI145" s="82">
        <f>AH145-AD145</f>
        <v>7.5</v>
      </c>
      <c r="AJ145" s="83">
        <f>AI145/AD145</f>
        <v>3.6031707902954596E-2</v>
      </c>
      <c r="AL145" s="169" t="s">
        <v>152</v>
      </c>
      <c r="AM145" s="79"/>
      <c r="AN145" s="242">
        <f t="shared" si="66"/>
        <v>0.83260000000000001</v>
      </c>
      <c r="AO145" s="118">
        <f>IF(AN135&gt;250, AN135-250)</f>
        <v>500</v>
      </c>
      <c r="AP145" s="80">
        <f>AN145*AO145</f>
        <v>416.3</v>
      </c>
      <c r="AR145" s="242">
        <f t="shared" si="67"/>
        <v>0.86260000000000003</v>
      </c>
      <c r="AS145" s="118">
        <f>IF(AN135&gt;250, AN135-250)</f>
        <v>500</v>
      </c>
      <c r="AT145" s="80">
        <f>AR145*AS145</f>
        <v>431.3</v>
      </c>
      <c r="AU145" s="82">
        <f>AT145-AP145</f>
        <v>15</v>
      </c>
      <c r="AV145" s="83">
        <f>AU145/AP145</f>
        <v>3.6031707902954596E-2</v>
      </c>
      <c r="AX145" s="169" t="s">
        <v>152</v>
      </c>
      <c r="AY145" s="79"/>
      <c r="AZ145" s="242">
        <f t="shared" si="68"/>
        <v>0.83260000000000001</v>
      </c>
      <c r="BA145" s="118">
        <f>IF(AZ135&gt;250, AZ135-250)</f>
        <v>750</v>
      </c>
      <c r="BB145" s="80">
        <f>AZ145*BA145</f>
        <v>624.45000000000005</v>
      </c>
      <c r="BD145" s="242">
        <f t="shared" si="69"/>
        <v>0.86260000000000003</v>
      </c>
      <c r="BE145" s="118">
        <f>IF(AZ135&gt;250, AZ135-250)</f>
        <v>750</v>
      </c>
      <c r="BF145" s="80">
        <f>BD145*BE145</f>
        <v>646.95000000000005</v>
      </c>
      <c r="BG145" s="82">
        <f>BF145-BB145</f>
        <v>22.5</v>
      </c>
      <c r="BH145" s="83">
        <f>BG145/BB145</f>
        <v>3.6031707902954596E-2</v>
      </c>
      <c r="BJ145" s="169" t="s">
        <v>152</v>
      </c>
      <c r="BK145" s="79"/>
      <c r="BL145" s="242">
        <f t="shared" si="70"/>
        <v>0.83260000000000001</v>
      </c>
      <c r="BM145" s="118">
        <f>IF(BL135&gt;250,BL135-250,0)</f>
        <v>1750</v>
      </c>
      <c r="BN145" s="80">
        <f>BL145*BM145</f>
        <v>1457.05</v>
      </c>
      <c r="BP145" s="242">
        <f t="shared" si="71"/>
        <v>0.86260000000000003</v>
      </c>
      <c r="BQ145" s="118">
        <f>IF(BL135&gt;250,BL135-250,0)</f>
        <v>1750</v>
      </c>
      <c r="BR145" s="80">
        <f>BP145*BQ145</f>
        <v>1509.55</v>
      </c>
      <c r="BS145" s="82">
        <f>BR145-BN145</f>
        <v>52.5</v>
      </c>
      <c r="BT145" s="83">
        <f>BS145/BN145</f>
        <v>3.6031707902954603E-2</v>
      </c>
      <c r="BV145" s="169" t="s">
        <v>152</v>
      </c>
      <c r="BW145" s="79"/>
      <c r="BX145" s="242">
        <f t="shared" si="72"/>
        <v>0.83260000000000001</v>
      </c>
      <c r="BY145" s="118">
        <f>IF(BX135&gt;250,BX135-250,0)</f>
        <v>0</v>
      </c>
      <c r="BZ145" s="80">
        <f>BX145*BY145</f>
        <v>0</v>
      </c>
      <c r="CB145" s="242">
        <f t="shared" si="73"/>
        <v>0.86260000000000003</v>
      </c>
      <c r="CC145" s="118">
        <f>IF(BX135&gt;250,BX135-250,0)</f>
        <v>0</v>
      </c>
      <c r="CD145" s="80">
        <f>CB145*CC145</f>
        <v>0</v>
      </c>
      <c r="CE145" s="82">
        <f>CD145-BZ145</f>
        <v>0</v>
      </c>
      <c r="CF145" s="83">
        <f>IFERROR(CE145/BZ145,0)</f>
        <v>0</v>
      </c>
    </row>
    <row r="146" spans="2:84" x14ac:dyDescent="0.35">
      <c r="B146" s="169"/>
      <c r="C146" s="79"/>
      <c r="D146" s="136"/>
      <c r="E146" s="146"/>
      <c r="F146" s="80"/>
      <c r="G146" s="81"/>
      <c r="H146" s="117"/>
      <c r="I146" s="146"/>
      <c r="J146" s="80"/>
      <c r="K146" s="82"/>
      <c r="L146" s="160"/>
      <c r="N146" s="169"/>
      <c r="O146" s="79"/>
      <c r="P146" s="136"/>
      <c r="Q146" s="146"/>
      <c r="R146" s="80"/>
      <c r="S146" s="81"/>
      <c r="T146" s="117"/>
      <c r="U146" s="146"/>
      <c r="V146" s="80"/>
      <c r="W146" s="82"/>
      <c r="X146" s="160"/>
      <c r="Z146" s="169"/>
      <c r="AA146" s="79"/>
      <c r="AB146" s="136"/>
      <c r="AC146" s="146"/>
      <c r="AD146" s="80"/>
      <c r="AE146" s="81"/>
      <c r="AF146" s="117"/>
      <c r="AG146" s="146"/>
      <c r="AH146" s="80"/>
      <c r="AI146" s="82"/>
      <c r="AJ146" s="160"/>
      <c r="AL146" s="169"/>
      <c r="AM146" s="79"/>
      <c r="AN146" s="136"/>
      <c r="AO146" s="146"/>
      <c r="AP146" s="80"/>
      <c r="AQ146" s="81"/>
      <c r="AR146" s="117"/>
      <c r="AS146" s="146"/>
      <c r="AT146" s="80"/>
      <c r="AU146" s="82"/>
      <c r="AV146" s="160"/>
      <c r="AX146" s="169"/>
      <c r="AY146" s="79"/>
      <c r="AZ146" s="136"/>
      <c r="BA146" s="146"/>
      <c r="BB146" s="80"/>
      <c r="BC146" s="81"/>
      <c r="BD146" s="117"/>
      <c r="BE146" s="146"/>
      <c r="BF146" s="80"/>
      <c r="BG146" s="82"/>
      <c r="BH146" s="160"/>
      <c r="BJ146" s="169"/>
      <c r="BK146" s="79"/>
      <c r="BL146" s="136"/>
      <c r="BM146" s="146"/>
      <c r="BN146" s="80"/>
      <c r="BO146" s="81"/>
      <c r="BP146" s="117"/>
      <c r="BQ146" s="146"/>
      <c r="BR146" s="80"/>
      <c r="BS146" s="82"/>
      <c r="BT146" s="160"/>
      <c r="BV146" s="169"/>
      <c r="BW146" s="79"/>
      <c r="BX146" s="136"/>
      <c r="BY146" s="146"/>
      <c r="BZ146" s="80"/>
      <c r="CA146" s="81"/>
      <c r="CB146" s="117"/>
      <c r="CC146" s="146"/>
      <c r="CD146" s="80"/>
      <c r="CE146" s="82"/>
      <c r="CF146" s="160"/>
    </row>
    <row r="147" spans="2:84" ht="15" thickBot="1" x14ac:dyDescent="0.4">
      <c r="B147" s="119" t="s">
        <v>144</v>
      </c>
      <c r="C147" s="120"/>
      <c r="D147" s="147"/>
      <c r="E147" s="148"/>
      <c r="F147" s="149">
        <f>SUM(F143:F146)</f>
        <v>72.87</v>
      </c>
      <c r="G147" s="150"/>
      <c r="H147" s="147"/>
      <c r="I147" s="151"/>
      <c r="J147" s="149">
        <f>SUM(J143:J146)</f>
        <v>75.489999999999995</v>
      </c>
      <c r="K147" s="152">
        <f>J147-F147</f>
        <v>2.6199999999999903</v>
      </c>
      <c r="L147" s="161">
        <f>K147/F147</f>
        <v>3.5954439412652535E-2</v>
      </c>
      <c r="N147" s="119" t="s">
        <v>144</v>
      </c>
      <c r="O147" s="120"/>
      <c r="P147" s="147"/>
      <c r="Q147" s="148"/>
      <c r="R147" s="149">
        <f>SUM(R143:R146)</f>
        <v>182.17500000000001</v>
      </c>
      <c r="S147" s="150"/>
      <c r="T147" s="147"/>
      <c r="U147" s="151"/>
      <c r="V147" s="149">
        <f>SUM(V143:V146)</f>
        <v>188.72499999999999</v>
      </c>
      <c r="W147" s="152">
        <f>V147-R147</f>
        <v>6.5499999999999829</v>
      </c>
      <c r="X147" s="161">
        <f>W147/R147</f>
        <v>3.5954439412652577E-2</v>
      </c>
      <c r="Z147" s="119" t="s">
        <v>144</v>
      </c>
      <c r="AA147" s="120"/>
      <c r="AB147" s="147"/>
      <c r="AC147" s="148"/>
      <c r="AD147" s="149">
        <f>SUM(AD143:AD146)</f>
        <v>390.32500000000005</v>
      </c>
      <c r="AE147" s="150"/>
      <c r="AF147" s="147"/>
      <c r="AG147" s="151"/>
      <c r="AH147" s="149">
        <f>SUM(AH143:AH146)</f>
        <v>404.375</v>
      </c>
      <c r="AI147" s="152">
        <f>AH147-AD147</f>
        <v>14.049999999999955</v>
      </c>
      <c r="AJ147" s="161">
        <f>AI147/AD147</f>
        <v>3.5995644655094992E-2</v>
      </c>
      <c r="AL147" s="119" t="s">
        <v>144</v>
      </c>
      <c r="AM147" s="120"/>
      <c r="AN147" s="147"/>
      <c r="AO147" s="148"/>
      <c r="AP147" s="149">
        <f>SUM(AP143:AP146)</f>
        <v>598.47500000000002</v>
      </c>
      <c r="AQ147" s="150"/>
      <c r="AR147" s="147"/>
      <c r="AS147" s="151"/>
      <c r="AT147" s="149">
        <f>SUM(AT143:AT146)</f>
        <v>620.02499999999998</v>
      </c>
      <c r="AU147" s="152">
        <f>AT147-AP147</f>
        <v>21.549999999999955</v>
      </c>
      <c r="AV147" s="161">
        <f>AU147/AP147</f>
        <v>3.6008187476502702E-2</v>
      </c>
      <c r="AX147" s="119" t="s">
        <v>144</v>
      </c>
      <c r="AY147" s="120"/>
      <c r="AZ147" s="147"/>
      <c r="BA147" s="148"/>
      <c r="BB147" s="149">
        <f>SUM(BB143:BB146)</f>
        <v>806.625</v>
      </c>
      <c r="BC147" s="150"/>
      <c r="BD147" s="147"/>
      <c r="BE147" s="151"/>
      <c r="BF147" s="149">
        <f>SUM(BF143:BF146)</f>
        <v>835.67500000000007</v>
      </c>
      <c r="BG147" s="152">
        <f>BF147-BB147</f>
        <v>29.050000000000068</v>
      </c>
      <c r="BH147" s="161">
        <f>BG147/BB147</f>
        <v>3.6014256934759112E-2</v>
      </c>
      <c r="BJ147" s="119" t="s">
        <v>144</v>
      </c>
      <c r="BK147" s="120"/>
      <c r="BL147" s="147"/>
      <c r="BM147" s="148"/>
      <c r="BN147" s="149">
        <f>SUM(BN143:BN146)</f>
        <v>1639.2249999999999</v>
      </c>
      <c r="BO147" s="150"/>
      <c r="BP147" s="147"/>
      <c r="BQ147" s="151"/>
      <c r="BR147" s="149">
        <f>SUM(BR143:BR146)</f>
        <v>1698.2749999999999</v>
      </c>
      <c r="BS147" s="152">
        <f>BR147-BN147</f>
        <v>59.049999999999955</v>
      </c>
      <c r="BT147" s="161">
        <f>BS147/BN147</f>
        <v>3.6023120682029591E-2</v>
      </c>
      <c r="BV147" s="119" t="s">
        <v>144</v>
      </c>
      <c r="BW147" s="120"/>
      <c r="BX147" s="147"/>
      <c r="BY147" s="148"/>
      <c r="BZ147" s="149">
        <f>SUM(BZ143:BZ146)</f>
        <v>0</v>
      </c>
      <c r="CA147" s="150"/>
      <c r="CB147" s="147"/>
      <c r="CC147" s="151"/>
      <c r="CD147" s="149">
        <f>SUM(CD143:CD146)</f>
        <v>0</v>
      </c>
      <c r="CE147" s="152">
        <f>CD147-BZ147</f>
        <v>0</v>
      </c>
      <c r="CF147" s="161">
        <f>IFERROR(CE147/BZ147,0)</f>
        <v>0</v>
      </c>
    </row>
    <row r="148" spans="2:84" ht="16.25" customHeight="1" thickBot="1" x14ac:dyDescent="0.4">
      <c r="B148" s="170"/>
      <c r="C148" s="121"/>
      <c r="D148" s="122"/>
      <c r="E148" s="123"/>
      <c r="F148" s="124"/>
      <c r="H148" s="125"/>
      <c r="I148" s="126"/>
      <c r="J148" s="127"/>
      <c r="K148" s="128"/>
      <c r="L148" s="162"/>
      <c r="N148" s="170"/>
      <c r="O148" s="121"/>
      <c r="P148" s="122"/>
      <c r="Q148" s="123"/>
      <c r="R148" s="124"/>
      <c r="T148" s="125"/>
      <c r="U148" s="126"/>
      <c r="V148" s="127"/>
      <c r="W148" s="128"/>
      <c r="X148" s="162"/>
      <c r="Z148" s="170"/>
      <c r="AA148" s="121"/>
      <c r="AB148" s="122"/>
      <c r="AC148" s="123"/>
      <c r="AD148" s="124"/>
      <c r="AF148" s="125"/>
      <c r="AG148" s="126"/>
      <c r="AH148" s="127"/>
      <c r="AI148" s="128"/>
      <c r="AJ148" s="162"/>
      <c r="AL148" s="170"/>
      <c r="AM148" s="121"/>
      <c r="AN148" s="122"/>
      <c r="AO148" s="123"/>
      <c r="AP148" s="124"/>
      <c r="AR148" s="125"/>
      <c r="AS148" s="126"/>
      <c r="AT148" s="127"/>
      <c r="AU148" s="128"/>
      <c r="AV148" s="162"/>
      <c r="AX148" s="170"/>
      <c r="AY148" s="121"/>
      <c r="AZ148" s="122"/>
      <c r="BA148" s="123"/>
      <c r="BB148" s="124"/>
      <c r="BD148" s="125"/>
      <c r="BE148" s="126"/>
      <c r="BF148" s="127"/>
      <c r="BG148" s="128"/>
      <c r="BH148" s="162"/>
      <c r="BJ148" s="170"/>
      <c r="BK148" s="121"/>
      <c r="BL148" s="122"/>
      <c r="BM148" s="123"/>
      <c r="BN148" s="124"/>
      <c r="BP148" s="125"/>
      <c r="BQ148" s="126"/>
      <c r="BR148" s="127"/>
      <c r="BS148" s="128"/>
      <c r="BT148" s="162"/>
      <c r="BV148" s="170"/>
      <c r="BW148" s="121"/>
      <c r="BX148" s="122"/>
      <c r="BY148" s="123"/>
      <c r="BZ148" s="124"/>
      <c r="CB148" s="125"/>
      <c r="CC148" s="126"/>
      <c r="CD148" s="127"/>
      <c r="CE148" s="128"/>
      <c r="CF148" s="162"/>
    </row>
    <row r="149" spans="2:84" ht="15.65" customHeight="1" x14ac:dyDescent="0.35">
      <c r="B149" s="171" t="s">
        <v>145</v>
      </c>
      <c r="C149" s="79"/>
      <c r="D149" s="96"/>
      <c r="E149" s="97"/>
      <c r="F149" s="100">
        <f>F147</f>
        <v>72.87</v>
      </c>
      <c r="H149" s="98"/>
      <c r="I149" s="98"/>
      <c r="J149" s="99">
        <f>J147</f>
        <v>75.489999999999995</v>
      </c>
      <c r="K149" s="82">
        <f>K147</f>
        <v>2.6199999999999903</v>
      </c>
      <c r="L149" s="160">
        <f>K149/F149</f>
        <v>3.5954439412652535E-2</v>
      </c>
      <c r="N149" s="171" t="s">
        <v>145</v>
      </c>
      <c r="O149" s="79"/>
      <c r="P149" s="96"/>
      <c r="Q149" s="97"/>
      <c r="R149" s="100">
        <f>R147</f>
        <v>182.17500000000001</v>
      </c>
      <c r="T149" s="98"/>
      <c r="U149" s="98"/>
      <c r="V149" s="99">
        <f>V147</f>
        <v>188.72499999999999</v>
      </c>
      <c r="W149" s="82">
        <f>W147</f>
        <v>6.5499999999999829</v>
      </c>
      <c r="X149" s="160">
        <f>W149/R149</f>
        <v>3.5954439412652577E-2</v>
      </c>
      <c r="Z149" s="171" t="s">
        <v>145</v>
      </c>
      <c r="AA149" s="79"/>
      <c r="AB149" s="96"/>
      <c r="AC149" s="97"/>
      <c r="AD149" s="100">
        <f>AD147</f>
        <v>390.32500000000005</v>
      </c>
      <c r="AF149" s="98"/>
      <c r="AG149" s="98"/>
      <c r="AH149" s="99">
        <f>AH147</f>
        <v>404.375</v>
      </c>
      <c r="AI149" s="82">
        <f>AI147</f>
        <v>14.049999999999955</v>
      </c>
      <c r="AJ149" s="160">
        <f>AI149/AD149</f>
        <v>3.5995644655094992E-2</v>
      </c>
      <c r="AL149" s="171" t="s">
        <v>145</v>
      </c>
      <c r="AM149" s="79"/>
      <c r="AN149" s="96"/>
      <c r="AO149" s="97"/>
      <c r="AP149" s="100">
        <f>AP147</f>
        <v>598.47500000000002</v>
      </c>
      <c r="AR149" s="98"/>
      <c r="AS149" s="98"/>
      <c r="AT149" s="99">
        <f>AT147</f>
        <v>620.02499999999998</v>
      </c>
      <c r="AU149" s="82">
        <f>AU147</f>
        <v>21.549999999999955</v>
      </c>
      <c r="AV149" s="160">
        <f>AU149/AP149</f>
        <v>3.6008187476502702E-2</v>
      </c>
      <c r="AX149" s="171" t="s">
        <v>145</v>
      </c>
      <c r="AY149" s="79"/>
      <c r="AZ149" s="96"/>
      <c r="BA149" s="97"/>
      <c r="BB149" s="100">
        <f>BB147</f>
        <v>806.625</v>
      </c>
      <c r="BD149" s="98"/>
      <c r="BE149" s="98"/>
      <c r="BF149" s="99">
        <f>BF147</f>
        <v>835.67500000000007</v>
      </c>
      <c r="BG149" s="82">
        <f>BG147</f>
        <v>29.050000000000068</v>
      </c>
      <c r="BH149" s="160">
        <f>BG149/BB149</f>
        <v>3.6014256934759112E-2</v>
      </c>
      <c r="BJ149" s="171" t="s">
        <v>145</v>
      </c>
      <c r="BK149" s="79"/>
      <c r="BL149" s="96"/>
      <c r="BM149" s="97"/>
      <c r="BN149" s="100">
        <f>BN147</f>
        <v>1639.2249999999999</v>
      </c>
      <c r="BP149" s="98"/>
      <c r="BQ149" s="98"/>
      <c r="BR149" s="99">
        <f>BR147</f>
        <v>1698.2749999999999</v>
      </c>
      <c r="BS149" s="82">
        <f>BS147</f>
        <v>59.049999999999955</v>
      </c>
      <c r="BT149" s="160">
        <f>BS149/BN149</f>
        <v>3.6023120682029591E-2</v>
      </c>
      <c r="BV149" s="171" t="s">
        <v>145</v>
      </c>
      <c r="BW149" s="79"/>
      <c r="BX149" s="96"/>
      <c r="BY149" s="97"/>
      <c r="BZ149" s="100">
        <f>BZ147</f>
        <v>0</v>
      </c>
      <c r="CB149" s="98"/>
      <c r="CC149" s="98"/>
      <c r="CD149" s="99">
        <f>CD147</f>
        <v>0</v>
      </c>
      <c r="CE149" s="82">
        <f>CE147</f>
        <v>0</v>
      </c>
      <c r="CF149" s="83">
        <f>IFERROR(CE149/BZ149,0)</f>
        <v>0</v>
      </c>
    </row>
    <row r="150" spans="2:84" x14ac:dyDescent="0.35">
      <c r="B150" s="172" t="s">
        <v>146</v>
      </c>
      <c r="C150" s="79"/>
      <c r="D150" s="96">
        <v>0.05</v>
      </c>
      <c r="E150" s="101"/>
      <c r="F150" s="82">
        <f>D150*F149</f>
        <v>3.6435000000000004</v>
      </c>
      <c r="H150" s="96">
        <v>0.05</v>
      </c>
      <c r="I150" s="103"/>
      <c r="J150" s="129">
        <f>J149*H150</f>
        <v>3.7744999999999997</v>
      </c>
      <c r="K150" s="82">
        <f>J150-F150</f>
        <v>0.13099999999999934</v>
      </c>
      <c r="L150" s="160">
        <f>K150/F150</f>
        <v>3.5954439412652486E-2</v>
      </c>
      <c r="N150" s="172" t="s">
        <v>146</v>
      </c>
      <c r="O150" s="79"/>
      <c r="P150" s="96">
        <v>0.05</v>
      </c>
      <c r="Q150" s="101"/>
      <c r="R150" s="82">
        <f>P150*R149</f>
        <v>9.1087500000000006</v>
      </c>
      <c r="T150" s="96">
        <v>0.05</v>
      </c>
      <c r="U150" s="103"/>
      <c r="V150" s="129">
        <f>V149*T150</f>
        <v>9.4362499999999994</v>
      </c>
      <c r="W150" s="82">
        <f>V150-R150</f>
        <v>0.32749999999999879</v>
      </c>
      <c r="X150" s="160">
        <f>W150/R150</f>
        <v>3.5954439412652535E-2</v>
      </c>
      <c r="Z150" s="172" t="s">
        <v>146</v>
      </c>
      <c r="AA150" s="79"/>
      <c r="AB150" s="96">
        <v>0.05</v>
      </c>
      <c r="AC150" s="101"/>
      <c r="AD150" s="82">
        <f>AB150*AD149</f>
        <v>19.516250000000003</v>
      </c>
      <c r="AF150" s="96">
        <v>0.05</v>
      </c>
      <c r="AG150" s="103"/>
      <c r="AH150" s="129">
        <f>AH149*AF150</f>
        <v>20.21875</v>
      </c>
      <c r="AI150" s="82">
        <f>AH150-AD150</f>
        <v>0.70249999999999702</v>
      </c>
      <c r="AJ150" s="160">
        <f>AI150/AD150</f>
        <v>3.5995644655094958E-2</v>
      </c>
      <c r="AL150" s="172" t="s">
        <v>146</v>
      </c>
      <c r="AM150" s="79"/>
      <c r="AN150" s="96">
        <v>0.05</v>
      </c>
      <c r="AO150" s="101"/>
      <c r="AP150" s="82">
        <f>AN150*AP149</f>
        <v>29.923750000000002</v>
      </c>
      <c r="AR150" s="96">
        <v>0.05</v>
      </c>
      <c r="AS150" s="103"/>
      <c r="AT150" s="129">
        <f>AT149*AR150</f>
        <v>31.001249999999999</v>
      </c>
      <c r="AU150" s="82">
        <f>AT150-AP150</f>
        <v>1.077499999999997</v>
      </c>
      <c r="AV150" s="160">
        <f>AU150/AP150</f>
        <v>3.6008187476502675E-2</v>
      </c>
      <c r="AX150" s="172" t="s">
        <v>146</v>
      </c>
      <c r="AY150" s="79"/>
      <c r="AZ150" s="96">
        <v>0.05</v>
      </c>
      <c r="BA150" s="101"/>
      <c r="BB150" s="82">
        <f>AZ150*BB149</f>
        <v>40.331250000000004</v>
      </c>
      <c r="BD150" s="96">
        <v>0.05</v>
      </c>
      <c r="BE150" s="103"/>
      <c r="BF150" s="129">
        <f>BF149*BD150</f>
        <v>41.783750000000005</v>
      </c>
      <c r="BG150" s="82">
        <f>BF150-BB150</f>
        <v>1.4525000000000006</v>
      </c>
      <c r="BH150" s="160">
        <f>BG150/BB150</f>
        <v>3.6014256934759036E-2</v>
      </c>
      <c r="BJ150" s="172" t="s">
        <v>146</v>
      </c>
      <c r="BK150" s="79"/>
      <c r="BL150" s="96">
        <v>0.05</v>
      </c>
      <c r="BM150" s="101"/>
      <c r="BN150" s="82">
        <f>BL150*BN149</f>
        <v>81.961250000000007</v>
      </c>
      <c r="BP150" s="96">
        <v>0.05</v>
      </c>
      <c r="BQ150" s="103"/>
      <c r="BR150" s="129">
        <f>BR149*BP150</f>
        <v>84.913749999999993</v>
      </c>
      <c r="BS150" s="82">
        <f>BR150-BN150</f>
        <v>2.9524999999999864</v>
      </c>
      <c r="BT150" s="160">
        <f>BS150/BN150</f>
        <v>3.6023120682029446E-2</v>
      </c>
      <c r="BV150" s="172" t="s">
        <v>146</v>
      </c>
      <c r="BW150" s="79"/>
      <c r="BX150" s="96">
        <v>0.05</v>
      </c>
      <c r="BY150" s="101"/>
      <c r="BZ150" s="82">
        <f>BX150*BZ149</f>
        <v>0</v>
      </c>
      <c r="CB150" s="96">
        <v>0.05</v>
      </c>
      <c r="CC150" s="103"/>
      <c r="CD150" s="129">
        <f>CD149*CB150</f>
        <v>0</v>
      </c>
      <c r="CE150" s="82">
        <f>CD150-BZ150</f>
        <v>0</v>
      </c>
      <c r="CF150" s="83">
        <f>IFERROR(CE150/BZ150,0)</f>
        <v>0</v>
      </c>
    </row>
    <row r="151" spans="2:84" x14ac:dyDescent="0.35">
      <c r="B151" s="173" t="s">
        <v>147</v>
      </c>
      <c r="C151" s="79"/>
      <c r="D151" s="103"/>
      <c r="E151" s="101"/>
      <c r="F151" s="82">
        <f>F149+F150</f>
        <v>76.513500000000008</v>
      </c>
      <c r="H151" s="103"/>
      <c r="I151" s="103"/>
      <c r="J151" s="129">
        <f>SUM(J149:J150)</f>
        <v>79.264499999999998</v>
      </c>
      <c r="K151" s="82">
        <f>J151-F151</f>
        <v>2.7509999999999906</v>
      </c>
      <c r="L151" s="160">
        <f>K151/F151</f>
        <v>3.5954439412652542E-2</v>
      </c>
      <c r="N151" s="173" t="s">
        <v>147</v>
      </c>
      <c r="O151" s="79"/>
      <c r="P151" s="103"/>
      <c r="Q151" s="101"/>
      <c r="R151" s="82">
        <f>R149+R150</f>
        <v>191.28375</v>
      </c>
      <c r="T151" s="103"/>
      <c r="U151" s="103"/>
      <c r="V151" s="129">
        <f>SUM(V149:V150)</f>
        <v>198.16125</v>
      </c>
      <c r="W151" s="82">
        <f>V151-R151</f>
        <v>6.8774999999999977</v>
      </c>
      <c r="X151" s="160">
        <f>W151/R151</f>
        <v>3.595443941265266E-2</v>
      </c>
      <c r="Z151" s="173" t="s">
        <v>147</v>
      </c>
      <c r="AA151" s="79"/>
      <c r="AB151" s="103"/>
      <c r="AC151" s="101"/>
      <c r="AD151" s="82">
        <f>AD149+AD150</f>
        <v>409.84125000000006</v>
      </c>
      <c r="AF151" s="103"/>
      <c r="AG151" s="103"/>
      <c r="AH151" s="129">
        <f>SUM(AH149:AH150)</f>
        <v>424.59375</v>
      </c>
      <c r="AI151" s="82">
        <f>AH151-AD151</f>
        <v>14.752499999999941</v>
      </c>
      <c r="AJ151" s="160">
        <f>AI151/AD151</f>
        <v>3.5995644655094965E-2</v>
      </c>
      <c r="AL151" s="173" t="s">
        <v>147</v>
      </c>
      <c r="AM151" s="79"/>
      <c r="AN151" s="103"/>
      <c r="AO151" s="101"/>
      <c r="AP151" s="82">
        <f>AP149+AP150</f>
        <v>628.39875000000006</v>
      </c>
      <c r="AR151" s="103"/>
      <c r="AS151" s="103"/>
      <c r="AT151" s="129">
        <f>SUM(AT149:AT150)</f>
        <v>651.02625</v>
      </c>
      <c r="AU151" s="82">
        <f>AT151-AP151</f>
        <v>22.627499999999941</v>
      </c>
      <c r="AV151" s="160">
        <f>AU151/AP151</f>
        <v>3.6008187476502682E-2</v>
      </c>
      <c r="AX151" s="173" t="s">
        <v>147</v>
      </c>
      <c r="AY151" s="79"/>
      <c r="AZ151" s="103"/>
      <c r="BA151" s="101"/>
      <c r="BB151" s="82">
        <f>BB149+BB150</f>
        <v>846.95624999999995</v>
      </c>
      <c r="BD151" s="103"/>
      <c r="BE151" s="103"/>
      <c r="BF151" s="129">
        <f>SUM(BF149:BF150)</f>
        <v>877.45875000000012</v>
      </c>
      <c r="BG151" s="82">
        <f>BF151-BB151</f>
        <v>30.502500000000168</v>
      </c>
      <c r="BH151" s="160">
        <f>BG151/BB151</f>
        <v>3.601425693475923E-2</v>
      </c>
      <c r="BJ151" s="173" t="s">
        <v>147</v>
      </c>
      <c r="BK151" s="79"/>
      <c r="BL151" s="103"/>
      <c r="BM151" s="101"/>
      <c r="BN151" s="82">
        <f>BN149+BN150</f>
        <v>1721.18625</v>
      </c>
      <c r="BP151" s="103"/>
      <c r="BQ151" s="103"/>
      <c r="BR151" s="129">
        <f>SUM(BR149:BR150)</f>
        <v>1783.1887499999998</v>
      </c>
      <c r="BS151" s="82">
        <f>BR151-BN151</f>
        <v>62.002499999999827</v>
      </c>
      <c r="BT151" s="160">
        <f>BS151/BN151</f>
        <v>3.6023120682029515E-2</v>
      </c>
      <c r="BV151" s="173" t="s">
        <v>147</v>
      </c>
      <c r="BW151" s="79"/>
      <c r="BX151" s="103"/>
      <c r="BY151" s="101"/>
      <c r="BZ151" s="82">
        <f>BZ149+BZ150</f>
        <v>0</v>
      </c>
      <c r="CB151" s="103"/>
      <c r="CC151" s="103"/>
      <c r="CD151" s="129">
        <f>SUM(CD149:CD150)</f>
        <v>0</v>
      </c>
      <c r="CE151" s="82">
        <f>CD151-BZ151</f>
        <v>0</v>
      </c>
      <c r="CF151" s="83">
        <f>IFERROR(CE151/BZ151,0)</f>
        <v>0</v>
      </c>
    </row>
    <row r="152" spans="2:84" customFormat="1" x14ac:dyDescent="0.35">
      <c r="B152" s="233" t="s">
        <v>148</v>
      </c>
      <c r="C152" s="79"/>
      <c r="D152" s="131">
        <f>$D$26</f>
        <v>0.13100000000000001</v>
      </c>
      <c r="E152" s="101"/>
      <c r="F152" s="130">
        <f>-D152*SUM(F142:F145)</f>
        <v>-9.5459700000000005</v>
      </c>
      <c r="G152" s="81"/>
      <c r="H152" s="131">
        <f>$H$26</f>
        <v>0.13100000000000001</v>
      </c>
      <c r="I152" s="103"/>
      <c r="J152" s="130">
        <f>-H152*SUM(J142:J145)</f>
        <v>-9.8891899999999993</v>
      </c>
      <c r="K152" s="130">
        <f>J152-F152</f>
        <v>-0.34321999999999875</v>
      </c>
      <c r="L152" s="83"/>
      <c r="N152" s="233" t="s">
        <v>148</v>
      </c>
      <c r="O152" s="79"/>
      <c r="P152" s="131">
        <f>$D$26</f>
        <v>0.13100000000000001</v>
      </c>
      <c r="Q152" s="101"/>
      <c r="R152" s="130">
        <f>-P152*SUM(R142:R145)</f>
        <v>-23.864925000000003</v>
      </c>
      <c r="S152" s="81"/>
      <c r="T152" s="131">
        <f>$H$26</f>
        <v>0.13100000000000001</v>
      </c>
      <c r="U152" s="103"/>
      <c r="V152" s="130">
        <f>-T152*SUM(V142:V145)</f>
        <v>-24.722975000000002</v>
      </c>
      <c r="W152" s="130">
        <f>V152-R152</f>
        <v>-0.85804999999999865</v>
      </c>
      <c r="X152" s="83"/>
      <c r="Z152" s="233" t="s">
        <v>148</v>
      </c>
      <c r="AA152" s="79"/>
      <c r="AB152" s="131">
        <f>$D$26</f>
        <v>0.13100000000000001</v>
      </c>
      <c r="AC152" s="101"/>
      <c r="AD152" s="130">
        <f>-AB152*SUM(AD142:AD145)</f>
        <v>-51.13257500000001</v>
      </c>
      <c r="AE152" s="81"/>
      <c r="AF152" s="131">
        <f>$H$26</f>
        <v>0.13100000000000001</v>
      </c>
      <c r="AG152" s="103"/>
      <c r="AH152" s="130">
        <f>-AF152*SUM(AH142:AH145)</f>
        <v>-52.973125000000003</v>
      </c>
      <c r="AI152" s="130">
        <f>AH152-AD152</f>
        <v>-1.8405499999999932</v>
      </c>
      <c r="AJ152" s="83"/>
      <c r="AL152" s="233" t="s">
        <v>148</v>
      </c>
      <c r="AM152" s="79"/>
      <c r="AN152" s="131">
        <f>$D$26</f>
        <v>0.13100000000000001</v>
      </c>
      <c r="AO152" s="101"/>
      <c r="AP152" s="130">
        <f>-AN152*SUM(AP142:AP145)</f>
        <v>-78.400225000000006</v>
      </c>
      <c r="AQ152" s="81"/>
      <c r="AR152" s="131">
        <f>$H$26</f>
        <v>0.13100000000000001</v>
      </c>
      <c r="AS152" s="103"/>
      <c r="AT152" s="130">
        <f>-AR152*SUM(AT142:AT145)</f>
        <v>-81.223275000000001</v>
      </c>
      <c r="AU152" s="130">
        <f>-AR152*SUM(AU143:AU145)</f>
        <v>-2.8230499999999981</v>
      </c>
      <c r="AV152" s="83"/>
      <c r="AX152" s="233" t="s">
        <v>148</v>
      </c>
      <c r="AY152" s="79"/>
      <c r="AZ152" s="131">
        <f>$D$26</f>
        <v>0.13100000000000001</v>
      </c>
      <c r="BA152" s="101"/>
      <c r="BB152" s="130">
        <f>-AZ152*SUM(BB142:BB145)</f>
        <v>-105.66787500000001</v>
      </c>
      <c r="BC152" s="81"/>
      <c r="BD152" s="131">
        <f>$H$26</f>
        <v>0.13100000000000001</v>
      </c>
      <c r="BE152" s="103"/>
      <c r="BF152" s="130">
        <f>-BD152*SUM(BF142:BF145)</f>
        <v>-109.47342500000002</v>
      </c>
      <c r="BG152" s="130">
        <f>BF152-BB152</f>
        <v>-3.8055500000000109</v>
      </c>
      <c r="BH152" s="83"/>
      <c r="BJ152" s="233" t="s">
        <v>148</v>
      </c>
      <c r="BK152" s="79"/>
      <c r="BL152" s="131">
        <f>$D$26</f>
        <v>0.13100000000000001</v>
      </c>
      <c r="BM152" s="101"/>
      <c r="BN152" s="130">
        <f>-BL152*SUM(BN142:BN145)</f>
        <v>-214.73847499999999</v>
      </c>
      <c r="BO152" s="81"/>
      <c r="BP152" s="131">
        <f>$H$26</f>
        <v>0.13100000000000001</v>
      </c>
      <c r="BQ152" s="103"/>
      <c r="BR152" s="130">
        <f>-BP152*SUM(BR142:BR145)</f>
        <v>-222.47402499999998</v>
      </c>
      <c r="BS152" s="130">
        <f>BR152-BN152</f>
        <v>-7.7355499999999893</v>
      </c>
      <c r="BT152" s="83"/>
      <c r="BV152" s="233" t="s">
        <v>148</v>
      </c>
      <c r="BW152" s="79"/>
      <c r="BX152" s="131">
        <f>$D$26</f>
        <v>0.13100000000000001</v>
      </c>
      <c r="BY152" s="101"/>
      <c r="BZ152" s="130">
        <f>-BX152*SUM(BZ142:BZ145)</f>
        <v>0</v>
      </c>
      <c r="CA152" s="81"/>
      <c r="CB152" s="131">
        <f>$H$26</f>
        <v>0.13100000000000001</v>
      </c>
      <c r="CC152" s="103"/>
      <c r="CD152" s="130">
        <f>-CB152*SUM(CD142:CD145)</f>
        <v>0</v>
      </c>
      <c r="CE152" s="130">
        <f>CD152-BZ152</f>
        <v>0</v>
      </c>
      <c r="CF152" s="83"/>
    </row>
    <row r="153" spans="2:84" ht="15" thickBot="1" x14ac:dyDescent="0.4">
      <c r="B153" s="304" t="s">
        <v>149</v>
      </c>
      <c r="C153" s="305"/>
      <c r="D153" s="105"/>
      <c r="E153" s="106"/>
      <c r="F153" s="108">
        <f>SUM(F151:F151)+F152</f>
        <v>66.967530000000011</v>
      </c>
      <c r="G153" s="81"/>
      <c r="H153" s="107"/>
      <c r="I153" s="107"/>
      <c r="J153" s="132">
        <f>SUM(J151:J151)+J152</f>
        <v>69.375309999999999</v>
      </c>
      <c r="K153" s="185">
        <f>J153-F153</f>
        <v>2.4077799999999883</v>
      </c>
      <c r="L153" s="163">
        <f>K153/F153</f>
        <v>3.5954439412652486E-2</v>
      </c>
      <c r="N153" s="304" t="s">
        <v>149</v>
      </c>
      <c r="O153" s="305"/>
      <c r="P153" s="105"/>
      <c r="Q153" s="106"/>
      <c r="R153" s="108">
        <f>SUM(R151:R151)+R152</f>
        <v>167.418825</v>
      </c>
      <c r="S153" s="81"/>
      <c r="T153" s="107"/>
      <c r="U153" s="107"/>
      <c r="V153" s="132">
        <f>SUM(V151:V151)+V152</f>
        <v>173.438275</v>
      </c>
      <c r="W153" s="185">
        <f>V153-R153</f>
        <v>6.0194500000000062</v>
      </c>
      <c r="X153" s="163">
        <f>W153/R153</f>
        <v>3.5954439412652708E-2</v>
      </c>
      <c r="Z153" s="304" t="s">
        <v>149</v>
      </c>
      <c r="AA153" s="305"/>
      <c r="AB153" s="105"/>
      <c r="AC153" s="106"/>
      <c r="AD153" s="108">
        <f>SUM(AD151:AD151)+AD152</f>
        <v>358.70867500000003</v>
      </c>
      <c r="AE153" s="81"/>
      <c r="AF153" s="107"/>
      <c r="AG153" s="107"/>
      <c r="AH153" s="132">
        <f>SUM(AH151:AH151)+AH152</f>
        <v>371.62062500000002</v>
      </c>
      <c r="AI153" s="185">
        <f>AH153-AD153</f>
        <v>12.91194999999999</v>
      </c>
      <c r="AJ153" s="163">
        <f>AI153/AD153</f>
        <v>3.5995644655095083E-2</v>
      </c>
      <c r="AL153" s="304" t="s">
        <v>149</v>
      </c>
      <c r="AM153" s="305"/>
      <c r="AN153" s="105"/>
      <c r="AO153" s="106"/>
      <c r="AP153" s="108">
        <f>SUM(AP151:AP151)+AP152</f>
        <v>549.99852500000009</v>
      </c>
      <c r="AQ153" s="81"/>
      <c r="AR153" s="107"/>
      <c r="AS153" s="107"/>
      <c r="AT153" s="132">
        <f>SUM(AT151:AT151)+AT152</f>
        <v>569.80297500000006</v>
      </c>
      <c r="AU153" s="185">
        <f>AT153-AP153</f>
        <v>19.804449999999974</v>
      </c>
      <c r="AV153" s="163">
        <f>AU153/AP153</f>
        <v>3.6008187476502723E-2</v>
      </c>
      <c r="AX153" s="304" t="s">
        <v>149</v>
      </c>
      <c r="AY153" s="305"/>
      <c r="AZ153" s="105"/>
      <c r="BA153" s="106"/>
      <c r="BB153" s="108">
        <f>SUM(BB151:BB151)+BB152</f>
        <v>741.28837499999997</v>
      </c>
      <c r="BC153" s="81"/>
      <c r="BD153" s="107"/>
      <c r="BE153" s="107"/>
      <c r="BF153" s="132">
        <f>SUM(BF151:BF151)+BF152</f>
        <v>767.9853250000001</v>
      </c>
      <c r="BG153" s="185">
        <f>BF153-BB153</f>
        <v>26.696950000000129</v>
      </c>
      <c r="BH153" s="163">
        <f>BG153/BB153</f>
        <v>3.6014256934759202E-2</v>
      </c>
      <c r="BJ153" s="304" t="s">
        <v>149</v>
      </c>
      <c r="BK153" s="305"/>
      <c r="BL153" s="105"/>
      <c r="BM153" s="106"/>
      <c r="BN153" s="108">
        <f>SUM(BN151:BN151)+BN152</f>
        <v>1506.4477750000001</v>
      </c>
      <c r="BO153" s="81"/>
      <c r="BP153" s="107"/>
      <c r="BQ153" s="107"/>
      <c r="BR153" s="132">
        <f>SUM(BR151:BR151)+BR152</f>
        <v>1560.7147249999998</v>
      </c>
      <c r="BS153" s="185">
        <f>BR153-BN153</f>
        <v>54.266949999999724</v>
      </c>
      <c r="BT153" s="163">
        <f>BS153/BN153</f>
        <v>3.6023120682029432E-2</v>
      </c>
      <c r="BV153" s="304" t="s">
        <v>149</v>
      </c>
      <c r="BW153" s="305"/>
      <c r="BX153" s="105"/>
      <c r="BY153" s="106"/>
      <c r="BZ153" s="108">
        <f>SUM(BZ151:BZ151)+BZ152</f>
        <v>0</v>
      </c>
      <c r="CA153" s="81"/>
      <c r="CB153" s="107"/>
      <c r="CC153" s="107"/>
      <c r="CD153" s="132">
        <f>SUM(CD151:CD151)+CD152</f>
        <v>0</v>
      </c>
      <c r="CE153" s="185">
        <f>CD153-BZ153</f>
        <v>0</v>
      </c>
      <c r="CF153" s="163">
        <f>IFERROR(CE153/BZ153,0)</f>
        <v>0</v>
      </c>
    </row>
    <row r="154" spans="2:84" ht="15" thickBot="1" x14ac:dyDescent="0.4">
      <c r="B154" s="174"/>
      <c r="C154" s="90"/>
      <c r="D154" s="109"/>
      <c r="E154" s="110"/>
      <c r="F154" s="134"/>
      <c r="H154" s="109"/>
      <c r="I154" s="111"/>
      <c r="J154" s="112"/>
      <c r="K154" s="113"/>
      <c r="L154" s="164"/>
      <c r="N154" s="174"/>
      <c r="O154" s="90"/>
      <c r="P154" s="109"/>
      <c r="Q154" s="110"/>
      <c r="R154" s="134"/>
      <c r="T154" s="109"/>
      <c r="U154" s="111"/>
      <c r="V154" s="112"/>
      <c r="W154" s="113"/>
      <c r="X154" s="164"/>
      <c r="Z154" s="174"/>
      <c r="AA154" s="90"/>
      <c r="AB154" s="109"/>
      <c r="AC154" s="110"/>
      <c r="AD154" s="134"/>
      <c r="AF154" s="109"/>
      <c r="AG154" s="111"/>
      <c r="AH154" s="112"/>
      <c r="AI154" s="113"/>
      <c r="AJ154" s="164"/>
      <c r="AL154" s="174"/>
      <c r="AM154" s="90"/>
      <c r="AN154" s="109"/>
      <c r="AO154" s="110"/>
      <c r="AP154" s="134"/>
      <c r="AR154" s="109"/>
      <c r="AS154" s="111"/>
      <c r="AT154" s="112"/>
      <c r="AU154" s="113"/>
      <c r="AV154" s="164"/>
      <c r="AX154" s="174"/>
      <c r="AY154" s="90"/>
      <c r="AZ154" s="109"/>
      <c r="BA154" s="110"/>
      <c r="BB154" s="134"/>
      <c r="BD154" s="109"/>
      <c r="BE154" s="111"/>
      <c r="BF154" s="112"/>
      <c r="BG154" s="113"/>
      <c r="BH154" s="164"/>
      <c r="BJ154" s="174"/>
      <c r="BK154" s="90"/>
      <c r="BL154" s="109"/>
      <c r="BM154" s="110"/>
      <c r="BN154" s="134"/>
      <c r="BP154" s="109"/>
      <c r="BQ154" s="111"/>
      <c r="BR154" s="112"/>
      <c r="BS154" s="113"/>
      <c r="BT154" s="164"/>
      <c r="BV154" s="174"/>
      <c r="BW154" s="90"/>
      <c r="BX154" s="109"/>
      <c r="BY154" s="110"/>
      <c r="BZ154" s="134"/>
      <c r="CB154" s="109"/>
      <c r="CC154" s="111"/>
      <c r="CD154" s="112"/>
      <c r="CE154" s="113"/>
      <c r="CF154" s="164"/>
    </row>
    <row r="157" spans="2:84" ht="39" customHeight="1" x14ac:dyDescent="0.35">
      <c r="B157" s="60" t="s">
        <v>103</v>
      </c>
      <c r="C157" s="306" t="str">
        <f>'Current Tariff Schedule'!$A$143</f>
        <v>STANDARD A RESIDENTIAL AIR ACCESS SERVICE CLASSIFICATION</v>
      </c>
      <c r="D157" s="306"/>
      <c r="E157" s="306"/>
      <c r="F157" s="306"/>
      <c r="G157" s="306"/>
      <c r="H157" s="306"/>
      <c r="I157" s="306"/>
      <c r="J157" s="306"/>
      <c r="K157" s="61"/>
      <c r="L157" s="61"/>
      <c r="N157" s="60" t="s">
        <v>103</v>
      </c>
      <c r="O157" s="306" t="str">
        <f>'Current Tariff Schedule'!$A$143</f>
        <v>STANDARD A RESIDENTIAL AIR ACCESS SERVICE CLASSIFICATION</v>
      </c>
      <c r="P157" s="306"/>
      <c r="Q157" s="306"/>
      <c r="R157" s="306"/>
      <c r="S157" s="306"/>
      <c r="T157" s="306"/>
      <c r="U157" s="306"/>
      <c r="V157" s="306"/>
      <c r="W157" s="61"/>
      <c r="X157" s="61"/>
      <c r="Z157" s="60" t="s">
        <v>103</v>
      </c>
      <c r="AA157" s="306" t="str">
        <f>'Current Tariff Schedule'!$A$143</f>
        <v>STANDARD A RESIDENTIAL AIR ACCESS SERVICE CLASSIFICATION</v>
      </c>
      <c r="AB157" s="306"/>
      <c r="AC157" s="306"/>
      <c r="AD157" s="306"/>
      <c r="AE157" s="306"/>
      <c r="AF157" s="306"/>
      <c r="AG157" s="306"/>
      <c r="AH157" s="306"/>
      <c r="AI157" s="61"/>
      <c r="AJ157" s="61"/>
      <c r="AL157" s="60" t="s">
        <v>103</v>
      </c>
      <c r="AM157" s="306" t="str">
        <f>'Current Tariff Schedule'!$A$143</f>
        <v>STANDARD A RESIDENTIAL AIR ACCESS SERVICE CLASSIFICATION</v>
      </c>
      <c r="AN157" s="306"/>
      <c r="AO157" s="306"/>
      <c r="AP157" s="306"/>
      <c r="AQ157" s="306"/>
      <c r="AR157" s="306"/>
      <c r="AS157" s="306"/>
      <c r="AT157" s="306"/>
      <c r="AU157" s="61"/>
      <c r="AV157" s="61"/>
      <c r="AX157" s="60" t="s">
        <v>103</v>
      </c>
      <c r="AY157" s="306" t="str">
        <f>'Current Tariff Schedule'!$A$143</f>
        <v>STANDARD A RESIDENTIAL AIR ACCESS SERVICE CLASSIFICATION</v>
      </c>
      <c r="AZ157" s="306"/>
      <c r="BA157" s="306"/>
      <c r="BB157" s="306"/>
      <c r="BC157" s="306"/>
      <c r="BD157" s="306"/>
      <c r="BE157" s="306"/>
      <c r="BF157" s="306"/>
      <c r="BG157" s="61"/>
      <c r="BH157" s="61"/>
      <c r="BJ157" s="60" t="s">
        <v>103</v>
      </c>
      <c r="BK157" s="306" t="str">
        <f>'Current Tariff Schedule'!$A$143</f>
        <v>STANDARD A RESIDENTIAL AIR ACCESS SERVICE CLASSIFICATION</v>
      </c>
      <c r="BL157" s="306"/>
      <c r="BM157" s="306"/>
      <c r="BN157" s="306"/>
      <c r="BO157" s="306"/>
      <c r="BP157" s="306"/>
      <c r="BQ157" s="306"/>
      <c r="BR157" s="306"/>
      <c r="BS157" s="61"/>
      <c r="BT157" s="61"/>
      <c r="BV157" s="60" t="s">
        <v>103</v>
      </c>
      <c r="BW157" s="306" t="str">
        <f>'Current Tariff Schedule'!$A$143</f>
        <v>STANDARD A RESIDENTIAL AIR ACCESS SERVICE CLASSIFICATION</v>
      </c>
      <c r="BX157" s="306"/>
      <c r="BY157" s="306"/>
      <c r="BZ157" s="306"/>
      <c r="CA157" s="306"/>
      <c r="CB157" s="306"/>
      <c r="CC157" s="306"/>
      <c r="CD157" s="306"/>
      <c r="CE157" s="61"/>
      <c r="CF157" s="61"/>
    </row>
    <row r="158" spans="2:84" x14ac:dyDescent="0.35">
      <c r="B158" s="62"/>
      <c r="C158" s="64"/>
      <c r="D158" s="65"/>
      <c r="E158" s="65"/>
      <c r="F158" s="65"/>
      <c r="G158" s="65"/>
      <c r="H158" s="65"/>
      <c r="I158" s="65"/>
      <c r="J158" s="65"/>
      <c r="K158" s="65"/>
      <c r="L158" s="65"/>
      <c r="N158" s="62"/>
      <c r="O158" s="64"/>
      <c r="P158" s="65"/>
      <c r="Q158" s="65"/>
      <c r="R158" s="65"/>
      <c r="S158" s="65"/>
      <c r="T158" s="65"/>
      <c r="U158" s="65"/>
      <c r="V158" s="65"/>
      <c r="W158" s="65"/>
      <c r="X158" s="65"/>
      <c r="Z158" s="62"/>
      <c r="AA158" s="64"/>
      <c r="AB158" s="65"/>
      <c r="AC158" s="65"/>
      <c r="AD158" s="65"/>
      <c r="AE158" s="65"/>
      <c r="AF158" s="65"/>
      <c r="AG158" s="65"/>
      <c r="AH158" s="65"/>
      <c r="AI158" s="65"/>
      <c r="AJ158" s="65"/>
      <c r="AL158" s="62"/>
      <c r="AM158" s="64"/>
      <c r="AN158" s="65"/>
      <c r="AO158" s="65"/>
      <c r="AP158" s="65"/>
      <c r="AQ158" s="65"/>
      <c r="AR158" s="65"/>
      <c r="AS158" s="65"/>
      <c r="AT158" s="65"/>
      <c r="AU158" s="65"/>
      <c r="AV158" s="65"/>
      <c r="AX158" s="62"/>
      <c r="AY158" s="64"/>
      <c r="AZ158" s="65"/>
      <c r="BA158" s="65"/>
      <c r="BB158" s="65"/>
      <c r="BC158" s="65"/>
      <c r="BD158" s="65"/>
      <c r="BE158" s="65"/>
      <c r="BF158" s="65"/>
      <c r="BG158" s="65"/>
      <c r="BH158" s="65"/>
      <c r="BJ158" s="62"/>
      <c r="BK158" s="64"/>
      <c r="BL158" s="65"/>
      <c r="BM158" s="65"/>
      <c r="BN158" s="65"/>
      <c r="BO158" s="65"/>
      <c r="BP158" s="65"/>
      <c r="BQ158" s="65"/>
      <c r="BR158" s="65"/>
      <c r="BS158" s="65"/>
      <c r="BT158" s="65"/>
      <c r="BV158" s="62"/>
      <c r="BW158" s="64"/>
      <c r="BX158" s="65"/>
      <c r="BY158" s="65"/>
      <c r="BZ158" s="65"/>
      <c r="CA158" s="65"/>
      <c r="CB158" s="65"/>
      <c r="CC158" s="65"/>
      <c r="CD158" s="65"/>
      <c r="CE158" s="65"/>
      <c r="CF158" s="65"/>
    </row>
    <row r="159" spans="2:84" x14ac:dyDescent="0.35">
      <c r="B159" s="60" t="s">
        <v>127</v>
      </c>
      <c r="C159" s="66"/>
      <c r="D159" s="114">
        <v>0</v>
      </c>
      <c r="E159" s="66"/>
      <c r="F159" s="66"/>
      <c r="G159" s="66"/>
      <c r="H159" s="66"/>
      <c r="I159" s="66"/>
      <c r="J159" s="66"/>
      <c r="K159" s="66"/>
      <c r="L159" s="66"/>
      <c r="N159" s="60" t="s">
        <v>127</v>
      </c>
      <c r="O159" s="66"/>
      <c r="P159" s="114">
        <v>0</v>
      </c>
      <c r="Q159" s="66"/>
      <c r="R159" s="66"/>
      <c r="S159" s="66"/>
      <c r="T159" s="66"/>
      <c r="U159" s="66"/>
      <c r="V159" s="66"/>
      <c r="W159" s="66"/>
      <c r="X159" s="66"/>
      <c r="Z159" s="60" t="s">
        <v>127</v>
      </c>
      <c r="AA159" s="66"/>
      <c r="AB159" s="114">
        <v>0</v>
      </c>
      <c r="AC159" s="66"/>
      <c r="AD159" s="66"/>
      <c r="AE159" s="66"/>
      <c r="AF159" s="66"/>
      <c r="AG159" s="66"/>
      <c r="AH159" s="66"/>
      <c r="AI159" s="66"/>
      <c r="AJ159" s="66"/>
      <c r="AL159" s="60" t="s">
        <v>127</v>
      </c>
      <c r="AM159" s="66"/>
      <c r="AN159" s="114">
        <v>0</v>
      </c>
      <c r="AO159" s="66"/>
      <c r="AP159" s="66"/>
      <c r="AQ159" s="66"/>
      <c r="AR159" s="66"/>
      <c r="AS159" s="66"/>
      <c r="AT159" s="66"/>
      <c r="AU159" s="66"/>
      <c r="AV159" s="66"/>
      <c r="AX159" s="60" t="s">
        <v>127</v>
      </c>
      <c r="AY159" s="66"/>
      <c r="AZ159" s="114">
        <v>0</v>
      </c>
      <c r="BA159" s="66"/>
      <c r="BB159" s="66"/>
      <c r="BC159" s="66"/>
      <c r="BD159" s="66"/>
      <c r="BE159" s="66"/>
      <c r="BF159" s="66"/>
      <c r="BG159" s="66"/>
      <c r="BH159" s="66"/>
      <c r="BJ159" s="60" t="s">
        <v>127</v>
      </c>
      <c r="BK159" s="66"/>
      <c r="BL159" s="114">
        <v>0</v>
      </c>
      <c r="BM159" s="66"/>
      <c r="BN159" s="66"/>
      <c r="BO159" s="66"/>
      <c r="BP159" s="66"/>
      <c r="BQ159" s="66"/>
      <c r="BR159" s="66"/>
      <c r="BS159" s="66"/>
      <c r="BT159" s="66"/>
      <c r="BV159" s="60" t="s">
        <v>127</v>
      </c>
      <c r="BW159" s="66"/>
      <c r="BX159" s="114">
        <v>0</v>
      </c>
      <c r="BY159" s="66"/>
      <c r="BZ159" s="66"/>
      <c r="CA159" s="66"/>
      <c r="CB159" s="66"/>
      <c r="CC159" s="66"/>
      <c r="CD159" s="66"/>
      <c r="CE159" s="66"/>
      <c r="CF159" s="66"/>
    </row>
    <row r="160" spans="2:84" x14ac:dyDescent="0.35">
      <c r="B160" s="60" t="s">
        <v>128</v>
      </c>
      <c r="C160" s="67" t="s">
        <v>129</v>
      </c>
      <c r="D160" s="69">
        <v>250</v>
      </c>
      <c r="N160" s="60" t="s">
        <v>128</v>
      </c>
      <c r="O160" s="67" t="s">
        <v>129</v>
      </c>
      <c r="P160" s="69">
        <v>500</v>
      </c>
      <c r="Q160" t="s">
        <v>36</v>
      </c>
      <c r="Z160" s="60" t="s">
        <v>128</v>
      </c>
      <c r="AA160" s="67" t="s">
        <v>129</v>
      </c>
      <c r="AB160" s="69">
        <v>750</v>
      </c>
      <c r="AL160" s="60" t="s">
        <v>128</v>
      </c>
      <c r="AM160" s="67" t="s">
        <v>129</v>
      </c>
      <c r="AN160" s="69">
        <v>1000</v>
      </c>
      <c r="AX160" s="60" t="s">
        <v>128</v>
      </c>
      <c r="AY160" s="67" t="s">
        <v>129</v>
      </c>
      <c r="AZ160" s="69">
        <v>2000</v>
      </c>
      <c r="BJ160" s="60" t="s">
        <v>128</v>
      </c>
      <c r="BK160" s="67" t="s">
        <v>129</v>
      </c>
      <c r="BL160" s="69">
        <v>0</v>
      </c>
      <c r="BV160" s="60" t="s">
        <v>128</v>
      </c>
      <c r="BW160" s="67" t="s">
        <v>129</v>
      </c>
      <c r="BX160" s="69">
        <v>0</v>
      </c>
    </row>
    <row r="161" spans="2:84" x14ac:dyDescent="0.35">
      <c r="B161" s="63"/>
      <c r="C161" s="63"/>
      <c r="D161" s="63"/>
      <c r="E161" s="70"/>
      <c r="F161" s="63"/>
      <c r="G161" s="63"/>
      <c r="H161" s="63"/>
      <c r="I161" s="63"/>
      <c r="J161" s="63"/>
      <c r="K161" s="63"/>
      <c r="L161" s="63"/>
      <c r="N161" s="63"/>
      <c r="O161" s="63"/>
      <c r="P161" s="63"/>
      <c r="Q161" s="70"/>
      <c r="R161" s="63"/>
      <c r="S161" s="63"/>
      <c r="T161" s="63"/>
      <c r="U161" s="63"/>
      <c r="V161" s="63"/>
      <c r="W161" s="63"/>
      <c r="X161" s="63"/>
      <c r="Z161" s="63"/>
      <c r="AA161" s="63"/>
      <c r="AB161" s="63"/>
      <c r="AC161" s="70"/>
      <c r="AD161" s="63"/>
      <c r="AE161" s="63"/>
      <c r="AF161" s="63"/>
      <c r="AG161" s="63"/>
      <c r="AH161" s="63"/>
      <c r="AI161" s="63"/>
      <c r="AJ161" s="63"/>
      <c r="AL161" s="63"/>
      <c r="AM161" s="63"/>
      <c r="AN161" s="63"/>
      <c r="AO161" s="70"/>
      <c r="AP161" s="63"/>
      <c r="AQ161" s="63"/>
      <c r="AR161" s="63"/>
      <c r="AS161" s="63"/>
      <c r="AT161" s="63"/>
      <c r="AU161" s="63"/>
      <c r="AV161" s="63"/>
      <c r="AX161" s="63"/>
      <c r="AY161" s="63"/>
      <c r="AZ161" s="63"/>
      <c r="BA161" s="70"/>
      <c r="BB161" s="63"/>
      <c r="BC161" s="63"/>
      <c r="BD161" s="63"/>
      <c r="BE161" s="63"/>
      <c r="BF161" s="63"/>
      <c r="BG161" s="63"/>
      <c r="BH161" s="63"/>
      <c r="BJ161" s="63"/>
      <c r="BK161" s="63"/>
      <c r="BL161" s="63"/>
      <c r="BM161" s="70"/>
      <c r="BN161" s="63"/>
      <c r="BO161" s="63"/>
      <c r="BP161" s="63"/>
      <c r="BQ161" s="63"/>
      <c r="BR161" s="63"/>
      <c r="BS161" s="63"/>
      <c r="BT161" s="63"/>
      <c r="BV161" s="63"/>
      <c r="BW161" s="63"/>
      <c r="BX161" s="63"/>
      <c r="BY161" s="70"/>
      <c r="BZ161" s="63"/>
      <c r="CA161" s="63"/>
      <c r="CB161" s="63"/>
      <c r="CC161" s="63"/>
      <c r="CD161" s="63"/>
      <c r="CE161" s="63"/>
      <c r="CF161" s="63"/>
    </row>
    <row r="162" spans="2:84" x14ac:dyDescent="0.35">
      <c r="B162" s="71" t="s">
        <v>130</v>
      </c>
      <c r="E162" s="68"/>
      <c r="N162" s="71" t="s">
        <v>130</v>
      </c>
      <c r="Q162" s="68"/>
      <c r="Z162" s="71" t="s">
        <v>130</v>
      </c>
      <c r="AC162" s="68"/>
      <c r="AL162" s="71" t="s">
        <v>130</v>
      </c>
      <c r="AO162" s="68"/>
      <c r="AX162" s="71" t="s">
        <v>130</v>
      </c>
      <c r="BA162" s="68"/>
      <c r="BJ162" s="71" t="s">
        <v>130</v>
      </c>
      <c r="BM162" s="68"/>
      <c r="BV162" s="71" t="s">
        <v>130</v>
      </c>
      <c r="BY162" s="68"/>
    </row>
    <row r="163" spans="2:84" x14ac:dyDescent="0.35">
      <c r="B163" s="60" t="s">
        <v>131</v>
      </c>
      <c r="C163" s="67" t="s">
        <v>132</v>
      </c>
      <c r="D163" s="70"/>
      <c r="E163" s="68"/>
      <c r="N163" s="60" t="s">
        <v>131</v>
      </c>
      <c r="O163" s="67" t="s">
        <v>132</v>
      </c>
      <c r="P163" s="70"/>
      <c r="Q163" s="68"/>
      <c r="Z163" s="60" t="s">
        <v>131</v>
      </c>
      <c r="AA163" s="67" t="s">
        <v>132</v>
      </c>
      <c r="AB163" s="70"/>
      <c r="AC163" s="68"/>
      <c r="AL163" s="60" t="s">
        <v>131</v>
      </c>
      <c r="AM163" s="67" t="s">
        <v>132</v>
      </c>
      <c r="AN163" s="70"/>
      <c r="AO163" s="68"/>
      <c r="AX163" s="60" t="s">
        <v>131</v>
      </c>
      <c r="AY163" s="67" t="s">
        <v>132</v>
      </c>
      <c r="AZ163" s="70"/>
      <c r="BA163" s="68"/>
      <c r="BJ163" s="60" t="s">
        <v>131</v>
      </c>
      <c r="BK163" s="67" t="s">
        <v>132</v>
      </c>
      <c r="BL163" s="70"/>
      <c r="BM163" s="68"/>
      <c r="BV163" s="60" t="s">
        <v>131</v>
      </c>
      <c r="BW163" s="67" t="s">
        <v>132</v>
      </c>
      <c r="BX163" s="70"/>
      <c r="BY163" s="68"/>
    </row>
    <row r="164" spans="2:84" x14ac:dyDescent="0.35">
      <c r="B164" s="63"/>
      <c r="C164" s="63"/>
      <c r="D164" s="63"/>
      <c r="E164" s="63"/>
      <c r="F164" s="63"/>
      <c r="G164" s="63"/>
      <c r="H164" s="63"/>
      <c r="I164" s="63"/>
      <c r="J164" s="63"/>
      <c r="K164" s="63"/>
      <c r="L164" s="63"/>
      <c r="N164" s="63"/>
      <c r="O164" s="63"/>
      <c r="P164" s="63"/>
      <c r="Q164" s="63"/>
      <c r="R164" s="63"/>
      <c r="S164" s="63"/>
      <c r="T164" s="63"/>
      <c r="U164" s="63"/>
      <c r="V164" s="63"/>
      <c r="W164" s="63"/>
      <c r="X164" s="63"/>
      <c r="Z164" s="63"/>
      <c r="AA164" s="63"/>
      <c r="AB164" s="63"/>
      <c r="AC164" s="63"/>
      <c r="AD164" s="63"/>
      <c r="AE164" s="63"/>
      <c r="AF164" s="63"/>
      <c r="AG164" s="63"/>
      <c r="AH164" s="63"/>
      <c r="AI164" s="63"/>
      <c r="AJ164" s="63"/>
      <c r="AL164" s="63"/>
      <c r="AM164" s="63"/>
      <c r="AN164" s="63"/>
      <c r="AO164" s="63"/>
      <c r="AP164" s="63"/>
      <c r="AQ164" s="63"/>
      <c r="AR164" s="63"/>
      <c r="AS164" s="63"/>
      <c r="AT164" s="63"/>
      <c r="AU164" s="63"/>
      <c r="AV164" s="63"/>
      <c r="AX164" s="63"/>
      <c r="AY164" s="63"/>
      <c r="AZ164" s="63"/>
      <c r="BA164" s="63"/>
      <c r="BB164" s="63"/>
      <c r="BC164" s="63"/>
      <c r="BD164" s="63"/>
      <c r="BE164" s="63"/>
      <c r="BF164" s="63"/>
      <c r="BG164" s="63"/>
      <c r="BH164" s="63"/>
      <c r="BJ164" s="63"/>
      <c r="BK164" s="63"/>
      <c r="BL164" s="63"/>
      <c r="BM164" s="63"/>
      <c r="BN164" s="63"/>
      <c r="BO164" s="63"/>
      <c r="BP164" s="63"/>
      <c r="BQ164" s="63"/>
      <c r="BR164" s="63"/>
      <c r="BS164" s="63"/>
      <c r="BT164" s="63"/>
      <c r="BV164" s="63"/>
      <c r="BW164" s="63"/>
      <c r="BX164" s="63"/>
      <c r="BY164" s="63"/>
      <c r="BZ164" s="63"/>
      <c r="CA164" s="63"/>
      <c r="CB164" s="63"/>
      <c r="CC164" s="63"/>
      <c r="CD164" s="63"/>
      <c r="CE164" s="63"/>
      <c r="CF164" s="63"/>
    </row>
    <row r="165" spans="2:84" x14ac:dyDescent="0.35">
      <c r="B165" s="63"/>
      <c r="C165" s="137"/>
      <c r="D165" s="307" t="s">
        <v>134</v>
      </c>
      <c r="E165" s="308"/>
      <c r="F165" s="309"/>
      <c r="G165" s="63"/>
      <c r="H165" s="307" t="s">
        <v>135</v>
      </c>
      <c r="I165" s="308"/>
      <c r="J165" s="309"/>
      <c r="K165" s="307" t="s">
        <v>136</v>
      </c>
      <c r="L165" s="309"/>
      <c r="N165" s="63"/>
      <c r="O165" s="137"/>
      <c r="P165" s="307" t="s">
        <v>134</v>
      </c>
      <c r="Q165" s="308"/>
      <c r="R165" s="309"/>
      <c r="S165" s="63"/>
      <c r="T165" s="307" t="s">
        <v>135</v>
      </c>
      <c r="U165" s="308"/>
      <c r="V165" s="309"/>
      <c r="W165" s="307" t="s">
        <v>136</v>
      </c>
      <c r="X165" s="309"/>
      <c r="Z165" s="63"/>
      <c r="AA165" s="137"/>
      <c r="AB165" s="307" t="s">
        <v>134</v>
      </c>
      <c r="AC165" s="308"/>
      <c r="AD165" s="309"/>
      <c r="AE165" s="63"/>
      <c r="AF165" s="307" t="s">
        <v>135</v>
      </c>
      <c r="AG165" s="308"/>
      <c r="AH165" s="309"/>
      <c r="AI165" s="307" t="s">
        <v>136</v>
      </c>
      <c r="AJ165" s="309"/>
      <c r="AL165" s="63"/>
      <c r="AM165" s="137"/>
      <c r="AN165" s="307" t="s">
        <v>134</v>
      </c>
      <c r="AO165" s="308"/>
      <c r="AP165" s="309"/>
      <c r="AQ165" s="63"/>
      <c r="AR165" s="307" t="s">
        <v>135</v>
      </c>
      <c r="AS165" s="308"/>
      <c r="AT165" s="309"/>
      <c r="AU165" s="307" t="s">
        <v>136</v>
      </c>
      <c r="AV165" s="309"/>
      <c r="AX165" s="63"/>
      <c r="AY165" s="137"/>
      <c r="AZ165" s="307" t="s">
        <v>134</v>
      </c>
      <c r="BA165" s="308"/>
      <c r="BB165" s="309"/>
      <c r="BC165" s="63"/>
      <c r="BD165" s="307" t="s">
        <v>135</v>
      </c>
      <c r="BE165" s="308"/>
      <c r="BF165" s="309"/>
      <c r="BG165" s="307" t="s">
        <v>136</v>
      </c>
      <c r="BH165" s="309"/>
      <c r="BJ165" s="63"/>
      <c r="BK165" s="137"/>
      <c r="BL165" s="307" t="s">
        <v>134</v>
      </c>
      <c r="BM165" s="308"/>
      <c r="BN165" s="309"/>
      <c r="BO165" s="63"/>
      <c r="BP165" s="307" t="s">
        <v>135</v>
      </c>
      <c r="BQ165" s="308"/>
      <c r="BR165" s="309"/>
      <c r="BS165" s="307" t="s">
        <v>136</v>
      </c>
      <c r="BT165" s="309"/>
      <c r="BV165" s="63"/>
      <c r="BW165" s="137"/>
      <c r="BX165" s="307" t="s">
        <v>134</v>
      </c>
      <c r="BY165" s="308"/>
      <c r="BZ165" s="309"/>
      <c r="CA165" s="63"/>
      <c r="CB165" s="307" t="s">
        <v>135</v>
      </c>
      <c r="CC165" s="308"/>
      <c r="CD165" s="309"/>
      <c r="CE165" s="307" t="s">
        <v>136</v>
      </c>
      <c r="CF165" s="309"/>
    </row>
    <row r="166" spans="2:84" ht="15.75" customHeight="1" x14ac:dyDescent="0.35">
      <c r="B166" s="63"/>
      <c r="C166" s="70"/>
      <c r="D166" s="74" t="s">
        <v>137</v>
      </c>
      <c r="E166" s="74" t="s">
        <v>138</v>
      </c>
      <c r="F166" s="75" t="s">
        <v>139</v>
      </c>
      <c r="H166" s="74" t="s">
        <v>137</v>
      </c>
      <c r="I166" s="76" t="s">
        <v>138</v>
      </c>
      <c r="J166" s="75" t="s">
        <v>139</v>
      </c>
      <c r="K166" s="302" t="s">
        <v>140</v>
      </c>
      <c r="L166" s="302" t="s">
        <v>141</v>
      </c>
      <c r="N166" s="63"/>
      <c r="O166" s="70"/>
      <c r="P166" s="74" t="s">
        <v>137</v>
      </c>
      <c r="Q166" s="74" t="s">
        <v>138</v>
      </c>
      <c r="R166" s="75" t="s">
        <v>139</v>
      </c>
      <c r="T166" s="74" t="s">
        <v>137</v>
      </c>
      <c r="U166" s="76" t="s">
        <v>138</v>
      </c>
      <c r="V166" s="75" t="s">
        <v>139</v>
      </c>
      <c r="W166" s="302" t="s">
        <v>140</v>
      </c>
      <c r="X166" s="302" t="s">
        <v>141</v>
      </c>
      <c r="Z166" s="63"/>
      <c r="AA166" s="70"/>
      <c r="AB166" s="74" t="s">
        <v>137</v>
      </c>
      <c r="AC166" s="74" t="s">
        <v>138</v>
      </c>
      <c r="AD166" s="75" t="s">
        <v>139</v>
      </c>
      <c r="AF166" s="74" t="s">
        <v>137</v>
      </c>
      <c r="AG166" s="76" t="s">
        <v>138</v>
      </c>
      <c r="AH166" s="75" t="s">
        <v>139</v>
      </c>
      <c r="AI166" s="302" t="s">
        <v>140</v>
      </c>
      <c r="AJ166" s="302" t="s">
        <v>141</v>
      </c>
      <c r="AL166" s="63"/>
      <c r="AM166" s="70"/>
      <c r="AN166" s="74" t="s">
        <v>137</v>
      </c>
      <c r="AO166" s="74" t="s">
        <v>138</v>
      </c>
      <c r="AP166" s="75" t="s">
        <v>139</v>
      </c>
      <c r="AR166" s="74" t="s">
        <v>137</v>
      </c>
      <c r="AS166" s="76" t="s">
        <v>138</v>
      </c>
      <c r="AT166" s="75" t="s">
        <v>139</v>
      </c>
      <c r="AU166" s="302" t="s">
        <v>140</v>
      </c>
      <c r="AV166" s="302" t="s">
        <v>141</v>
      </c>
      <c r="AX166" s="63"/>
      <c r="AY166" s="70"/>
      <c r="AZ166" s="74" t="s">
        <v>137</v>
      </c>
      <c r="BA166" s="74" t="s">
        <v>138</v>
      </c>
      <c r="BB166" s="75" t="s">
        <v>139</v>
      </c>
      <c r="BD166" s="74" t="s">
        <v>137</v>
      </c>
      <c r="BE166" s="76" t="s">
        <v>138</v>
      </c>
      <c r="BF166" s="75" t="s">
        <v>139</v>
      </c>
      <c r="BG166" s="302" t="s">
        <v>140</v>
      </c>
      <c r="BH166" s="302" t="s">
        <v>141</v>
      </c>
      <c r="BJ166" s="63"/>
      <c r="BK166" s="70"/>
      <c r="BL166" s="74" t="s">
        <v>137</v>
      </c>
      <c r="BM166" s="74" t="s">
        <v>138</v>
      </c>
      <c r="BN166" s="75" t="s">
        <v>139</v>
      </c>
      <c r="BP166" s="74" t="s">
        <v>137</v>
      </c>
      <c r="BQ166" s="76" t="s">
        <v>138</v>
      </c>
      <c r="BR166" s="75" t="s">
        <v>139</v>
      </c>
      <c r="BS166" s="302" t="s">
        <v>140</v>
      </c>
      <c r="BT166" s="302" t="s">
        <v>141</v>
      </c>
      <c r="BV166" s="63"/>
      <c r="BW166" s="70"/>
      <c r="BX166" s="74" t="s">
        <v>137</v>
      </c>
      <c r="BY166" s="74" t="s">
        <v>138</v>
      </c>
      <c r="BZ166" s="75" t="s">
        <v>139</v>
      </c>
      <c r="CB166" s="74" t="s">
        <v>137</v>
      </c>
      <c r="CC166" s="76" t="s">
        <v>138</v>
      </c>
      <c r="CD166" s="75" t="s">
        <v>139</v>
      </c>
      <c r="CE166" s="302" t="s">
        <v>140</v>
      </c>
      <c r="CF166" s="302" t="s">
        <v>141</v>
      </c>
    </row>
    <row r="167" spans="2:84" x14ac:dyDescent="0.35">
      <c r="B167" s="63"/>
      <c r="C167" s="137"/>
      <c r="D167" s="77" t="s">
        <v>142</v>
      </c>
      <c r="E167" s="77"/>
      <c r="F167" s="78" t="s">
        <v>142</v>
      </c>
      <c r="H167" s="77" t="s">
        <v>142</v>
      </c>
      <c r="I167" s="78"/>
      <c r="J167" s="78" t="s">
        <v>142</v>
      </c>
      <c r="K167" s="303"/>
      <c r="L167" s="303"/>
      <c r="N167" s="63"/>
      <c r="O167" s="137"/>
      <c r="P167" s="77" t="s">
        <v>142</v>
      </c>
      <c r="Q167" s="77"/>
      <c r="R167" s="78" t="s">
        <v>142</v>
      </c>
      <c r="T167" s="77" t="s">
        <v>142</v>
      </c>
      <c r="U167" s="78"/>
      <c r="V167" s="78" t="s">
        <v>142</v>
      </c>
      <c r="W167" s="303"/>
      <c r="X167" s="303"/>
      <c r="Z167" s="63"/>
      <c r="AA167" s="137"/>
      <c r="AB167" s="77" t="s">
        <v>142</v>
      </c>
      <c r="AC167" s="77"/>
      <c r="AD167" s="78" t="s">
        <v>142</v>
      </c>
      <c r="AF167" s="77" t="s">
        <v>142</v>
      </c>
      <c r="AG167" s="78"/>
      <c r="AH167" s="78" t="s">
        <v>142</v>
      </c>
      <c r="AI167" s="303"/>
      <c r="AJ167" s="303"/>
      <c r="AL167" s="63"/>
      <c r="AM167" s="137"/>
      <c r="AN167" s="77" t="s">
        <v>142</v>
      </c>
      <c r="AO167" s="77"/>
      <c r="AP167" s="78" t="s">
        <v>142</v>
      </c>
      <c r="AR167" s="77" t="s">
        <v>142</v>
      </c>
      <c r="AS167" s="78"/>
      <c r="AT167" s="78" t="s">
        <v>142</v>
      </c>
      <c r="AU167" s="303"/>
      <c r="AV167" s="303"/>
      <c r="AX167" s="63"/>
      <c r="AY167" s="137"/>
      <c r="AZ167" s="77" t="s">
        <v>142</v>
      </c>
      <c r="BA167" s="77"/>
      <c r="BB167" s="78" t="s">
        <v>142</v>
      </c>
      <c r="BD167" s="77" t="s">
        <v>142</v>
      </c>
      <c r="BE167" s="78"/>
      <c r="BF167" s="78" t="s">
        <v>142</v>
      </c>
      <c r="BG167" s="303"/>
      <c r="BH167" s="303"/>
      <c r="BJ167" s="63"/>
      <c r="BK167" s="137"/>
      <c r="BL167" s="77" t="s">
        <v>142</v>
      </c>
      <c r="BM167" s="77"/>
      <c r="BN167" s="78" t="s">
        <v>142</v>
      </c>
      <c r="BP167" s="77" t="s">
        <v>142</v>
      </c>
      <c r="BQ167" s="78"/>
      <c r="BR167" s="78" t="s">
        <v>142</v>
      </c>
      <c r="BS167" s="303"/>
      <c r="BT167" s="303"/>
      <c r="BV167" s="63"/>
      <c r="BW167" s="137"/>
      <c r="BX167" s="77" t="s">
        <v>142</v>
      </c>
      <c r="BY167" s="77"/>
      <c r="BZ167" s="78" t="s">
        <v>142</v>
      </c>
      <c r="CB167" s="77" t="s">
        <v>142</v>
      </c>
      <c r="CC167" s="78"/>
      <c r="CD167" s="78" t="s">
        <v>142</v>
      </c>
      <c r="CE167" s="303"/>
      <c r="CF167" s="303"/>
    </row>
    <row r="168" spans="2:84" x14ac:dyDescent="0.35">
      <c r="B168" s="167" t="s">
        <v>143</v>
      </c>
      <c r="C168" s="175"/>
      <c r="D168" s="144">
        <v>0</v>
      </c>
      <c r="E168" s="103">
        <v>1</v>
      </c>
      <c r="F168" s="80">
        <f>D168*E168</f>
        <v>0</v>
      </c>
      <c r="H168" s="144">
        <v>0</v>
      </c>
      <c r="I168" s="116">
        <v>1</v>
      </c>
      <c r="J168" s="80">
        <v>0</v>
      </c>
      <c r="K168" s="82">
        <v>0</v>
      </c>
      <c r="L168" s="83" t="s">
        <v>133</v>
      </c>
      <c r="N168" s="167" t="s">
        <v>143</v>
      </c>
      <c r="O168" s="175"/>
      <c r="P168" s="144">
        <v>0</v>
      </c>
      <c r="Q168" s="103">
        <v>1</v>
      </c>
      <c r="R168" s="80">
        <f>P168*Q168</f>
        <v>0</v>
      </c>
      <c r="T168" s="144">
        <v>0</v>
      </c>
      <c r="U168" s="116">
        <v>1</v>
      </c>
      <c r="V168" s="80">
        <v>0</v>
      </c>
      <c r="W168" s="82">
        <v>0</v>
      </c>
      <c r="X168" s="83" t="s">
        <v>133</v>
      </c>
      <c r="Z168" s="167" t="s">
        <v>143</v>
      </c>
      <c r="AA168" s="175"/>
      <c r="AB168" s="144">
        <v>0</v>
      </c>
      <c r="AC168" s="103">
        <v>1</v>
      </c>
      <c r="AD168" s="80">
        <f>AB168*AC168</f>
        <v>0</v>
      </c>
      <c r="AF168" s="144">
        <v>0</v>
      </c>
      <c r="AG168" s="116">
        <v>1</v>
      </c>
      <c r="AH168" s="80">
        <v>0</v>
      </c>
      <c r="AI168" s="82">
        <v>0</v>
      </c>
      <c r="AJ168" s="83" t="s">
        <v>133</v>
      </c>
      <c r="AL168" s="167" t="s">
        <v>143</v>
      </c>
      <c r="AM168" s="175"/>
      <c r="AN168" s="144">
        <v>0</v>
      </c>
      <c r="AO168" s="103">
        <v>1</v>
      </c>
      <c r="AP168" s="80">
        <f>AN168*AO168</f>
        <v>0</v>
      </c>
      <c r="AR168" s="144">
        <v>0</v>
      </c>
      <c r="AS168" s="116">
        <v>1</v>
      </c>
      <c r="AT168" s="80">
        <v>0</v>
      </c>
      <c r="AU168" s="82">
        <v>0</v>
      </c>
      <c r="AV168" s="83" t="s">
        <v>133</v>
      </c>
      <c r="AX168" s="167" t="s">
        <v>143</v>
      </c>
      <c r="AY168" s="175"/>
      <c r="AZ168" s="144">
        <v>0</v>
      </c>
      <c r="BA168" s="103">
        <v>1</v>
      </c>
      <c r="BB168" s="80">
        <f>AZ168*BA168</f>
        <v>0</v>
      </c>
      <c r="BD168" s="144">
        <v>0</v>
      </c>
      <c r="BE168" s="116">
        <v>1</v>
      </c>
      <c r="BF168" s="80">
        <v>0</v>
      </c>
      <c r="BG168" s="82">
        <v>0</v>
      </c>
      <c r="BH168" s="83" t="s">
        <v>133</v>
      </c>
      <c r="BJ168" s="167" t="s">
        <v>143</v>
      </c>
      <c r="BK168" s="175"/>
      <c r="BL168" s="144">
        <v>0</v>
      </c>
      <c r="BM168" s="103">
        <v>1</v>
      </c>
      <c r="BN168" s="80">
        <f>BL168*BM168</f>
        <v>0</v>
      </c>
      <c r="BP168" s="144">
        <v>0</v>
      </c>
      <c r="BQ168" s="116">
        <v>1</v>
      </c>
      <c r="BR168" s="80">
        <v>0</v>
      </c>
      <c r="BS168" s="82">
        <v>0</v>
      </c>
      <c r="BT168" s="83" t="s">
        <v>133</v>
      </c>
      <c r="BV168" s="167" t="s">
        <v>143</v>
      </c>
      <c r="BW168" s="175"/>
      <c r="BX168" s="144">
        <v>0</v>
      </c>
      <c r="BY168" s="103">
        <v>1</v>
      </c>
      <c r="BZ168" s="80">
        <f>BX168*BY168</f>
        <v>0</v>
      </c>
      <c r="CB168" s="144">
        <v>0</v>
      </c>
      <c r="CC168" s="116">
        <v>1</v>
      </c>
      <c r="CD168" s="80">
        <v>0</v>
      </c>
      <c r="CE168" s="82">
        <v>0</v>
      </c>
      <c r="CF168" s="83" t="s">
        <v>133</v>
      </c>
    </row>
    <row r="169" spans="2:84" x14ac:dyDescent="0.35">
      <c r="B169" s="169" t="s">
        <v>151</v>
      </c>
      <c r="C169" s="79"/>
      <c r="D169" s="183">
        <f>'Current Tariff Schedule'!$H158</f>
        <v>1.1002000000000001</v>
      </c>
      <c r="E169" s="118">
        <f>IF(D160&lt;250, D160, 250)</f>
        <v>250</v>
      </c>
      <c r="F169" s="80">
        <f>D169*E169</f>
        <v>275.05</v>
      </c>
      <c r="H169" s="183">
        <f>'Proposed Tariff Schedule'!$H158</f>
        <v>1.1397999999999999</v>
      </c>
      <c r="I169" s="118">
        <f>IF(D160&lt;250, D160, 250)</f>
        <v>250</v>
      </c>
      <c r="J169" s="80">
        <f>H169*I169</f>
        <v>284.95</v>
      </c>
      <c r="K169" s="82">
        <f>J169-F169</f>
        <v>9.8999999999999773</v>
      </c>
      <c r="L169" s="83">
        <f>IFERROR(K169/F169,0)</f>
        <v>3.5993455735320763E-2</v>
      </c>
      <c r="N169" s="169" t="s">
        <v>151</v>
      </c>
      <c r="O169" s="79"/>
      <c r="P169" s="242">
        <f t="shared" ref="P169:P170" si="74">$D169</f>
        <v>1.1002000000000001</v>
      </c>
      <c r="Q169" s="118">
        <f>IF(P160&lt;250, P160, 250)</f>
        <v>250</v>
      </c>
      <c r="R169" s="80">
        <f>P169*Q169</f>
        <v>275.05</v>
      </c>
      <c r="T169" s="242">
        <f t="shared" ref="T169:T170" si="75">$H169</f>
        <v>1.1397999999999999</v>
      </c>
      <c r="U169" s="118">
        <f>IF(P160&lt;250, P160, 250)</f>
        <v>250</v>
      </c>
      <c r="V169" s="80">
        <f>T169*U169</f>
        <v>284.95</v>
      </c>
      <c r="W169" s="82">
        <f>V169-R169</f>
        <v>9.8999999999999773</v>
      </c>
      <c r="X169" s="83">
        <f>W169/R169</f>
        <v>3.5993455735320763E-2</v>
      </c>
      <c r="Z169" s="169" t="s">
        <v>151</v>
      </c>
      <c r="AA169" s="79"/>
      <c r="AB169" s="242">
        <f t="shared" ref="AB169:AB170" si="76">$D169</f>
        <v>1.1002000000000001</v>
      </c>
      <c r="AC169" s="118">
        <f>IF(AB160&lt;250, AB160, 250)</f>
        <v>250</v>
      </c>
      <c r="AD169" s="80">
        <f>AB169*AC169</f>
        <v>275.05</v>
      </c>
      <c r="AF169" s="242">
        <f t="shared" ref="AF169:AF170" si="77">$H169</f>
        <v>1.1397999999999999</v>
      </c>
      <c r="AG169" s="118">
        <f>IF(AB160&lt;250, AB160, 250)</f>
        <v>250</v>
      </c>
      <c r="AH169" s="80">
        <f>AF169*AG169</f>
        <v>284.95</v>
      </c>
      <c r="AI169" s="82">
        <f>AH169-AD169</f>
        <v>9.8999999999999773</v>
      </c>
      <c r="AJ169" s="83">
        <f>AI169/AD169</f>
        <v>3.5993455735320763E-2</v>
      </c>
      <c r="AL169" s="169" t="s">
        <v>151</v>
      </c>
      <c r="AM169" s="79"/>
      <c r="AN169" s="242">
        <f t="shared" ref="AN169:AN170" si="78">$D169</f>
        <v>1.1002000000000001</v>
      </c>
      <c r="AO169" s="118">
        <f>IF(AN160&lt;250, AN160, 250)</f>
        <v>250</v>
      </c>
      <c r="AP169" s="80">
        <f>AN169*AO169</f>
        <v>275.05</v>
      </c>
      <c r="AR169" s="242">
        <f t="shared" ref="AR169:AR170" si="79">$H169</f>
        <v>1.1397999999999999</v>
      </c>
      <c r="AS169" s="118">
        <f>IF(AN160&lt;250, AN160, 250)</f>
        <v>250</v>
      </c>
      <c r="AT169" s="80">
        <f>AR169*AS169</f>
        <v>284.95</v>
      </c>
      <c r="AU169" s="82">
        <f>AT169-AP169</f>
        <v>9.8999999999999773</v>
      </c>
      <c r="AV169" s="83">
        <f>AU169/AP169</f>
        <v>3.5993455735320763E-2</v>
      </c>
      <c r="AX169" s="169" t="s">
        <v>151</v>
      </c>
      <c r="AY169" s="79"/>
      <c r="AZ169" s="242">
        <f t="shared" ref="AZ169:AZ170" si="80">$D169</f>
        <v>1.1002000000000001</v>
      </c>
      <c r="BA169" s="118">
        <f>IF(AZ160&lt;250, AZ160, 250)</f>
        <v>250</v>
      </c>
      <c r="BB169" s="80">
        <f>AZ169*BA169</f>
        <v>275.05</v>
      </c>
      <c r="BD169" s="242">
        <f t="shared" ref="BD169:BD170" si="81">$H169</f>
        <v>1.1397999999999999</v>
      </c>
      <c r="BE169" s="118">
        <f>IF(AZ160&lt;250, AZ160, 250)</f>
        <v>250</v>
      </c>
      <c r="BF169" s="80">
        <f>BD169*BE169</f>
        <v>284.95</v>
      </c>
      <c r="BG169" s="82">
        <f>BF169-BB169</f>
        <v>9.8999999999999773</v>
      </c>
      <c r="BH169" s="83">
        <f>BG169/BB169</f>
        <v>3.5993455735320763E-2</v>
      </c>
      <c r="BJ169" s="169" t="s">
        <v>151</v>
      </c>
      <c r="BK169" s="79"/>
      <c r="BL169" s="242">
        <f t="shared" ref="BL169:BL170" si="82">$D169</f>
        <v>1.1002000000000001</v>
      </c>
      <c r="BM169" s="118">
        <f>IF(BL160&lt;250, BL160, 250)</f>
        <v>0</v>
      </c>
      <c r="BN169" s="80">
        <f>BL169*BM169</f>
        <v>0</v>
      </c>
      <c r="BP169" s="242">
        <f t="shared" ref="BP169:BP170" si="83">$H169</f>
        <v>1.1397999999999999</v>
      </c>
      <c r="BQ169" s="118">
        <f>IF(BL160&lt;250, BL160, 250)</f>
        <v>0</v>
      </c>
      <c r="BR169" s="80">
        <f>BP169*BQ169</f>
        <v>0</v>
      </c>
      <c r="BS169" s="82">
        <f>BR169-BN169</f>
        <v>0</v>
      </c>
      <c r="BT169" s="83">
        <f>IFERROR(BS169/BN169,0)</f>
        <v>0</v>
      </c>
      <c r="BV169" s="169" t="s">
        <v>151</v>
      </c>
      <c r="BW169" s="79"/>
      <c r="BX169" s="242">
        <f t="shared" ref="BX169:BX170" si="84">$D169</f>
        <v>1.1002000000000001</v>
      </c>
      <c r="BY169" s="118">
        <f>IF(BX160&lt;250, BX160, 250)</f>
        <v>0</v>
      </c>
      <c r="BZ169" s="80">
        <f>BX169*BY169</f>
        <v>0</v>
      </c>
      <c r="CB169" s="242">
        <f t="shared" ref="CB169:CB170" si="85">$H169</f>
        <v>1.1397999999999999</v>
      </c>
      <c r="CC169" s="118">
        <f>IF(BX160&lt;250, BX160, 250)</f>
        <v>0</v>
      </c>
      <c r="CD169" s="80">
        <f>CB169*CC169</f>
        <v>0</v>
      </c>
      <c r="CE169" s="82">
        <f>CD169-BZ169</f>
        <v>0</v>
      </c>
      <c r="CF169" s="83">
        <f t="shared" ref="CF169:CF170" si="86">IFERROR(CE169/BZ169,0)</f>
        <v>0</v>
      </c>
    </row>
    <row r="170" spans="2:84" x14ac:dyDescent="0.35">
      <c r="B170" s="169" t="s">
        <v>152</v>
      </c>
      <c r="C170" s="79"/>
      <c r="D170" s="183">
        <f>'Current Tariff Schedule'!$H159</f>
        <v>1.204</v>
      </c>
      <c r="E170" s="118">
        <f>IF(D160&gt;250,D160-250,0)</f>
        <v>0</v>
      </c>
      <c r="F170" s="80">
        <f>D170*E170</f>
        <v>0</v>
      </c>
      <c r="H170" s="183">
        <f>'Proposed Tariff Schedule'!$H159</f>
        <v>1.2473000000000001</v>
      </c>
      <c r="I170" s="118">
        <f>IF(D160&gt;250,D160-250,0)</f>
        <v>0</v>
      </c>
      <c r="J170" s="80">
        <f>H170*I170</f>
        <v>0</v>
      </c>
      <c r="K170" s="82">
        <f>J170-F170</f>
        <v>0</v>
      </c>
      <c r="L170" s="83">
        <f>IFERROR(K170/F170,0)</f>
        <v>0</v>
      </c>
      <c r="N170" s="169" t="s">
        <v>152</v>
      </c>
      <c r="O170" s="79"/>
      <c r="P170" s="242">
        <f t="shared" si="74"/>
        <v>1.204</v>
      </c>
      <c r="Q170" s="118">
        <f>IF(P160&gt;250, P160-250)</f>
        <v>250</v>
      </c>
      <c r="R170" s="80">
        <f>P170*Q170</f>
        <v>301</v>
      </c>
      <c r="T170" s="242">
        <f t="shared" si="75"/>
        <v>1.2473000000000001</v>
      </c>
      <c r="U170" s="118">
        <f>IF(P160&gt;250, P160-250)</f>
        <v>250</v>
      </c>
      <c r="V170" s="80">
        <f>T170*U170</f>
        <v>311.82500000000005</v>
      </c>
      <c r="W170" s="82">
        <f>V170-R170</f>
        <v>10.825000000000045</v>
      </c>
      <c r="X170" s="83">
        <f>W170/R170</f>
        <v>3.5963455149501812E-2</v>
      </c>
      <c r="Z170" s="169" t="s">
        <v>152</v>
      </c>
      <c r="AA170" s="79"/>
      <c r="AB170" s="242">
        <f t="shared" si="76"/>
        <v>1.204</v>
      </c>
      <c r="AC170" s="118">
        <f>IF(AB160&gt;250, AB160-250)</f>
        <v>500</v>
      </c>
      <c r="AD170" s="80">
        <f>AB170*AC170</f>
        <v>602</v>
      </c>
      <c r="AF170" s="242">
        <f t="shared" si="77"/>
        <v>1.2473000000000001</v>
      </c>
      <c r="AG170" s="118">
        <f>IF(AB160&gt;250, AB160-250)</f>
        <v>500</v>
      </c>
      <c r="AH170" s="80">
        <f>AF170*AG170</f>
        <v>623.65000000000009</v>
      </c>
      <c r="AI170" s="82">
        <f>AH170-AD170</f>
        <v>21.650000000000091</v>
      </c>
      <c r="AJ170" s="83">
        <f>AI170/AD170</f>
        <v>3.5963455149501812E-2</v>
      </c>
      <c r="AL170" s="169" t="s">
        <v>152</v>
      </c>
      <c r="AM170" s="79"/>
      <c r="AN170" s="242">
        <f t="shared" si="78"/>
        <v>1.204</v>
      </c>
      <c r="AO170" s="118">
        <f>IF(AN160&gt;250, AN160-250)</f>
        <v>750</v>
      </c>
      <c r="AP170" s="80">
        <f>AN170*AO170</f>
        <v>903</v>
      </c>
      <c r="AR170" s="242">
        <f t="shared" si="79"/>
        <v>1.2473000000000001</v>
      </c>
      <c r="AS170" s="118">
        <f>IF(AN160&gt;250, AN160-250)</f>
        <v>750</v>
      </c>
      <c r="AT170" s="80">
        <f>AR170*AS170</f>
        <v>935.47500000000002</v>
      </c>
      <c r="AU170" s="82">
        <f>AT170-AP170</f>
        <v>32.475000000000023</v>
      </c>
      <c r="AV170" s="83">
        <f>AU170/AP170</f>
        <v>3.5963455149501687E-2</v>
      </c>
      <c r="AX170" s="169" t="s">
        <v>152</v>
      </c>
      <c r="AY170" s="79"/>
      <c r="AZ170" s="242">
        <f t="shared" si="80"/>
        <v>1.204</v>
      </c>
      <c r="BA170" s="118">
        <f>IF(AZ160&gt;250, AZ160-250)</f>
        <v>1750</v>
      </c>
      <c r="BB170" s="80">
        <f>AZ170*BA170</f>
        <v>2107</v>
      </c>
      <c r="BD170" s="242">
        <f t="shared" si="81"/>
        <v>1.2473000000000001</v>
      </c>
      <c r="BE170" s="118">
        <f>IF(AZ160&gt;250, AZ160-250)</f>
        <v>1750</v>
      </c>
      <c r="BF170" s="80">
        <f>BD170*BE170</f>
        <v>2182.7750000000001</v>
      </c>
      <c r="BG170" s="82">
        <f>BF170-BB170</f>
        <v>75.775000000000091</v>
      </c>
      <c r="BH170" s="83">
        <f>BG170/BB170</f>
        <v>3.5963455149501701E-2</v>
      </c>
      <c r="BJ170" s="169" t="s">
        <v>152</v>
      </c>
      <c r="BK170" s="79"/>
      <c r="BL170" s="242">
        <f t="shared" si="82"/>
        <v>1.204</v>
      </c>
      <c r="BM170" s="118">
        <f>IF(BL160&gt;250,BL160-250,0)</f>
        <v>0</v>
      </c>
      <c r="BN170" s="80">
        <f>BL170*BM170</f>
        <v>0</v>
      </c>
      <c r="BP170" s="242">
        <f t="shared" si="83"/>
        <v>1.2473000000000001</v>
      </c>
      <c r="BQ170" s="118">
        <f>IF(BL160&gt;250,BL160-250,0)</f>
        <v>0</v>
      </c>
      <c r="BR170" s="80">
        <f>BP170*BQ170</f>
        <v>0</v>
      </c>
      <c r="BS170" s="82">
        <f>BR170-BN170</f>
        <v>0</v>
      </c>
      <c r="BT170" s="83">
        <f>IFERROR(BS170/BN170,0)</f>
        <v>0</v>
      </c>
      <c r="BV170" s="169" t="s">
        <v>152</v>
      </c>
      <c r="BW170" s="79"/>
      <c r="BX170" s="242">
        <f t="shared" si="84"/>
        <v>1.204</v>
      </c>
      <c r="BY170" s="118">
        <f>IF(BX160&gt;250,BX160-250,0)</f>
        <v>0</v>
      </c>
      <c r="BZ170" s="80">
        <f>BX170*BY170</f>
        <v>0</v>
      </c>
      <c r="CB170" s="242">
        <f t="shared" si="85"/>
        <v>1.2473000000000001</v>
      </c>
      <c r="CC170" s="118">
        <f>IF(BX160&gt;250,BX160-250,0)</f>
        <v>0</v>
      </c>
      <c r="CD170" s="80">
        <f>CB170*CC170</f>
        <v>0</v>
      </c>
      <c r="CE170" s="82">
        <f>CD170-BZ170</f>
        <v>0</v>
      </c>
      <c r="CF170" s="83">
        <f t="shared" si="86"/>
        <v>0</v>
      </c>
    </row>
    <row r="171" spans="2:84" x14ac:dyDescent="0.35">
      <c r="B171" s="169"/>
      <c r="C171" s="79"/>
      <c r="D171" s="136"/>
      <c r="E171" s="146"/>
      <c r="F171" s="80"/>
      <c r="G171" s="81"/>
      <c r="H171" s="117"/>
      <c r="I171" s="146"/>
      <c r="J171" s="80"/>
      <c r="K171" s="82"/>
      <c r="L171" s="83"/>
      <c r="N171" s="169"/>
      <c r="O171" s="79"/>
      <c r="P171" s="136"/>
      <c r="Q171" s="146"/>
      <c r="R171" s="80"/>
      <c r="S171" s="81"/>
      <c r="T171" s="117"/>
      <c r="U171" s="146"/>
      <c r="V171" s="80"/>
      <c r="W171" s="82"/>
      <c r="X171" s="83"/>
      <c r="Z171" s="169"/>
      <c r="AA171" s="79"/>
      <c r="AB171" s="136"/>
      <c r="AC171" s="146"/>
      <c r="AD171" s="80"/>
      <c r="AE171" s="81"/>
      <c r="AF171" s="117"/>
      <c r="AG171" s="146"/>
      <c r="AH171" s="80"/>
      <c r="AI171" s="82"/>
      <c r="AJ171" s="83"/>
      <c r="AL171" s="169"/>
      <c r="AM171" s="79"/>
      <c r="AN171" s="136"/>
      <c r="AO171" s="146"/>
      <c r="AP171" s="80"/>
      <c r="AQ171" s="81"/>
      <c r="AR171" s="117"/>
      <c r="AS171" s="146"/>
      <c r="AT171" s="80"/>
      <c r="AU171" s="82"/>
      <c r="AV171" s="83"/>
      <c r="AX171" s="169"/>
      <c r="AY171" s="79"/>
      <c r="AZ171" s="136"/>
      <c r="BA171" s="146"/>
      <c r="BB171" s="80"/>
      <c r="BC171" s="81"/>
      <c r="BD171" s="117"/>
      <c r="BE171" s="146"/>
      <c r="BF171" s="80"/>
      <c r="BG171" s="82"/>
      <c r="BH171" s="83"/>
      <c r="BJ171" s="169"/>
      <c r="BK171" s="79"/>
      <c r="BL171" s="136"/>
      <c r="BM171" s="146"/>
      <c r="BN171" s="80"/>
      <c r="BO171" s="81"/>
      <c r="BP171" s="117"/>
      <c r="BQ171" s="146"/>
      <c r="BR171" s="80"/>
      <c r="BS171" s="82"/>
      <c r="BT171" s="83"/>
      <c r="BV171" s="169"/>
      <c r="BW171" s="79"/>
      <c r="BX171" s="136"/>
      <c r="BY171" s="146"/>
      <c r="BZ171" s="80"/>
      <c r="CA171" s="81"/>
      <c r="CB171" s="117"/>
      <c r="CC171" s="146"/>
      <c r="CD171" s="80"/>
      <c r="CE171" s="82"/>
      <c r="CF171" s="83"/>
    </row>
    <row r="172" spans="2:84" ht="15" thickBot="1" x14ac:dyDescent="0.4">
      <c r="B172" s="119" t="s">
        <v>144</v>
      </c>
      <c r="C172" s="120"/>
      <c r="D172" s="147"/>
      <c r="E172" s="148"/>
      <c r="F172" s="149">
        <f>SUM(F168:F171)</f>
        <v>275.05</v>
      </c>
      <c r="G172" s="150"/>
      <c r="H172" s="147"/>
      <c r="I172" s="151"/>
      <c r="J172" s="149">
        <f>SUM(J168:J171)</f>
        <v>284.95</v>
      </c>
      <c r="K172" s="152">
        <f>J172-F172</f>
        <v>9.8999999999999773</v>
      </c>
      <c r="L172" s="161">
        <f>K172/F172</f>
        <v>3.5993455735320763E-2</v>
      </c>
      <c r="N172" s="119" t="s">
        <v>144</v>
      </c>
      <c r="O172" s="120"/>
      <c r="P172" s="147"/>
      <c r="Q172" s="148"/>
      <c r="R172" s="149">
        <f>SUM(R168:R171)</f>
        <v>576.04999999999995</v>
      </c>
      <c r="S172" s="150"/>
      <c r="T172" s="147"/>
      <c r="U172" s="151"/>
      <c r="V172" s="149">
        <f>SUM(V168:V171)</f>
        <v>596.77500000000009</v>
      </c>
      <c r="W172" s="152">
        <f>V172-R172</f>
        <v>20.725000000000136</v>
      </c>
      <c r="X172" s="161">
        <f>W172/R172</f>
        <v>3.5977779706622928E-2</v>
      </c>
      <c r="Z172" s="119" t="s">
        <v>144</v>
      </c>
      <c r="AA172" s="120"/>
      <c r="AB172" s="147"/>
      <c r="AC172" s="148"/>
      <c r="AD172" s="149">
        <f>SUM(AD168:AD171)</f>
        <v>877.05</v>
      </c>
      <c r="AE172" s="150"/>
      <c r="AF172" s="147"/>
      <c r="AG172" s="151"/>
      <c r="AH172" s="149">
        <f>SUM(AH168:AH171)</f>
        <v>908.60000000000014</v>
      </c>
      <c r="AI172" s="152">
        <f>AH172-AD172</f>
        <v>31.550000000000182</v>
      </c>
      <c r="AJ172" s="161">
        <f>AI172/AD172</f>
        <v>3.5972863576763221E-2</v>
      </c>
      <c r="AL172" s="119" t="s">
        <v>144</v>
      </c>
      <c r="AM172" s="120"/>
      <c r="AN172" s="147"/>
      <c r="AO172" s="148"/>
      <c r="AP172" s="149">
        <f>SUM(AP168:AP171)</f>
        <v>1178.05</v>
      </c>
      <c r="AQ172" s="150"/>
      <c r="AR172" s="147"/>
      <c r="AS172" s="151"/>
      <c r="AT172" s="149">
        <f>SUM(AT168:AT171)</f>
        <v>1220.425</v>
      </c>
      <c r="AU172" s="152">
        <f>AT172-AP172</f>
        <v>42.375</v>
      </c>
      <c r="AV172" s="161">
        <f>AU172/AP172</f>
        <v>3.5970459657909258E-2</v>
      </c>
      <c r="AX172" s="119" t="s">
        <v>144</v>
      </c>
      <c r="AY172" s="120"/>
      <c r="AZ172" s="147"/>
      <c r="BA172" s="148"/>
      <c r="BB172" s="149">
        <f>SUM(BB168:BB171)</f>
        <v>2382.0500000000002</v>
      </c>
      <c r="BC172" s="150"/>
      <c r="BD172" s="147"/>
      <c r="BE172" s="151"/>
      <c r="BF172" s="149">
        <f>SUM(BF168:BF171)</f>
        <v>2467.7249999999999</v>
      </c>
      <c r="BG172" s="152">
        <f>BF172-BB172</f>
        <v>85.674999999999727</v>
      </c>
      <c r="BH172" s="161">
        <f>BG172/BB172</f>
        <v>3.5966919250225528E-2</v>
      </c>
      <c r="BJ172" s="119" t="s">
        <v>144</v>
      </c>
      <c r="BK172" s="120"/>
      <c r="BL172" s="147"/>
      <c r="BM172" s="148"/>
      <c r="BN172" s="149">
        <f>SUM(BN168:BN171)</f>
        <v>0</v>
      </c>
      <c r="BO172" s="150"/>
      <c r="BP172" s="147"/>
      <c r="BQ172" s="151"/>
      <c r="BR172" s="149">
        <f>SUM(BR168:BR171)</f>
        <v>0</v>
      </c>
      <c r="BS172" s="152">
        <f>BR172-BN172</f>
        <v>0</v>
      </c>
      <c r="BT172" s="161">
        <f>IFERROR(BS172/BN172,0)</f>
        <v>0</v>
      </c>
      <c r="BV172" s="119" t="s">
        <v>144</v>
      </c>
      <c r="BW172" s="120"/>
      <c r="BX172" s="147"/>
      <c r="BY172" s="148"/>
      <c r="BZ172" s="149">
        <f>SUM(BZ168:BZ171)</f>
        <v>0</v>
      </c>
      <c r="CA172" s="150"/>
      <c r="CB172" s="147"/>
      <c r="CC172" s="151"/>
      <c r="CD172" s="149">
        <f>SUM(CD168:CD171)</f>
        <v>0</v>
      </c>
      <c r="CE172" s="152">
        <f>CD172-BZ172</f>
        <v>0</v>
      </c>
      <c r="CF172" s="161">
        <f>IFERROR(CE172/BZ172,0)</f>
        <v>0</v>
      </c>
    </row>
    <row r="173" spans="2:84" ht="16.25" customHeight="1" thickBot="1" x14ac:dyDescent="0.4">
      <c r="B173" s="170"/>
      <c r="C173" s="121"/>
      <c r="D173" s="122"/>
      <c r="E173" s="123"/>
      <c r="F173" s="124"/>
      <c r="H173" s="125"/>
      <c r="I173" s="126"/>
      <c r="J173" s="127"/>
      <c r="K173" s="128"/>
      <c r="L173" s="162"/>
      <c r="N173" s="170"/>
      <c r="O173" s="121"/>
      <c r="P173" s="122"/>
      <c r="Q173" s="123"/>
      <c r="R173" s="124"/>
      <c r="T173" s="125"/>
      <c r="U173" s="126"/>
      <c r="V173" s="127"/>
      <c r="W173" s="128"/>
      <c r="X173" s="162"/>
      <c r="Z173" s="170"/>
      <c r="AA173" s="121"/>
      <c r="AB173" s="122"/>
      <c r="AC173" s="123"/>
      <c r="AD173" s="124"/>
      <c r="AF173" s="125"/>
      <c r="AG173" s="126"/>
      <c r="AH173" s="127"/>
      <c r="AI173" s="128"/>
      <c r="AJ173" s="162"/>
      <c r="AL173" s="170"/>
      <c r="AM173" s="121"/>
      <c r="AN173" s="122"/>
      <c r="AO173" s="123"/>
      <c r="AP173" s="124"/>
      <c r="AR173" s="125"/>
      <c r="AS173" s="126"/>
      <c r="AT173" s="127"/>
      <c r="AU173" s="128"/>
      <c r="AV173" s="162"/>
      <c r="AX173" s="170"/>
      <c r="AY173" s="121"/>
      <c r="AZ173" s="122"/>
      <c r="BA173" s="123"/>
      <c r="BB173" s="124"/>
      <c r="BD173" s="125"/>
      <c r="BE173" s="126"/>
      <c r="BF173" s="127"/>
      <c r="BG173" s="128"/>
      <c r="BH173" s="162"/>
      <c r="BJ173" s="170"/>
      <c r="BK173" s="121"/>
      <c r="BL173" s="122"/>
      <c r="BM173" s="123"/>
      <c r="BN173" s="124"/>
      <c r="BP173" s="125"/>
      <c r="BQ173" s="126"/>
      <c r="BR173" s="127"/>
      <c r="BS173" s="128"/>
      <c r="BT173" s="162"/>
      <c r="BV173" s="170"/>
      <c r="BW173" s="121"/>
      <c r="BX173" s="122"/>
      <c r="BY173" s="123"/>
      <c r="BZ173" s="124"/>
      <c r="CB173" s="125"/>
      <c r="CC173" s="126"/>
      <c r="CD173" s="127"/>
      <c r="CE173" s="128"/>
      <c r="CF173" s="162"/>
    </row>
    <row r="174" spans="2:84" ht="15.65" customHeight="1" x14ac:dyDescent="0.35">
      <c r="B174" s="171" t="s">
        <v>145</v>
      </c>
      <c r="C174" s="79"/>
      <c r="D174" s="96"/>
      <c r="E174" s="97"/>
      <c r="F174" s="100">
        <f>F172</f>
        <v>275.05</v>
      </c>
      <c r="H174" s="98"/>
      <c r="I174" s="98"/>
      <c r="J174" s="99">
        <f>J172</f>
        <v>284.95</v>
      </c>
      <c r="K174" s="82">
        <f>J174-F174</f>
        <v>9.8999999999999773</v>
      </c>
      <c r="L174" s="160">
        <f>K174/F174</f>
        <v>3.5993455735320763E-2</v>
      </c>
      <c r="N174" s="171" t="s">
        <v>145</v>
      </c>
      <c r="O174" s="79"/>
      <c r="P174" s="96"/>
      <c r="Q174" s="97"/>
      <c r="R174" s="100">
        <f>R172</f>
        <v>576.04999999999995</v>
      </c>
      <c r="T174" s="98"/>
      <c r="U174" s="98"/>
      <c r="V174" s="99">
        <f>V172</f>
        <v>596.77500000000009</v>
      </c>
      <c r="W174" s="82">
        <f>V174-R174</f>
        <v>20.725000000000136</v>
      </c>
      <c r="X174" s="160">
        <f>W174/R174</f>
        <v>3.5977779706622928E-2</v>
      </c>
      <c r="Z174" s="171" t="s">
        <v>145</v>
      </c>
      <c r="AA174" s="79"/>
      <c r="AB174" s="96"/>
      <c r="AC174" s="97"/>
      <c r="AD174" s="100">
        <f>AD172</f>
        <v>877.05</v>
      </c>
      <c r="AF174" s="98"/>
      <c r="AG174" s="98"/>
      <c r="AH174" s="99">
        <f>AH172</f>
        <v>908.60000000000014</v>
      </c>
      <c r="AI174" s="82">
        <f>AH174-AD174</f>
        <v>31.550000000000182</v>
      </c>
      <c r="AJ174" s="160">
        <f>AI174/AD174</f>
        <v>3.5972863576763221E-2</v>
      </c>
      <c r="AL174" s="171" t="s">
        <v>145</v>
      </c>
      <c r="AM174" s="79"/>
      <c r="AN174" s="96"/>
      <c r="AO174" s="97"/>
      <c r="AP174" s="100">
        <f>AP172</f>
        <v>1178.05</v>
      </c>
      <c r="AR174" s="98"/>
      <c r="AS174" s="98"/>
      <c r="AT174" s="99">
        <f>AT172</f>
        <v>1220.425</v>
      </c>
      <c r="AU174" s="82">
        <f>AT174-AP174</f>
        <v>42.375</v>
      </c>
      <c r="AV174" s="160">
        <f>AU174/AP174</f>
        <v>3.5970459657909258E-2</v>
      </c>
      <c r="AX174" s="171" t="s">
        <v>145</v>
      </c>
      <c r="AY174" s="79"/>
      <c r="AZ174" s="96"/>
      <c r="BA174" s="97"/>
      <c r="BB174" s="100">
        <f>BB172</f>
        <v>2382.0500000000002</v>
      </c>
      <c r="BD174" s="98"/>
      <c r="BE174" s="98"/>
      <c r="BF174" s="99">
        <f>BF172</f>
        <v>2467.7249999999999</v>
      </c>
      <c r="BG174" s="82">
        <f>BF174-BB174</f>
        <v>85.674999999999727</v>
      </c>
      <c r="BH174" s="160">
        <f>BG174/BB174</f>
        <v>3.5966919250225528E-2</v>
      </c>
      <c r="BJ174" s="171" t="s">
        <v>145</v>
      </c>
      <c r="BK174" s="79"/>
      <c r="BL174" s="96"/>
      <c r="BM174" s="97"/>
      <c r="BN174" s="100">
        <f>BN172</f>
        <v>0</v>
      </c>
      <c r="BP174" s="98"/>
      <c r="BQ174" s="98"/>
      <c r="BR174" s="99">
        <f>BR172</f>
        <v>0</v>
      </c>
      <c r="BS174" s="82">
        <f>BR174-BN174</f>
        <v>0</v>
      </c>
      <c r="BT174" s="160">
        <f t="shared" ref="BT174:BT176" si="87">IFERROR(BS174/BN174,0)</f>
        <v>0</v>
      </c>
      <c r="BV174" s="171" t="s">
        <v>145</v>
      </c>
      <c r="BW174" s="79"/>
      <c r="BX174" s="96"/>
      <c r="BY174" s="97"/>
      <c r="BZ174" s="100">
        <f>BZ172</f>
        <v>0</v>
      </c>
      <c r="CB174" s="98"/>
      <c r="CC174" s="98"/>
      <c r="CD174" s="99">
        <f>CD172</f>
        <v>0</v>
      </c>
      <c r="CE174" s="82">
        <f>CD174-BZ174</f>
        <v>0</v>
      </c>
      <c r="CF174" s="160">
        <f t="shared" ref="CF174:CF176" si="88">IFERROR(CE174/BZ174,0)</f>
        <v>0</v>
      </c>
    </row>
    <row r="175" spans="2:84" x14ac:dyDescent="0.35">
      <c r="B175" s="172" t="s">
        <v>146</v>
      </c>
      <c r="C175" s="79"/>
      <c r="D175" s="96">
        <v>0.05</v>
      </c>
      <c r="E175" s="101"/>
      <c r="F175" s="82">
        <f>D175*F174</f>
        <v>13.752500000000001</v>
      </c>
      <c r="H175" s="96">
        <v>0.05</v>
      </c>
      <c r="I175" s="103"/>
      <c r="J175" s="129">
        <f>J174*H175</f>
        <v>14.2475</v>
      </c>
      <c r="K175" s="82">
        <f>J175-F175</f>
        <v>0.49499999999999922</v>
      </c>
      <c r="L175" s="160">
        <f>K175/F175</f>
        <v>3.5993455735320791E-2</v>
      </c>
      <c r="N175" s="172" t="s">
        <v>146</v>
      </c>
      <c r="O175" s="79"/>
      <c r="P175" s="96">
        <v>0.05</v>
      </c>
      <c r="Q175" s="101"/>
      <c r="R175" s="82">
        <f>P175*R174</f>
        <v>28.802499999999998</v>
      </c>
      <c r="T175" s="96">
        <v>0.05</v>
      </c>
      <c r="U175" s="103"/>
      <c r="V175" s="129">
        <f>V174*T175</f>
        <v>29.838750000000005</v>
      </c>
      <c r="W175" s="82">
        <f>V175-R175</f>
        <v>1.0362500000000061</v>
      </c>
      <c r="X175" s="160">
        <f>W175/R175</f>
        <v>3.59777797066229E-2</v>
      </c>
      <c r="Z175" s="172" t="s">
        <v>146</v>
      </c>
      <c r="AA175" s="79"/>
      <c r="AB175" s="96">
        <v>0.05</v>
      </c>
      <c r="AC175" s="101"/>
      <c r="AD175" s="82">
        <f>AB175*AD174</f>
        <v>43.852499999999999</v>
      </c>
      <c r="AF175" s="96">
        <v>0.05</v>
      </c>
      <c r="AG175" s="103"/>
      <c r="AH175" s="129">
        <f>AH174*AF175</f>
        <v>45.430000000000007</v>
      </c>
      <c r="AI175" s="82">
        <f>AH175-AD175</f>
        <v>1.5775000000000077</v>
      </c>
      <c r="AJ175" s="160">
        <f>AI175/AD175</f>
        <v>3.5972863576763187E-2</v>
      </c>
      <c r="AL175" s="172" t="s">
        <v>146</v>
      </c>
      <c r="AM175" s="79"/>
      <c r="AN175" s="96">
        <v>0.05</v>
      </c>
      <c r="AO175" s="101"/>
      <c r="AP175" s="82">
        <f>AN175*AP174</f>
        <v>58.902500000000003</v>
      </c>
      <c r="AR175" s="96">
        <v>0.05</v>
      </c>
      <c r="AS175" s="103"/>
      <c r="AT175" s="129">
        <f>AT174*AR175</f>
        <v>61.021250000000002</v>
      </c>
      <c r="AU175" s="82">
        <f>AT175-AP175</f>
        <v>2.1187499999999986</v>
      </c>
      <c r="AV175" s="160">
        <f>AU175/AP175</f>
        <v>3.597045965790923E-2</v>
      </c>
      <c r="AX175" s="172" t="s">
        <v>146</v>
      </c>
      <c r="AY175" s="79"/>
      <c r="AZ175" s="96">
        <v>0.05</v>
      </c>
      <c r="BA175" s="101"/>
      <c r="BB175" s="82">
        <f>AZ175*BB174</f>
        <v>119.10250000000002</v>
      </c>
      <c r="BD175" s="96">
        <v>0.05</v>
      </c>
      <c r="BE175" s="103"/>
      <c r="BF175" s="129">
        <f>BF174*BD175</f>
        <v>123.38625</v>
      </c>
      <c r="BG175" s="82">
        <f>BF175-BB175</f>
        <v>4.2837499999999835</v>
      </c>
      <c r="BH175" s="160">
        <f>BG175/BB175</f>
        <v>3.59669192502255E-2</v>
      </c>
      <c r="BJ175" s="172" t="s">
        <v>146</v>
      </c>
      <c r="BK175" s="79"/>
      <c r="BL175" s="96">
        <v>0.05</v>
      </c>
      <c r="BM175" s="101"/>
      <c r="BN175" s="82">
        <f>BL175*BN174</f>
        <v>0</v>
      </c>
      <c r="BP175" s="96">
        <v>0.05</v>
      </c>
      <c r="BQ175" s="103"/>
      <c r="BR175" s="129">
        <f>BR174*BP175</f>
        <v>0</v>
      </c>
      <c r="BS175" s="82">
        <f>BR175-BN175</f>
        <v>0</v>
      </c>
      <c r="BT175" s="160">
        <f t="shared" si="87"/>
        <v>0</v>
      </c>
      <c r="BV175" s="172" t="s">
        <v>146</v>
      </c>
      <c r="BW175" s="79"/>
      <c r="BX175" s="96">
        <v>0.05</v>
      </c>
      <c r="BY175" s="101"/>
      <c r="BZ175" s="82">
        <f>BX175*BZ174</f>
        <v>0</v>
      </c>
      <c r="CB175" s="96">
        <v>0.05</v>
      </c>
      <c r="CC175" s="103"/>
      <c r="CD175" s="129">
        <f>CD174*CB175</f>
        <v>0</v>
      </c>
      <c r="CE175" s="82">
        <f>CD175-BZ175</f>
        <v>0</v>
      </c>
      <c r="CF175" s="160">
        <f t="shared" si="88"/>
        <v>0</v>
      </c>
    </row>
    <row r="176" spans="2:84" x14ac:dyDescent="0.35">
      <c r="B176" s="173" t="s">
        <v>147</v>
      </c>
      <c r="C176" s="79"/>
      <c r="D176" s="103"/>
      <c r="E176" s="101"/>
      <c r="F176" s="82">
        <f>F174+F175</f>
        <v>288.80250000000001</v>
      </c>
      <c r="H176" s="103"/>
      <c r="I176" s="103"/>
      <c r="J176" s="129">
        <f>J174+J175</f>
        <v>299.19749999999999</v>
      </c>
      <c r="K176" s="82">
        <f>J176-F176</f>
        <v>10.394999999999982</v>
      </c>
      <c r="L176" s="160">
        <f>K176/F176</f>
        <v>3.5993455735320784E-2</v>
      </c>
      <c r="N176" s="173" t="s">
        <v>147</v>
      </c>
      <c r="O176" s="79"/>
      <c r="P176" s="103"/>
      <c r="Q176" s="101"/>
      <c r="R176" s="82">
        <f>R174+R175</f>
        <v>604.85249999999996</v>
      </c>
      <c r="T176" s="103"/>
      <c r="U176" s="103"/>
      <c r="V176" s="129">
        <f>V174+V175</f>
        <v>626.6137500000001</v>
      </c>
      <c r="W176" s="82">
        <f>V176-R176</f>
        <v>21.761250000000132</v>
      </c>
      <c r="X176" s="160">
        <f>W176/R176</f>
        <v>3.5977779706622907E-2</v>
      </c>
      <c r="Z176" s="173" t="s">
        <v>147</v>
      </c>
      <c r="AA176" s="79"/>
      <c r="AB176" s="103"/>
      <c r="AC176" s="101"/>
      <c r="AD176" s="82">
        <f>AD174+AD175</f>
        <v>920.90249999999992</v>
      </c>
      <c r="AF176" s="103"/>
      <c r="AG176" s="103"/>
      <c r="AH176" s="129">
        <f>AH174+AH175</f>
        <v>954.0300000000002</v>
      </c>
      <c r="AI176" s="82">
        <f>AH176-AD176</f>
        <v>33.127500000000282</v>
      </c>
      <c r="AJ176" s="160">
        <f>AI176/AD176</f>
        <v>3.5972863576763318E-2</v>
      </c>
      <c r="AL176" s="173" t="s">
        <v>147</v>
      </c>
      <c r="AM176" s="79"/>
      <c r="AN176" s="103"/>
      <c r="AO176" s="101"/>
      <c r="AP176" s="82">
        <f>AP174+AP175</f>
        <v>1236.9524999999999</v>
      </c>
      <c r="AR176" s="103"/>
      <c r="AS176" s="103"/>
      <c r="AT176" s="129">
        <f>AT174+AT175</f>
        <v>1281.44625</v>
      </c>
      <c r="AU176" s="82">
        <f>AT176-AP176</f>
        <v>44.493750000000091</v>
      </c>
      <c r="AV176" s="160">
        <f>AU176/AP176</f>
        <v>3.5970459657909334E-2</v>
      </c>
      <c r="AX176" s="173" t="s">
        <v>147</v>
      </c>
      <c r="AY176" s="79"/>
      <c r="AZ176" s="103"/>
      <c r="BA176" s="101"/>
      <c r="BB176" s="82">
        <f>BB174+BB175</f>
        <v>2501.1525000000001</v>
      </c>
      <c r="BD176" s="103"/>
      <c r="BE176" s="103"/>
      <c r="BF176" s="129">
        <f>BF174+BF175</f>
        <v>2591.1112499999999</v>
      </c>
      <c r="BG176" s="82">
        <f>BF176-BB176</f>
        <v>89.958749999999782</v>
      </c>
      <c r="BH176" s="160">
        <f>BG176/BB176</f>
        <v>3.5966919250225556E-2</v>
      </c>
      <c r="BJ176" s="173" t="s">
        <v>147</v>
      </c>
      <c r="BK176" s="79"/>
      <c r="BL176" s="103"/>
      <c r="BM176" s="101"/>
      <c r="BN176" s="82">
        <f>BN174+BN175</f>
        <v>0</v>
      </c>
      <c r="BP176" s="103"/>
      <c r="BQ176" s="103"/>
      <c r="BR176" s="129">
        <f>BR174+BR175</f>
        <v>0</v>
      </c>
      <c r="BS176" s="82">
        <f>BR176-BN176</f>
        <v>0</v>
      </c>
      <c r="BT176" s="160">
        <f t="shared" si="87"/>
        <v>0</v>
      </c>
      <c r="BV176" s="173" t="s">
        <v>147</v>
      </c>
      <c r="BW176" s="79"/>
      <c r="BX176" s="103"/>
      <c r="BY176" s="101"/>
      <c r="BZ176" s="82">
        <f>BZ174+BZ175</f>
        <v>0</v>
      </c>
      <c r="CB176" s="103"/>
      <c r="CC176" s="103"/>
      <c r="CD176" s="129">
        <f>CD174+CD175</f>
        <v>0</v>
      </c>
      <c r="CE176" s="82">
        <f>CD176-BZ176</f>
        <v>0</v>
      </c>
      <c r="CF176" s="160">
        <f t="shared" si="88"/>
        <v>0</v>
      </c>
    </row>
    <row r="177" spans="2:84" customFormat="1" x14ac:dyDescent="0.35">
      <c r="B177" s="233" t="s">
        <v>148</v>
      </c>
      <c r="C177" s="79"/>
      <c r="D177" s="131">
        <f>$D$26</f>
        <v>0.13100000000000001</v>
      </c>
      <c r="E177" s="101"/>
      <c r="F177" s="130">
        <f>-D177*SUM(F167:F170)</f>
        <v>-36.031550000000003</v>
      </c>
      <c r="G177" s="81"/>
      <c r="H177" s="131">
        <f>$H$26</f>
        <v>0.13100000000000001</v>
      </c>
      <c r="I177" s="103"/>
      <c r="J177" s="130">
        <f>-H177*SUM(J167:J170)</f>
        <v>-37.328449999999997</v>
      </c>
      <c r="K177" s="130">
        <f>J177-F177</f>
        <v>-1.2968999999999937</v>
      </c>
      <c r="L177" s="83"/>
      <c r="N177" s="233" t="s">
        <v>148</v>
      </c>
      <c r="O177" s="79"/>
      <c r="P177" s="131">
        <f>$D$26</f>
        <v>0.13100000000000001</v>
      </c>
      <c r="Q177" s="101"/>
      <c r="R177" s="130">
        <f>-P177*SUM(R167:R170)</f>
        <v>-75.462549999999993</v>
      </c>
      <c r="S177" s="81"/>
      <c r="T177" s="131">
        <f>$H$26</f>
        <v>0.13100000000000001</v>
      </c>
      <c r="U177" s="103"/>
      <c r="V177" s="130">
        <f>-T177*SUM(V167:V170)</f>
        <v>-78.177525000000017</v>
      </c>
      <c r="W177" s="130">
        <f>V177-R177</f>
        <v>-2.7149750000000239</v>
      </c>
      <c r="X177" s="83"/>
      <c r="Z177" s="233" t="s">
        <v>148</v>
      </c>
      <c r="AA177" s="79"/>
      <c r="AB177" s="131">
        <f>$D$26</f>
        <v>0.13100000000000001</v>
      </c>
      <c r="AC177" s="101"/>
      <c r="AD177" s="130">
        <f>-AB177*SUM(AD167:AD170)</f>
        <v>-114.89355</v>
      </c>
      <c r="AE177" s="81"/>
      <c r="AF177" s="131">
        <f>$H$26</f>
        <v>0.13100000000000001</v>
      </c>
      <c r="AG177" s="103"/>
      <c r="AH177" s="130">
        <f>-AF177*SUM(AH167:AH170)</f>
        <v>-119.02660000000002</v>
      </c>
      <c r="AI177" s="130">
        <f>AH177-AD177</f>
        <v>-4.1330500000000114</v>
      </c>
      <c r="AJ177" s="83"/>
      <c r="AL177" s="233" t="s">
        <v>148</v>
      </c>
      <c r="AM177" s="79"/>
      <c r="AN177" s="131">
        <f>$D$26</f>
        <v>0.13100000000000001</v>
      </c>
      <c r="AO177" s="101"/>
      <c r="AP177" s="130">
        <f>-AN177*SUM(AP167:AP170)</f>
        <v>-154.32454999999999</v>
      </c>
      <c r="AQ177" s="81"/>
      <c r="AR177" s="131">
        <f>$H$26</f>
        <v>0.13100000000000001</v>
      </c>
      <c r="AS177" s="103"/>
      <c r="AT177" s="130">
        <f>-AR177*SUM(AT167:AT170)</f>
        <v>-159.875675</v>
      </c>
      <c r="AU177" s="130">
        <f>-AR177*SUM(AU168:AU170)</f>
        <v>-5.5511249999999999</v>
      </c>
      <c r="AV177" s="83"/>
      <c r="AX177" s="233" t="s">
        <v>148</v>
      </c>
      <c r="AY177" s="79"/>
      <c r="AZ177" s="131">
        <f>$D$26</f>
        <v>0.13100000000000001</v>
      </c>
      <c r="BA177" s="101"/>
      <c r="BB177" s="130">
        <f>-AZ177*SUM(BB167:BB170)</f>
        <v>-312.04855000000003</v>
      </c>
      <c r="BC177" s="81"/>
      <c r="BD177" s="131">
        <f>$H$26</f>
        <v>0.13100000000000001</v>
      </c>
      <c r="BE177" s="103"/>
      <c r="BF177" s="130">
        <f>-BD177*SUM(BF167:BF170)</f>
        <v>-323.271975</v>
      </c>
      <c r="BG177" s="130">
        <f>BF177-BB177</f>
        <v>-11.223424999999963</v>
      </c>
      <c r="BH177" s="83"/>
      <c r="BJ177" s="233" t="s">
        <v>148</v>
      </c>
      <c r="BK177" s="79"/>
      <c r="BL177" s="131">
        <f>$D$26</f>
        <v>0.13100000000000001</v>
      </c>
      <c r="BM177" s="101"/>
      <c r="BN177" s="130">
        <f>-BL177*SUM(BN167:BN170)</f>
        <v>0</v>
      </c>
      <c r="BO177" s="81"/>
      <c r="BP177" s="131">
        <f>$H$26</f>
        <v>0.13100000000000001</v>
      </c>
      <c r="BQ177" s="103"/>
      <c r="BR177" s="130">
        <f>-BP177*SUM(BR167:BR170)</f>
        <v>0</v>
      </c>
      <c r="BS177" s="130">
        <f>BR177-BN177</f>
        <v>0</v>
      </c>
      <c r="BT177" s="83"/>
      <c r="BV177" s="233" t="s">
        <v>148</v>
      </c>
      <c r="BW177" s="79"/>
      <c r="BX177" s="131">
        <f>$D$26</f>
        <v>0.13100000000000001</v>
      </c>
      <c r="BY177" s="101"/>
      <c r="BZ177" s="130">
        <f>-BX177*SUM(BZ167:BZ170)</f>
        <v>0</v>
      </c>
      <c r="CA177" s="81"/>
      <c r="CB177" s="131">
        <f>$H$26</f>
        <v>0.13100000000000001</v>
      </c>
      <c r="CC177" s="103"/>
      <c r="CD177" s="130">
        <f>-CB177*SUM(CD167:CD170)</f>
        <v>0</v>
      </c>
      <c r="CE177" s="130">
        <f>CD177-BZ177</f>
        <v>0</v>
      </c>
      <c r="CF177" s="83"/>
    </row>
    <row r="178" spans="2:84" ht="15" thickBot="1" x14ac:dyDescent="0.4">
      <c r="B178" s="304" t="s">
        <v>150</v>
      </c>
      <c r="C178" s="305"/>
      <c r="D178" s="105"/>
      <c r="E178" s="106"/>
      <c r="F178" s="108">
        <f>SUM(F176:F176)+F177</f>
        <v>252.77095</v>
      </c>
      <c r="G178" s="81"/>
      <c r="H178" s="107"/>
      <c r="I178" s="107"/>
      <c r="J178" s="132">
        <f>SUM(J176:J176)+J177</f>
        <v>261.86905000000002</v>
      </c>
      <c r="K178" s="185">
        <f>J178-F178</f>
        <v>9.0981000000000165</v>
      </c>
      <c r="L178" s="163">
        <f>K178/F178</f>
        <v>3.5993455735320916E-2</v>
      </c>
      <c r="N178" s="304" t="s">
        <v>150</v>
      </c>
      <c r="O178" s="305"/>
      <c r="P178" s="105"/>
      <c r="Q178" s="106"/>
      <c r="R178" s="108">
        <f>SUM(R176:R176)+R177</f>
        <v>529.38995</v>
      </c>
      <c r="S178" s="81"/>
      <c r="T178" s="107"/>
      <c r="U178" s="107"/>
      <c r="V178" s="132">
        <f>SUM(V176:V176)+V177</f>
        <v>548.43622500000004</v>
      </c>
      <c r="W178" s="185">
        <f>V178-R178</f>
        <v>19.046275000000037</v>
      </c>
      <c r="X178" s="163">
        <f>W178/R178</f>
        <v>3.5977779706622762E-2</v>
      </c>
      <c r="Z178" s="304" t="s">
        <v>150</v>
      </c>
      <c r="AA178" s="305"/>
      <c r="AB178" s="105"/>
      <c r="AC178" s="106"/>
      <c r="AD178" s="108">
        <f>SUM(AD176:AD176)+AD177</f>
        <v>806.00894999999991</v>
      </c>
      <c r="AE178" s="81"/>
      <c r="AF178" s="107"/>
      <c r="AG178" s="107"/>
      <c r="AH178" s="132">
        <f>SUM(AH176:AH176)+AH177</f>
        <v>835.00340000000017</v>
      </c>
      <c r="AI178" s="185">
        <f>AH178-AD178</f>
        <v>28.994450000000256</v>
      </c>
      <c r="AJ178" s="163">
        <f>AI178/AD178</f>
        <v>3.5972863576763332E-2</v>
      </c>
      <c r="AL178" s="304" t="s">
        <v>150</v>
      </c>
      <c r="AM178" s="305"/>
      <c r="AN178" s="105"/>
      <c r="AO178" s="106"/>
      <c r="AP178" s="108">
        <f>SUM(AP176:AP176)+AP177</f>
        <v>1082.6279499999998</v>
      </c>
      <c r="AQ178" s="81"/>
      <c r="AR178" s="107"/>
      <c r="AS178" s="107"/>
      <c r="AT178" s="132">
        <f>SUM(AT176:AT176)+AT177</f>
        <v>1121.570575</v>
      </c>
      <c r="AU178" s="185">
        <f>AT178-AP178</f>
        <v>38.942625000000135</v>
      </c>
      <c r="AV178" s="163">
        <f>AU178/AP178</f>
        <v>3.597045965790939E-2</v>
      </c>
      <c r="AX178" s="304" t="s">
        <v>150</v>
      </c>
      <c r="AY178" s="305"/>
      <c r="AZ178" s="105"/>
      <c r="BA178" s="106"/>
      <c r="BB178" s="108">
        <f>SUM(BB176:BB176)+BB177</f>
        <v>2189.1039500000002</v>
      </c>
      <c r="BC178" s="81"/>
      <c r="BD178" s="107"/>
      <c r="BE178" s="107"/>
      <c r="BF178" s="132">
        <f>SUM(BF176:BF176)+BF177</f>
        <v>2267.8392749999998</v>
      </c>
      <c r="BG178" s="185">
        <f>BF178-BB178</f>
        <v>78.735324999999648</v>
      </c>
      <c r="BH178" s="163">
        <f>BG178/BB178</f>
        <v>3.5966919250225479E-2</v>
      </c>
      <c r="BJ178" s="304" t="s">
        <v>150</v>
      </c>
      <c r="BK178" s="305"/>
      <c r="BL178" s="105"/>
      <c r="BM178" s="106"/>
      <c r="BN178" s="108">
        <f>SUM(BN176:BN176)+BN177</f>
        <v>0</v>
      </c>
      <c r="BO178" s="81"/>
      <c r="BP178" s="107"/>
      <c r="BQ178" s="107"/>
      <c r="BR178" s="132">
        <f>SUM(BR176:BR176)+BR177</f>
        <v>0</v>
      </c>
      <c r="BS178" s="185">
        <f>BR178-BN178</f>
        <v>0</v>
      </c>
      <c r="BT178" s="163">
        <f>IFERROR(BS178/BN178,0)</f>
        <v>0</v>
      </c>
      <c r="BV178" s="304" t="s">
        <v>150</v>
      </c>
      <c r="BW178" s="305"/>
      <c r="BX178" s="105"/>
      <c r="BY178" s="106"/>
      <c r="BZ178" s="108">
        <f>SUM(BZ176:BZ176)+BZ177</f>
        <v>0</v>
      </c>
      <c r="CA178" s="81"/>
      <c r="CB178" s="107"/>
      <c r="CC178" s="107"/>
      <c r="CD178" s="132">
        <f>SUM(CD176:CD176)+CD177</f>
        <v>0</v>
      </c>
      <c r="CE178" s="185">
        <f>CD178-BZ178</f>
        <v>0</v>
      </c>
      <c r="CF178" s="163">
        <f>IFERROR(CE178/BZ178,0)</f>
        <v>0</v>
      </c>
    </row>
    <row r="179" spans="2:84" ht="15" thickBot="1" x14ac:dyDescent="0.4">
      <c r="B179" s="174"/>
      <c r="C179" s="90"/>
      <c r="D179" s="109"/>
      <c r="E179" s="110"/>
      <c r="F179" s="134"/>
      <c r="H179" s="109"/>
      <c r="I179" s="111"/>
      <c r="J179" s="112"/>
      <c r="K179" s="113"/>
      <c r="L179" s="164"/>
      <c r="N179" s="174"/>
      <c r="O179" s="90"/>
      <c r="P179" s="109"/>
      <c r="Q179" s="110"/>
      <c r="R179" s="134"/>
      <c r="T179" s="109"/>
      <c r="U179" s="111"/>
      <c r="V179" s="112"/>
      <c r="W179" s="113"/>
      <c r="X179" s="164"/>
      <c r="Z179" s="174"/>
      <c r="AA179" s="90"/>
      <c r="AB179" s="109"/>
      <c r="AC179" s="110"/>
      <c r="AD179" s="134"/>
      <c r="AF179" s="109"/>
      <c r="AG179" s="111"/>
      <c r="AH179" s="112"/>
      <c r="AI179" s="113"/>
      <c r="AJ179" s="164"/>
      <c r="AL179" s="174"/>
      <c r="AM179" s="90"/>
      <c r="AN179" s="109"/>
      <c r="AO179" s="110"/>
      <c r="AP179" s="134"/>
      <c r="AR179" s="109"/>
      <c r="AS179" s="111"/>
      <c r="AT179" s="112"/>
      <c r="AU179" s="113"/>
      <c r="AV179" s="164"/>
      <c r="AX179" s="174"/>
      <c r="AY179" s="90"/>
      <c r="AZ179" s="109"/>
      <c r="BA179" s="110"/>
      <c r="BB179" s="134"/>
      <c r="BD179" s="109"/>
      <c r="BE179" s="111"/>
      <c r="BF179" s="112"/>
      <c r="BG179" s="113"/>
      <c r="BH179" s="164"/>
      <c r="BJ179" s="174"/>
      <c r="BK179" s="90"/>
      <c r="BL179" s="109"/>
      <c r="BM179" s="110"/>
      <c r="BN179" s="134"/>
      <c r="BP179" s="109"/>
      <c r="BQ179" s="111"/>
      <c r="BR179" s="112"/>
      <c r="BS179" s="113"/>
      <c r="BT179" s="164"/>
      <c r="BV179" s="174"/>
      <c r="BW179" s="90"/>
      <c r="BX179" s="109"/>
      <c r="BY179" s="110"/>
      <c r="BZ179" s="134"/>
      <c r="CB179" s="109"/>
      <c r="CC179" s="111"/>
      <c r="CD179" s="112"/>
      <c r="CE179" s="113"/>
      <c r="CF179" s="164"/>
    </row>
    <row r="182" spans="2:84" ht="39" customHeight="1" x14ac:dyDescent="0.35">
      <c r="B182" s="60" t="s">
        <v>103</v>
      </c>
      <c r="C182" s="306" t="str">
        <f>'Current Tariff Schedule'!$A$165</f>
        <v>STANDARD A GENERAL SERVICE ROAD/RAIL ACCESS SERVICE CLASSIFICATION</v>
      </c>
      <c r="D182" s="306"/>
      <c r="E182" s="306"/>
      <c r="F182" s="306"/>
      <c r="G182" s="306"/>
      <c r="H182" s="306"/>
      <c r="I182" s="306"/>
      <c r="J182" s="306"/>
      <c r="K182" s="61"/>
      <c r="L182" s="61"/>
      <c r="N182" s="60" t="s">
        <v>103</v>
      </c>
      <c r="O182" s="306" t="str">
        <f>'Current Tariff Schedule'!$A$165</f>
        <v>STANDARD A GENERAL SERVICE ROAD/RAIL ACCESS SERVICE CLASSIFICATION</v>
      </c>
      <c r="P182" s="306"/>
      <c r="Q182" s="306"/>
      <c r="R182" s="306"/>
      <c r="S182" s="306"/>
      <c r="T182" s="306"/>
      <c r="U182" s="306"/>
      <c r="V182" s="306"/>
      <c r="W182" s="61"/>
      <c r="X182" s="61"/>
      <c r="Z182" s="60" t="s">
        <v>103</v>
      </c>
      <c r="AA182" s="306" t="str">
        <f>'Current Tariff Schedule'!$A$165</f>
        <v>STANDARD A GENERAL SERVICE ROAD/RAIL ACCESS SERVICE CLASSIFICATION</v>
      </c>
      <c r="AB182" s="306"/>
      <c r="AC182" s="306"/>
      <c r="AD182" s="306"/>
      <c r="AE182" s="306"/>
      <c r="AF182" s="306"/>
      <c r="AG182" s="306"/>
      <c r="AH182" s="306"/>
      <c r="AI182" s="61"/>
      <c r="AJ182" s="61"/>
      <c r="AL182" s="60" t="s">
        <v>103</v>
      </c>
      <c r="AM182" s="306" t="str">
        <f>'Current Tariff Schedule'!$A$165</f>
        <v>STANDARD A GENERAL SERVICE ROAD/RAIL ACCESS SERVICE CLASSIFICATION</v>
      </c>
      <c r="AN182" s="306"/>
      <c r="AO182" s="306"/>
      <c r="AP182" s="306"/>
      <c r="AQ182" s="306"/>
      <c r="AR182" s="306"/>
      <c r="AS182" s="306"/>
      <c r="AT182" s="306"/>
      <c r="AU182" s="61"/>
      <c r="AV182" s="61"/>
      <c r="AX182" s="60" t="s">
        <v>103</v>
      </c>
      <c r="AY182" s="306" t="str">
        <f>'Current Tariff Schedule'!$A$165</f>
        <v>STANDARD A GENERAL SERVICE ROAD/RAIL ACCESS SERVICE CLASSIFICATION</v>
      </c>
      <c r="AZ182" s="306"/>
      <c r="BA182" s="306"/>
      <c r="BB182" s="306"/>
      <c r="BC182" s="306"/>
      <c r="BD182" s="306"/>
      <c r="BE182" s="306"/>
      <c r="BF182" s="306"/>
      <c r="BG182" s="61"/>
      <c r="BH182" s="61"/>
      <c r="BJ182" s="60" t="s">
        <v>103</v>
      </c>
      <c r="BK182" s="306" t="str">
        <f>'Current Tariff Schedule'!$A$165</f>
        <v>STANDARD A GENERAL SERVICE ROAD/RAIL ACCESS SERVICE CLASSIFICATION</v>
      </c>
      <c r="BL182" s="306"/>
      <c r="BM182" s="306"/>
      <c r="BN182" s="306"/>
      <c r="BO182" s="306"/>
      <c r="BP182" s="306"/>
      <c r="BQ182" s="306"/>
      <c r="BR182" s="306"/>
      <c r="BS182" s="61"/>
      <c r="BT182" s="61"/>
      <c r="BV182" s="60" t="s">
        <v>103</v>
      </c>
      <c r="BW182" s="306" t="str">
        <f>'Current Tariff Schedule'!$A$165</f>
        <v>STANDARD A GENERAL SERVICE ROAD/RAIL ACCESS SERVICE CLASSIFICATION</v>
      </c>
      <c r="BX182" s="306"/>
      <c r="BY182" s="306"/>
      <c r="BZ182" s="306"/>
      <c r="CA182" s="306"/>
      <c r="CB182" s="306"/>
      <c r="CC182" s="306"/>
      <c r="CD182" s="306"/>
      <c r="CE182" s="61"/>
      <c r="CF182" s="61"/>
    </row>
    <row r="183" spans="2:84" x14ac:dyDescent="0.35">
      <c r="B183" s="62"/>
      <c r="C183" s="64"/>
      <c r="D183" s="65"/>
      <c r="E183" s="65"/>
      <c r="F183" s="65"/>
      <c r="G183" s="65"/>
      <c r="H183" s="65"/>
      <c r="I183" s="65"/>
      <c r="J183" s="65"/>
      <c r="K183" s="65"/>
      <c r="L183" s="65"/>
      <c r="N183" s="62"/>
      <c r="O183" s="64"/>
      <c r="P183" s="65"/>
      <c r="Q183" s="65"/>
      <c r="R183" s="65"/>
      <c r="S183" s="65"/>
      <c r="T183" s="65"/>
      <c r="U183" s="65"/>
      <c r="V183" s="65"/>
      <c r="W183" s="65"/>
      <c r="X183" s="65"/>
      <c r="Z183" s="62"/>
      <c r="AA183" s="64"/>
      <c r="AB183" s="65"/>
      <c r="AC183" s="65"/>
      <c r="AD183" s="65"/>
      <c r="AE183" s="65"/>
      <c r="AF183" s="65"/>
      <c r="AG183" s="65"/>
      <c r="AH183" s="65"/>
      <c r="AI183" s="65"/>
      <c r="AJ183" s="65"/>
      <c r="AL183" s="62"/>
      <c r="AM183" s="64"/>
      <c r="AN183" s="65"/>
      <c r="AO183" s="65"/>
      <c r="AP183" s="65"/>
      <c r="AQ183" s="65"/>
      <c r="AR183" s="65"/>
      <c r="AS183" s="65"/>
      <c r="AT183" s="65"/>
      <c r="AU183" s="65"/>
      <c r="AV183" s="65"/>
      <c r="AX183" s="62"/>
      <c r="AY183" s="64"/>
      <c r="AZ183" s="65"/>
      <c r="BA183" s="65"/>
      <c r="BB183" s="65"/>
      <c r="BC183" s="65"/>
      <c r="BD183" s="65"/>
      <c r="BE183" s="65"/>
      <c r="BF183" s="65"/>
      <c r="BG183" s="65"/>
      <c r="BH183" s="65"/>
      <c r="BJ183" s="62"/>
      <c r="BK183" s="64"/>
      <c r="BL183" s="65"/>
      <c r="BM183" s="65"/>
      <c r="BN183" s="65"/>
      <c r="BO183" s="65"/>
      <c r="BP183" s="65"/>
      <c r="BQ183" s="65"/>
      <c r="BR183" s="65"/>
      <c r="BS183" s="65"/>
      <c r="BT183" s="65"/>
      <c r="BV183" s="62"/>
      <c r="BW183" s="64"/>
      <c r="BX183" s="65"/>
      <c r="BY183" s="65"/>
      <c r="BZ183" s="65"/>
      <c r="CA183" s="65"/>
      <c r="CB183" s="65"/>
      <c r="CC183" s="65"/>
      <c r="CD183" s="65"/>
      <c r="CE183" s="65"/>
      <c r="CF183" s="65"/>
    </row>
    <row r="184" spans="2:84" x14ac:dyDescent="0.35">
      <c r="B184" s="60" t="s">
        <v>127</v>
      </c>
      <c r="C184" s="66"/>
      <c r="D184" s="114">
        <v>0</v>
      </c>
      <c r="E184" s="66"/>
      <c r="F184" s="66"/>
      <c r="G184" s="66"/>
      <c r="H184" s="66"/>
      <c r="I184" s="66"/>
      <c r="J184" s="66"/>
      <c r="K184" s="66"/>
      <c r="L184" s="66"/>
      <c r="N184" s="60" t="s">
        <v>127</v>
      </c>
      <c r="O184" s="66"/>
      <c r="P184" s="114">
        <v>0</v>
      </c>
      <c r="Q184" s="66"/>
      <c r="R184" s="66"/>
      <c r="S184" s="66"/>
      <c r="T184" s="66"/>
      <c r="U184" s="66"/>
      <c r="V184" s="66"/>
      <c r="W184" s="66"/>
      <c r="X184" s="66"/>
      <c r="Z184" s="60" t="s">
        <v>127</v>
      </c>
      <c r="AA184" s="66"/>
      <c r="AB184" s="114">
        <v>0</v>
      </c>
      <c r="AC184" s="66"/>
      <c r="AD184" s="66"/>
      <c r="AE184" s="66"/>
      <c r="AF184" s="66"/>
      <c r="AG184" s="66"/>
      <c r="AH184" s="66"/>
      <c r="AI184" s="66"/>
      <c r="AJ184" s="66"/>
      <c r="AL184" s="60" t="s">
        <v>127</v>
      </c>
      <c r="AM184" s="66"/>
      <c r="AN184" s="114">
        <v>0</v>
      </c>
      <c r="AO184" s="66"/>
      <c r="AP184" s="66"/>
      <c r="AQ184" s="66"/>
      <c r="AR184" s="66"/>
      <c r="AS184" s="66"/>
      <c r="AT184" s="66"/>
      <c r="AU184" s="66"/>
      <c r="AV184" s="66"/>
      <c r="AX184" s="60" t="s">
        <v>127</v>
      </c>
      <c r="AY184" s="66"/>
      <c r="AZ184" s="114">
        <v>0</v>
      </c>
      <c r="BA184" s="66"/>
      <c r="BB184" s="66"/>
      <c r="BC184" s="66"/>
      <c r="BD184" s="66"/>
      <c r="BE184" s="66"/>
      <c r="BF184" s="66"/>
      <c r="BG184" s="66"/>
      <c r="BH184" s="66"/>
      <c r="BJ184" s="60" t="s">
        <v>127</v>
      </c>
      <c r="BK184" s="66"/>
      <c r="BL184" s="114">
        <v>0</v>
      </c>
      <c r="BM184" s="66"/>
      <c r="BN184" s="66"/>
      <c r="BO184" s="66"/>
      <c r="BP184" s="66"/>
      <c r="BQ184" s="66"/>
      <c r="BR184" s="66"/>
      <c r="BS184" s="66"/>
      <c r="BT184" s="66"/>
      <c r="BV184" s="60" t="s">
        <v>127</v>
      </c>
      <c r="BW184" s="66"/>
      <c r="BX184" s="114">
        <v>0</v>
      </c>
      <c r="BY184" s="66"/>
      <c r="BZ184" s="66"/>
      <c r="CA184" s="66"/>
      <c r="CB184" s="66"/>
      <c r="CC184" s="66"/>
      <c r="CD184" s="66"/>
      <c r="CE184" s="66"/>
      <c r="CF184" s="66"/>
    </row>
    <row r="185" spans="2:84" x14ac:dyDescent="0.35">
      <c r="B185" s="60" t="s">
        <v>128</v>
      </c>
      <c r="C185" s="67" t="s">
        <v>129</v>
      </c>
      <c r="D185" s="69">
        <v>1000</v>
      </c>
      <c r="N185" s="60" t="s">
        <v>128</v>
      </c>
      <c r="O185" s="67" t="s">
        <v>129</v>
      </c>
      <c r="P185" s="69">
        <v>2000</v>
      </c>
      <c r="Z185" s="60" t="s">
        <v>128</v>
      </c>
      <c r="AA185" s="67" t="s">
        <v>129</v>
      </c>
      <c r="AB185" s="69">
        <v>5000</v>
      </c>
      <c r="AL185" s="60" t="s">
        <v>128</v>
      </c>
      <c r="AM185" s="67" t="s">
        <v>129</v>
      </c>
      <c r="AN185" s="69">
        <v>0</v>
      </c>
      <c r="AX185" s="60" t="s">
        <v>128</v>
      </c>
      <c r="AY185" s="67" t="s">
        <v>129</v>
      </c>
      <c r="AZ185" s="69">
        <v>0</v>
      </c>
      <c r="BJ185" s="60" t="s">
        <v>128</v>
      </c>
      <c r="BK185" s="67" t="s">
        <v>129</v>
      </c>
      <c r="BL185" s="69">
        <v>0</v>
      </c>
      <c r="BV185" s="60" t="s">
        <v>128</v>
      </c>
      <c r="BW185" s="67" t="s">
        <v>129</v>
      </c>
      <c r="BX185" s="69">
        <v>0</v>
      </c>
    </row>
    <row r="186" spans="2:84" x14ac:dyDescent="0.35">
      <c r="B186" s="63"/>
      <c r="C186" s="63"/>
      <c r="D186" s="63"/>
      <c r="E186" s="70"/>
      <c r="F186" s="63"/>
      <c r="G186" s="63"/>
      <c r="H186" s="63"/>
      <c r="I186" s="63"/>
      <c r="J186" s="63"/>
      <c r="K186" s="63"/>
      <c r="L186" s="63"/>
      <c r="N186" s="63"/>
      <c r="O186" s="63"/>
      <c r="P186" s="63"/>
      <c r="Q186" s="70"/>
      <c r="R186" s="63"/>
      <c r="S186" s="63"/>
      <c r="T186" s="63"/>
      <c r="U186" s="63"/>
      <c r="V186" s="63"/>
      <c r="W186" s="63"/>
      <c r="X186" s="63"/>
      <c r="Z186" s="63"/>
      <c r="AA186" s="63"/>
      <c r="AB186" s="63"/>
      <c r="AC186" s="70"/>
      <c r="AD186" s="63"/>
      <c r="AE186" s="63"/>
      <c r="AF186" s="63"/>
      <c r="AG186" s="63"/>
      <c r="AH186" s="63"/>
      <c r="AI186" s="63"/>
      <c r="AJ186" s="63"/>
      <c r="AL186" s="63"/>
      <c r="AM186" s="63"/>
      <c r="AN186" s="63"/>
      <c r="AO186" s="70"/>
      <c r="AP186" s="63"/>
      <c r="AQ186" s="63"/>
      <c r="AR186" s="63"/>
      <c r="AS186" s="63"/>
      <c r="AT186" s="63"/>
      <c r="AU186" s="63"/>
      <c r="AV186" s="63"/>
      <c r="AX186" s="63"/>
      <c r="AY186" s="63"/>
      <c r="AZ186" s="63"/>
      <c r="BA186" s="70"/>
      <c r="BB186" s="63"/>
      <c r="BC186" s="63"/>
      <c r="BD186" s="63"/>
      <c r="BE186" s="63"/>
      <c r="BF186" s="63"/>
      <c r="BG186" s="63"/>
      <c r="BH186" s="63"/>
      <c r="BJ186" s="63"/>
      <c r="BK186" s="63"/>
      <c r="BL186" s="63"/>
      <c r="BM186" s="70"/>
      <c r="BN186" s="63"/>
      <c r="BO186" s="63"/>
      <c r="BP186" s="63"/>
      <c r="BQ186" s="63"/>
      <c r="BR186" s="63"/>
      <c r="BS186" s="63"/>
      <c r="BT186" s="63"/>
      <c r="BV186" s="63"/>
      <c r="BW186" s="63"/>
      <c r="BX186" s="63"/>
      <c r="BY186" s="70"/>
      <c r="BZ186" s="63"/>
      <c r="CA186" s="63"/>
      <c r="CB186" s="63"/>
      <c r="CC186" s="63"/>
      <c r="CD186" s="63"/>
      <c r="CE186" s="63"/>
      <c r="CF186" s="63"/>
    </row>
    <row r="187" spans="2:84" x14ac:dyDescent="0.35">
      <c r="B187" s="71" t="s">
        <v>130</v>
      </c>
      <c r="E187" s="68"/>
      <c r="N187" s="71" t="s">
        <v>130</v>
      </c>
      <c r="Q187" s="68"/>
      <c r="Z187" s="71" t="s">
        <v>130</v>
      </c>
      <c r="AC187" s="68"/>
      <c r="AL187" s="71" t="s">
        <v>130</v>
      </c>
      <c r="AO187" s="68"/>
      <c r="AX187" s="71" t="s">
        <v>130</v>
      </c>
      <c r="BA187" s="68"/>
      <c r="BJ187" s="71" t="s">
        <v>130</v>
      </c>
      <c r="BM187" s="68"/>
      <c r="BV187" s="71" t="s">
        <v>130</v>
      </c>
      <c r="BY187" s="68"/>
    </row>
    <row r="188" spans="2:84" x14ac:dyDescent="0.35">
      <c r="B188" s="60" t="s">
        <v>131</v>
      </c>
      <c r="C188" s="67" t="s">
        <v>132</v>
      </c>
      <c r="D188" s="70"/>
      <c r="E188" s="68"/>
      <c r="N188" s="60" t="s">
        <v>131</v>
      </c>
      <c r="O188" s="67" t="s">
        <v>132</v>
      </c>
      <c r="P188" s="70"/>
      <c r="Q188" s="68"/>
      <c r="Z188" s="60" t="s">
        <v>131</v>
      </c>
      <c r="AA188" s="67" t="s">
        <v>132</v>
      </c>
      <c r="AB188" s="70"/>
      <c r="AC188" s="68"/>
      <c r="AL188" s="60" t="s">
        <v>131</v>
      </c>
      <c r="AM188" s="67" t="s">
        <v>132</v>
      </c>
      <c r="AN188" s="70"/>
      <c r="AO188" s="68"/>
      <c r="AX188" s="60" t="s">
        <v>131</v>
      </c>
      <c r="AY188" s="67" t="s">
        <v>132</v>
      </c>
      <c r="AZ188" s="70"/>
      <c r="BA188" s="68"/>
      <c r="BJ188" s="60" t="s">
        <v>131</v>
      </c>
      <c r="BK188" s="67" t="s">
        <v>132</v>
      </c>
      <c r="BL188" s="70"/>
      <c r="BM188" s="68"/>
      <c r="BV188" s="60" t="s">
        <v>131</v>
      </c>
      <c r="BW188" s="67" t="s">
        <v>132</v>
      </c>
      <c r="BX188" s="70"/>
      <c r="BY188" s="68"/>
    </row>
    <row r="189" spans="2:84" x14ac:dyDescent="0.35">
      <c r="B189" s="63"/>
      <c r="C189" s="63"/>
      <c r="D189" s="63"/>
      <c r="E189" s="63"/>
      <c r="F189" s="63"/>
      <c r="H189" s="63"/>
      <c r="I189" s="63"/>
      <c r="J189" s="63"/>
      <c r="K189" s="63"/>
      <c r="L189" s="63"/>
      <c r="N189" s="63"/>
      <c r="O189" s="63"/>
      <c r="P189" s="63"/>
      <c r="Q189" s="63"/>
      <c r="R189" s="63"/>
      <c r="T189" s="63"/>
      <c r="U189" s="63"/>
      <c r="V189" s="63"/>
      <c r="W189" s="63"/>
      <c r="X189" s="63"/>
      <c r="Z189" s="63"/>
      <c r="AA189" s="63"/>
      <c r="AB189" s="63"/>
      <c r="AC189" s="63"/>
      <c r="AD189" s="63"/>
      <c r="AF189" s="63"/>
      <c r="AG189" s="63"/>
      <c r="AH189" s="63"/>
      <c r="AI189" s="63"/>
      <c r="AJ189" s="63"/>
      <c r="AL189" s="63"/>
      <c r="AM189" s="63"/>
      <c r="AN189" s="63"/>
      <c r="AO189" s="63"/>
      <c r="AP189" s="63"/>
      <c r="AR189" s="63"/>
      <c r="AS189" s="63"/>
      <c r="AT189" s="63"/>
      <c r="AU189" s="63"/>
      <c r="AV189" s="63"/>
      <c r="AX189" s="63"/>
      <c r="AY189" s="63"/>
      <c r="AZ189" s="63"/>
      <c r="BA189" s="63"/>
      <c r="BB189" s="63"/>
      <c r="BD189" s="63"/>
      <c r="BE189" s="63"/>
      <c r="BF189" s="63"/>
      <c r="BG189" s="63"/>
      <c r="BH189" s="63"/>
      <c r="BJ189" s="63"/>
      <c r="BK189" s="63"/>
      <c r="BL189" s="63"/>
      <c r="BM189" s="63"/>
      <c r="BN189" s="63"/>
      <c r="BP189" s="63"/>
      <c r="BQ189" s="63"/>
      <c r="BR189" s="63"/>
      <c r="BS189" s="63"/>
      <c r="BT189" s="63"/>
      <c r="BV189" s="63"/>
      <c r="BW189" s="63"/>
      <c r="BX189" s="63"/>
      <c r="BY189" s="63"/>
      <c r="BZ189" s="63"/>
      <c r="CB189" s="63"/>
      <c r="CC189" s="63"/>
      <c r="CD189" s="63"/>
      <c r="CE189" s="63"/>
      <c r="CF189" s="63"/>
    </row>
    <row r="190" spans="2:84" x14ac:dyDescent="0.35">
      <c r="B190" s="63"/>
      <c r="C190" s="137"/>
      <c r="D190" s="307" t="s">
        <v>134</v>
      </c>
      <c r="E190" s="308"/>
      <c r="F190" s="309"/>
      <c r="H190" s="307" t="s">
        <v>135</v>
      </c>
      <c r="I190" s="308"/>
      <c r="J190" s="309"/>
      <c r="K190" s="307" t="s">
        <v>136</v>
      </c>
      <c r="L190" s="309"/>
      <c r="N190" s="63"/>
      <c r="O190" s="137"/>
      <c r="P190" s="307" t="s">
        <v>134</v>
      </c>
      <c r="Q190" s="308"/>
      <c r="R190" s="309"/>
      <c r="T190" s="307" t="s">
        <v>135</v>
      </c>
      <c r="U190" s="308"/>
      <c r="V190" s="309"/>
      <c r="W190" s="307" t="s">
        <v>136</v>
      </c>
      <c r="X190" s="309"/>
      <c r="Z190" s="63"/>
      <c r="AA190" s="137"/>
      <c r="AB190" s="307" t="s">
        <v>134</v>
      </c>
      <c r="AC190" s="308"/>
      <c r="AD190" s="309"/>
      <c r="AF190" s="307" t="s">
        <v>135</v>
      </c>
      <c r="AG190" s="308"/>
      <c r="AH190" s="309"/>
      <c r="AI190" s="307" t="s">
        <v>136</v>
      </c>
      <c r="AJ190" s="309"/>
      <c r="AL190" s="63"/>
      <c r="AM190" s="137"/>
      <c r="AN190" s="307" t="s">
        <v>134</v>
      </c>
      <c r="AO190" s="308"/>
      <c r="AP190" s="309"/>
      <c r="AR190" s="307" t="s">
        <v>135</v>
      </c>
      <c r="AS190" s="308"/>
      <c r="AT190" s="309"/>
      <c r="AU190" s="307" t="s">
        <v>136</v>
      </c>
      <c r="AV190" s="309"/>
      <c r="AX190" s="63"/>
      <c r="AY190" s="137"/>
      <c r="AZ190" s="307" t="s">
        <v>134</v>
      </c>
      <c r="BA190" s="308"/>
      <c r="BB190" s="309"/>
      <c r="BD190" s="307" t="s">
        <v>135</v>
      </c>
      <c r="BE190" s="308"/>
      <c r="BF190" s="309"/>
      <c r="BG190" s="307" t="s">
        <v>136</v>
      </c>
      <c r="BH190" s="309"/>
      <c r="BJ190" s="63"/>
      <c r="BK190" s="137"/>
      <c r="BL190" s="307" t="s">
        <v>134</v>
      </c>
      <c r="BM190" s="308"/>
      <c r="BN190" s="309"/>
      <c r="BP190" s="307" t="s">
        <v>135</v>
      </c>
      <c r="BQ190" s="308"/>
      <c r="BR190" s="309"/>
      <c r="BS190" s="307" t="s">
        <v>136</v>
      </c>
      <c r="BT190" s="309"/>
      <c r="BV190" s="63"/>
      <c r="BW190" s="137"/>
      <c r="BX190" s="307" t="s">
        <v>134</v>
      </c>
      <c r="BY190" s="308"/>
      <c r="BZ190" s="309"/>
      <c r="CB190" s="307" t="s">
        <v>135</v>
      </c>
      <c r="CC190" s="308"/>
      <c r="CD190" s="309"/>
      <c r="CE190" s="307" t="s">
        <v>136</v>
      </c>
      <c r="CF190" s="309"/>
    </row>
    <row r="191" spans="2:84" ht="15.75" customHeight="1" x14ac:dyDescent="0.35">
      <c r="B191" s="63"/>
      <c r="C191" s="137"/>
      <c r="D191" s="74" t="s">
        <v>137</v>
      </c>
      <c r="E191" s="74" t="s">
        <v>138</v>
      </c>
      <c r="F191" s="75" t="s">
        <v>139</v>
      </c>
      <c r="H191" s="74" t="s">
        <v>137</v>
      </c>
      <c r="I191" s="76" t="s">
        <v>138</v>
      </c>
      <c r="J191" s="75" t="s">
        <v>139</v>
      </c>
      <c r="K191" s="302" t="s">
        <v>140</v>
      </c>
      <c r="L191" s="302" t="s">
        <v>141</v>
      </c>
      <c r="N191" s="63"/>
      <c r="O191" s="137"/>
      <c r="P191" s="74" t="s">
        <v>137</v>
      </c>
      <c r="Q191" s="74" t="s">
        <v>138</v>
      </c>
      <c r="R191" s="75" t="s">
        <v>139</v>
      </c>
      <c r="T191" s="74" t="s">
        <v>137</v>
      </c>
      <c r="U191" s="76" t="s">
        <v>138</v>
      </c>
      <c r="V191" s="75" t="s">
        <v>139</v>
      </c>
      <c r="W191" s="302" t="s">
        <v>140</v>
      </c>
      <c r="X191" s="302" t="s">
        <v>141</v>
      </c>
      <c r="Z191" s="63"/>
      <c r="AA191" s="137"/>
      <c r="AB191" s="74" t="s">
        <v>137</v>
      </c>
      <c r="AC191" s="74" t="s">
        <v>138</v>
      </c>
      <c r="AD191" s="75" t="s">
        <v>139</v>
      </c>
      <c r="AF191" s="74" t="s">
        <v>137</v>
      </c>
      <c r="AG191" s="76" t="s">
        <v>138</v>
      </c>
      <c r="AH191" s="75" t="s">
        <v>139</v>
      </c>
      <c r="AI191" s="302" t="s">
        <v>140</v>
      </c>
      <c r="AJ191" s="302" t="s">
        <v>141</v>
      </c>
      <c r="AL191" s="63"/>
      <c r="AM191" s="137"/>
      <c r="AN191" s="74" t="s">
        <v>137</v>
      </c>
      <c r="AO191" s="74" t="s">
        <v>138</v>
      </c>
      <c r="AP191" s="75" t="s">
        <v>139</v>
      </c>
      <c r="AR191" s="74" t="s">
        <v>137</v>
      </c>
      <c r="AS191" s="76" t="s">
        <v>138</v>
      </c>
      <c r="AT191" s="75" t="s">
        <v>139</v>
      </c>
      <c r="AU191" s="302" t="s">
        <v>140</v>
      </c>
      <c r="AV191" s="302" t="s">
        <v>141</v>
      </c>
      <c r="AX191" s="63"/>
      <c r="AY191" s="137"/>
      <c r="AZ191" s="74" t="s">
        <v>137</v>
      </c>
      <c r="BA191" s="74" t="s">
        <v>138</v>
      </c>
      <c r="BB191" s="75" t="s">
        <v>139</v>
      </c>
      <c r="BD191" s="74" t="s">
        <v>137</v>
      </c>
      <c r="BE191" s="76" t="s">
        <v>138</v>
      </c>
      <c r="BF191" s="75" t="s">
        <v>139</v>
      </c>
      <c r="BG191" s="302" t="s">
        <v>140</v>
      </c>
      <c r="BH191" s="302" t="s">
        <v>141</v>
      </c>
      <c r="BJ191" s="63"/>
      <c r="BK191" s="137"/>
      <c r="BL191" s="74" t="s">
        <v>137</v>
      </c>
      <c r="BM191" s="74" t="s">
        <v>138</v>
      </c>
      <c r="BN191" s="75" t="s">
        <v>139</v>
      </c>
      <c r="BP191" s="74" t="s">
        <v>137</v>
      </c>
      <c r="BQ191" s="76" t="s">
        <v>138</v>
      </c>
      <c r="BR191" s="75" t="s">
        <v>139</v>
      </c>
      <c r="BS191" s="302" t="s">
        <v>140</v>
      </c>
      <c r="BT191" s="302" t="s">
        <v>141</v>
      </c>
      <c r="BV191" s="63"/>
      <c r="BW191" s="137"/>
      <c r="BX191" s="74" t="s">
        <v>137</v>
      </c>
      <c r="BY191" s="74" t="s">
        <v>138</v>
      </c>
      <c r="BZ191" s="75" t="s">
        <v>139</v>
      </c>
      <c r="CB191" s="74" t="s">
        <v>137</v>
      </c>
      <c r="CC191" s="76" t="s">
        <v>138</v>
      </c>
      <c r="CD191" s="75" t="s">
        <v>139</v>
      </c>
      <c r="CE191" s="302" t="s">
        <v>140</v>
      </c>
      <c r="CF191" s="302" t="s">
        <v>141</v>
      </c>
    </row>
    <row r="192" spans="2:84" x14ac:dyDescent="0.35">
      <c r="B192" s="63"/>
      <c r="C192" s="138"/>
      <c r="D192" s="77" t="s">
        <v>142</v>
      </c>
      <c r="E192" s="77"/>
      <c r="F192" s="78" t="s">
        <v>142</v>
      </c>
      <c r="H192" s="77" t="s">
        <v>142</v>
      </c>
      <c r="I192" s="78"/>
      <c r="J192" s="78" t="s">
        <v>142</v>
      </c>
      <c r="K192" s="303"/>
      <c r="L192" s="303"/>
      <c r="N192" s="63"/>
      <c r="O192" s="138"/>
      <c r="P192" s="77" t="s">
        <v>142</v>
      </c>
      <c r="Q192" s="77"/>
      <c r="R192" s="78" t="s">
        <v>142</v>
      </c>
      <c r="T192" s="77" t="s">
        <v>142</v>
      </c>
      <c r="U192" s="78"/>
      <c r="V192" s="78" t="s">
        <v>142</v>
      </c>
      <c r="W192" s="303"/>
      <c r="X192" s="303"/>
      <c r="Z192" s="63"/>
      <c r="AA192" s="138"/>
      <c r="AB192" s="77" t="s">
        <v>142</v>
      </c>
      <c r="AC192" s="77"/>
      <c r="AD192" s="78" t="s">
        <v>142</v>
      </c>
      <c r="AF192" s="77" t="s">
        <v>142</v>
      </c>
      <c r="AG192" s="78"/>
      <c r="AH192" s="78" t="s">
        <v>142</v>
      </c>
      <c r="AI192" s="303"/>
      <c r="AJ192" s="303"/>
      <c r="AL192" s="63"/>
      <c r="AM192" s="138"/>
      <c r="AN192" s="77" t="s">
        <v>142</v>
      </c>
      <c r="AO192" s="77"/>
      <c r="AP192" s="78" t="s">
        <v>142</v>
      </c>
      <c r="AR192" s="77" t="s">
        <v>142</v>
      </c>
      <c r="AS192" s="78"/>
      <c r="AT192" s="78" t="s">
        <v>142</v>
      </c>
      <c r="AU192" s="303"/>
      <c r="AV192" s="303"/>
      <c r="AX192" s="63"/>
      <c r="AY192" s="138"/>
      <c r="AZ192" s="77" t="s">
        <v>142</v>
      </c>
      <c r="BA192" s="77"/>
      <c r="BB192" s="78" t="s">
        <v>142</v>
      </c>
      <c r="BD192" s="77" t="s">
        <v>142</v>
      </c>
      <c r="BE192" s="78"/>
      <c r="BF192" s="78" t="s">
        <v>142</v>
      </c>
      <c r="BG192" s="303"/>
      <c r="BH192" s="303"/>
      <c r="BJ192" s="63"/>
      <c r="BK192" s="138"/>
      <c r="BL192" s="77" t="s">
        <v>142</v>
      </c>
      <c r="BM192" s="77"/>
      <c r="BN192" s="78" t="s">
        <v>142</v>
      </c>
      <c r="BP192" s="77" t="s">
        <v>142</v>
      </c>
      <c r="BQ192" s="78"/>
      <c r="BR192" s="78" t="s">
        <v>142</v>
      </c>
      <c r="BS192" s="303"/>
      <c r="BT192" s="303"/>
      <c r="BV192" s="63"/>
      <c r="BW192" s="138"/>
      <c r="BX192" s="77" t="s">
        <v>142</v>
      </c>
      <c r="BY192" s="77"/>
      <c r="BZ192" s="78" t="s">
        <v>142</v>
      </c>
      <c r="CB192" s="77" t="s">
        <v>142</v>
      </c>
      <c r="CC192" s="78"/>
      <c r="CD192" s="78" t="s">
        <v>142</v>
      </c>
      <c r="CE192" s="303"/>
      <c r="CF192" s="303"/>
    </row>
    <row r="193" spans="2:84" x14ac:dyDescent="0.35">
      <c r="B193" s="167" t="s">
        <v>143</v>
      </c>
      <c r="C193" s="168"/>
      <c r="D193" s="153">
        <v>0</v>
      </c>
      <c r="E193" s="103">
        <v>1</v>
      </c>
      <c r="F193" s="80">
        <f>D193*E193</f>
        <v>0</v>
      </c>
      <c r="H193" s="153"/>
      <c r="I193" s="139">
        <v>1</v>
      </c>
      <c r="J193" s="80">
        <v>0</v>
      </c>
      <c r="K193" s="82">
        <v>0</v>
      </c>
      <c r="L193" s="83" t="s">
        <v>133</v>
      </c>
      <c r="N193" s="167" t="s">
        <v>143</v>
      </c>
      <c r="O193" s="168"/>
      <c r="P193" s="153">
        <v>0</v>
      </c>
      <c r="Q193" s="103">
        <v>1</v>
      </c>
      <c r="R193" s="80">
        <f>P193*Q193</f>
        <v>0</v>
      </c>
      <c r="T193" s="153"/>
      <c r="U193" s="139">
        <v>1</v>
      </c>
      <c r="V193" s="80">
        <v>0</v>
      </c>
      <c r="W193" s="82">
        <v>0</v>
      </c>
      <c r="X193" s="83" t="s">
        <v>133</v>
      </c>
      <c r="Z193" s="167" t="s">
        <v>143</v>
      </c>
      <c r="AA193" s="168"/>
      <c r="AB193" s="153">
        <v>0</v>
      </c>
      <c r="AC193" s="103">
        <v>1</v>
      </c>
      <c r="AD193" s="80">
        <f>AB193*AC193</f>
        <v>0</v>
      </c>
      <c r="AF193" s="153"/>
      <c r="AG193" s="139">
        <v>1</v>
      </c>
      <c r="AH193" s="80">
        <v>0</v>
      </c>
      <c r="AI193" s="82">
        <v>0</v>
      </c>
      <c r="AJ193" s="83" t="s">
        <v>133</v>
      </c>
      <c r="AL193" s="167" t="s">
        <v>143</v>
      </c>
      <c r="AM193" s="168"/>
      <c r="AN193" s="153">
        <v>0</v>
      </c>
      <c r="AO193" s="103">
        <v>1</v>
      </c>
      <c r="AP193" s="80">
        <f>AN193*AO193</f>
        <v>0</v>
      </c>
      <c r="AR193" s="153"/>
      <c r="AS193" s="139">
        <v>1</v>
      </c>
      <c r="AT193" s="80">
        <v>0</v>
      </c>
      <c r="AU193" s="82">
        <v>0</v>
      </c>
      <c r="AV193" s="83" t="s">
        <v>133</v>
      </c>
      <c r="AX193" s="167" t="s">
        <v>143</v>
      </c>
      <c r="AY193" s="168"/>
      <c r="AZ193" s="153">
        <v>0</v>
      </c>
      <c r="BA193" s="103">
        <v>1</v>
      </c>
      <c r="BB193" s="80">
        <f>AZ193*BA193</f>
        <v>0</v>
      </c>
      <c r="BD193" s="153"/>
      <c r="BE193" s="139">
        <v>1</v>
      </c>
      <c r="BF193" s="80">
        <v>0</v>
      </c>
      <c r="BG193" s="82">
        <v>0</v>
      </c>
      <c r="BH193" s="83" t="s">
        <v>133</v>
      </c>
      <c r="BJ193" s="167" t="s">
        <v>143</v>
      </c>
      <c r="BK193" s="168"/>
      <c r="BL193" s="153">
        <v>0</v>
      </c>
      <c r="BM193" s="103">
        <v>1</v>
      </c>
      <c r="BN193" s="80">
        <f>BL193*BM193</f>
        <v>0</v>
      </c>
      <c r="BP193" s="153"/>
      <c r="BQ193" s="139">
        <v>1</v>
      </c>
      <c r="BR193" s="80">
        <v>0</v>
      </c>
      <c r="BS193" s="82">
        <v>0</v>
      </c>
      <c r="BT193" s="83" t="s">
        <v>133</v>
      </c>
      <c r="BV193" s="167" t="s">
        <v>143</v>
      </c>
      <c r="BW193" s="168"/>
      <c r="BX193" s="153">
        <v>0</v>
      </c>
      <c r="BY193" s="103">
        <v>1</v>
      </c>
      <c r="BZ193" s="80">
        <f>BX193*BY193</f>
        <v>0</v>
      </c>
      <c r="CB193" s="153"/>
      <c r="CC193" s="139">
        <v>1</v>
      </c>
      <c r="CD193" s="80">
        <v>0</v>
      </c>
      <c r="CE193" s="82">
        <v>0</v>
      </c>
      <c r="CF193" s="83" t="s">
        <v>133</v>
      </c>
    </row>
    <row r="194" spans="2:84" x14ac:dyDescent="0.35">
      <c r="B194" s="169" t="s">
        <v>153</v>
      </c>
      <c r="C194" s="79"/>
      <c r="D194" s="184">
        <f>'Current Tariff Schedule'!$H180</f>
        <v>0.83260000000000001</v>
      </c>
      <c r="E194" s="140">
        <f>D185</f>
        <v>1000</v>
      </c>
      <c r="F194" s="80">
        <f>D194*E194</f>
        <v>832.6</v>
      </c>
      <c r="H194" s="183">
        <f>'Proposed Tariff Schedule'!$H180</f>
        <v>0.86260000000000003</v>
      </c>
      <c r="I194" s="141">
        <f>D185</f>
        <v>1000</v>
      </c>
      <c r="J194" s="80">
        <f>H194*I194</f>
        <v>862.6</v>
      </c>
      <c r="K194" s="82">
        <f>J194-F194</f>
        <v>30</v>
      </c>
      <c r="L194" s="83">
        <f>K194/F194</f>
        <v>3.6031707902954596E-2</v>
      </c>
      <c r="N194" s="169" t="s">
        <v>153</v>
      </c>
      <c r="O194" s="79"/>
      <c r="P194" s="242">
        <f t="shared" ref="P194" si="89">$D194</f>
        <v>0.83260000000000001</v>
      </c>
      <c r="Q194" s="140">
        <f>P185</f>
        <v>2000</v>
      </c>
      <c r="R194" s="80">
        <f>P194*Q194</f>
        <v>1665.2</v>
      </c>
      <c r="T194" s="242">
        <f t="shared" ref="T194" si="90">$H194</f>
        <v>0.86260000000000003</v>
      </c>
      <c r="U194" s="141">
        <f>P185</f>
        <v>2000</v>
      </c>
      <c r="V194" s="80">
        <f>T194*U194</f>
        <v>1725.2</v>
      </c>
      <c r="W194" s="82">
        <f>V194-R194</f>
        <v>60</v>
      </c>
      <c r="X194" s="83">
        <f>W194/R194</f>
        <v>3.6031707902954596E-2</v>
      </c>
      <c r="Z194" s="169" t="s">
        <v>153</v>
      </c>
      <c r="AA194" s="79"/>
      <c r="AB194" s="242">
        <f t="shared" ref="AB194" si="91">$D194</f>
        <v>0.83260000000000001</v>
      </c>
      <c r="AC194" s="140">
        <f>AB185</f>
        <v>5000</v>
      </c>
      <c r="AD194" s="80">
        <f>AB194*AC194</f>
        <v>4163</v>
      </c>
      <c r="AF194" s="242">
        <f t="shared" ref="AF194" si="92">$H194</f>
        <v>0.86260000000000003</v>
      </c>
      <c r="AG194" s="141">
        <f>AB185</f>
        <v>5000</v>
      </c>
      <c r="AH194" s="80">
        <f>AF194*AG194</f>
        <v>4313</v>
      </c>
      <c r="AI194" s="82">
        <f>AH194-AD194</f>
        <v>150</v>
      </c>
      <c r="AJ194" s="83">
        <f>AI194/AD194</f>
        <v>3.6031707902954603E-2</v>
      </c>
      <c r="AL194" s="169" t="s">
        <v>153</v>
      </c>
      <c r="AM194" s="79"/>
      <c r="AN194" s="242">
        <f t="shared" ref="AN194" si="93">$D194</f>
        <v>0.83260000000000001</v>
      </c>
      <c r="AO194" s="140">
        <f>AN185</f>
        <v>0</v>
      </c>
      <c r="AP194" s="80">
        <f>AN194*AO194</f>
        <v>0</v>
      </c>
      <c r="AR194" s="242">
        <f t="shared" ref="AR194" si="94">$H194</f>
        <v>0.86260000000000003</v>
      </c>
      <c r="AS194" s="141">
        <f>AN185</f>
        <v>0</v>
      </c>
      <c r="AT194" s="80">
        <f>AR194*AS194</f>
        <v>0</v>
      </c>
      <c r="AU194" s="82">
        <f>AT194-AP194</f>
        <v>0</v>
      </c>
      <c r="AV194" s="83">
        <f>IFERROR(AU194/AP194,0)</f>
        <v>0</v>
      </c>
      <c r="AX194" s="169" t="s">
        <v>153</v>
      </c>
      <c r="AY194" s="79"/>
      <c r="AZ194" s="242">
        <f t="shared" ref="AZ194" si="95">$D194</f>
        <v>0.83260000000000001</v>
      </c>
      <c r="BA194" s="140">
        <f>AZ185</f>
        <v>0</v>
      </c>
      <c r="BB194" s="80">
        <f>AZ194*BA194</f>
        <v>0</v>
      </c>
      <c r="BD194" s="242">
        <f t="shared" ref="BD194" si="96">$H194</f>
        <v>0.86260000000000003</v>
      </c>
      <c r="BE194" s="141">
        <f>AZ185</f>
        <v>0</v>
      </c>
      <c r="BF194" s="80">
        <f>BD194*BE194</f>
        <v>0</v>
      </c>
      <c r="BG194" s="82">
        <f>BF194-BB194</f>
        <v>0</v>
      </c>
      <c r="BH194" s="83">
        <f>IFERROR(BG194/BB194,0)</f>
        <v>0</v>
      </c>
      <c r="BJ194" s="169" t="s">
        <v>153</v>
      </c>
      <c r="BK194" s="79"/>
      <c r="BL194" s="242">
        <f t="shared" ref="BL194" si="97">$D194</f>
        <v>0.83260000000000001</v>
      </c>
      <c r="BM194" s="140">
        <f>BL185</f>
        <v>0</v>
      </c>
      <c r="BN194" s="80">
        <f>BL194*BM194</f>
        <v>0</v>
      </c>
      <c r="BP194" s="242">
        <f t="shared" ref="BP194" si="98">$H194</f>
        <v>0.86260000000000003</v>
      </c>
      <c r="BQ194" s="141">
        <f>BL185</f>
        <v>0</v>
      </c>
      <c r="BR194" s="80">
        <f>BP194*BQ194</f>
        <v>0</v>
      </c>
      <c r="BS194" s="82">
        <f>BR194-BN194</f>
        <v>0</v>
      </c>
      <c r="BT194" s="83">
        <f>IFERROR(BS194/BN194,0)</f>
        <v>0</v>
      </c>
      <c r="BV194" s="169" t="s">
        <v>153</v>
      </c>
      <c r="BW194" s="79"/>
      <c r="BX194" s="242">
        <f t="shared" ref="BX194" si="99">$D194</f>
        <v>0.83260000000000001</v>
      </c>
      <c r="BY194" s="140">
        <f>BX185</f>
        <v>0</v>
      </c>
      <c r="BZ194" s="80">
        <f>BX194*BY194</f>
        <v>0</v>
      </c>
      <c r="CB194" s="242">
        <f t="shared" ref="CB194" si="100">$H194</f>
        <v>0.86260000000000003</v>
      </c>
      <c r="CC194" s="141">
        <f>BX185</f>
        <v>0</v>
      </c>
      <c r="CD194" s="80">
        <f>CB194*CC194</f>
        <v>0</v>
      </c>
      <c r="CE194" s="82">
        <f>CD194-BZ194</f>
        <v>0</v>
      </c>
      <c r="CF194" s="83">
        <f>IFERROR(CE194/BZ194,0)</f>
        <v>0</v>
      </c>
    </row>
    <row r="195" spans="2:84" x14ac:dyDescent="0.35">
      <c r="B195" s="169"/>
      <c r="C195" s="79"/>
      <c r="D195" s="154"/>
      <c r="E195" s="146"/>
      <c r="F195" s="80"/>
      <c r="H195" s="154"/>
      <c r="I195" s="146"/>
      <c r="J195" s="80"/>
      <c r="K195" s="82"/>
      <c r="L195" s="160"/>
      <c r="N195" s="169"/>
      <c r="O195" s="79"/>
      <c r="P195" s="154"/>
      <c r="Q195" s="146"/>
      <c r="R195" s="80"/>
      <c r="T195" s="154"/>
      <c r="U195" s="146"/>
      <c r="V195" s="80"/>
      <c r="W195" s="82"/>
      <c r="X195" s="160"/>
      <c r="Z195" s="169"/>
      <c r="AA195" s="79"/>
      <c r="AB195" s="154"/>
      <c r="AC195" s="146"/>
      <c r="AD195" s="80"/>
      <c r="AF195" s="154"/>
      <c r="AG195" s="146"/>
      <c r="AH195" s="80"/>
      <c r="AI195" s="82"/>
      <c r="AJ195" s="160"/>
      <c r="AL195" s="169"/>
      <c r="AM195" s="79"/>
      <c r="AN195" s="154"/>
      <c r="AO195" s="146"/>
      <c r="AP195" s="80"/>
      <c r="AR195" s="154"/>
      <c r="AS195" s="146"/>
      <c r="AT195" s="80"/>
      <c r="AU195" s="82"/>
      <c r="AV195" s="160"/>
      <c r="AX195" s="169"/>
      <c r="AY195" s="79"/>
      <c r="AZ195" s="154"/>
      <c r="BA195" s="146"/>
      <c r="BB195" s="80"/>
      <c r="BD195" s="154"/>
      <c r="BE195" s="146"/>
      <c r="BF195" s="80"/>
      <c r="BG195" s="82"/>
      <c r="BH195" s="160"/>
      <c r="BJ195" s="169"/>
      <c r="BK195" s="79"/>
      <c r="BL195" s="154"/>
      <c r="BM195" s="146"/>
      <c r="BN195" s="80"/>
      <c r="BP195" s="154"/>
      <c r="BQ195" s="146"/>
      <c r="BR195" s="80"/>
      <c r="BS195" s="82"/>
      <c r="BT195" s="160"/>
      <c r="BV195" s="169"/>
      <c r="BW195" s="79"/>
      <c r="BX195" s="154"/>
      <c r="BY195" s="146"/>
      <c r="BZ195" s="80"/>
      <c r="CB195" s="154"/>
      <c r="CC195" s="146"/>
      <c r="CD195" s="80"/>
      <c r="CE195" s="82"/>
      <c r="CF195" s="160"/>
    </row>
    <row r="196" spans="2:84" ht="15" thickBot="1" x14ac:dyDescent="0.4">
      <c r="B196" s="84" t="s">
        <v>144</v>
      </c>
      <c r="C196" s="85"/>
      <c r="D196" s="86"/>
      <c r="E196" s="87"/>
      <c r="F196" s="142">
        <f>SUM(F193:F195)</f>
        <v>832.6</v>
      </c>
      <c r="H196" s="86"/>
      <c r="I196" s="88"/>
      <c r="J196" s="142">
        <f>SUM(J193:J195)</f>
        <v>862.6</v>
      </c>
      <c r="K196" s="143">
        <f>J196-F196</f>
        <v>30</v>
      </c>
      <c r="L196" s="165">
        <f>K196/F196</f>
        <v>3.6031707902954596E-2</v>
      </c>
      <c r="N196" s="84" t="s">
        <v>144</v>
      </c>
      <c r="O196" s="85"/>
      <c r="P196" s="86"/>
      <c r="Q196" s="87"/>
      <c r="R196" s="142">
        <f>SUM(R193:R195)</f>
        <v>1665.2</v>
      </c>
      <c r="T196" s="86"/>
      <c r="U196" s="88"/>
      <c r="V196" s="142">
        <f>SUM(V193:V195)</f>
        <v>1725.2</v>
      </c>
      <c r="W196" s="143">
        <f>V196-R196</f>
        <v>60</v>
      </c>
      <c r="X196" s="165">
        <f>W196/R196</f>
        <v>3.6031707902954596E-2</v>
      </c>
      <c r="Z196" s="84" t="s">
        <v>144</v>
      </c>
      <c r="AA196" s="85"/>
      <c r="AB196" s="86"/>
      <c r="AC196" s="87"/>
      <c r="AD196" s="142">
        <f>SUM(AD193:AD195)</f>
        <v>4163</v>
      </c>
      <c r="AF196" s="86"/>
      <c r="AG196" s="88"/>
      <c r="AH196" s="142">
        <f>SUM(AH193:AH195)</f>
        <v>4313</v>
      </c>
      <c r="AI196" s="143">
        <f>AH196-AD196</f>
        <v>150</v>
      </c>
      <c r="AJ196" s="165">
        <f>AI196/AD196</f>
        <v>3.6031707902954603E-2</v>
      </c>
      <c r="AL196" s="84" t="s">
        <v>144</v>
      </c>
      <c r="AM196" s="85"/>
      <c r="AN196" s="86"/>
      <c r="AO196" s="87"/>
      <c r="AP196" s="142">
        <f>SUM(AP193:AP195)</f>
        <v>0</v>
      </c>
      <c r="AR196" s="86"/>
      <c r="AS196" s="88"/>
      <c r="AT196" s="142">
        <f>SUM(AT193:AT195)</f>
        <v>0</v>
      </c>
      <c r="AU196" s="143">
        <f>AT196-AP196</f>
        <v>0</v>
      </c>
      <c r="AV196" s="165">
        <f>IFERROR(AU196/AP196,0)</f>
        <v>0</v>
      </c>
      <c r="AX196" s="84" t="s">
        <v>144</v>
      </c>
      <c r="AY196" s="85"/>
      <c r="AZ196" s="86"/>
      <c r="BA196" s="87"/>
      <c r="BB196" s="142">
        <f>SUM(BB193:BB195)</f>
        <v>0</v>
      </c>
      <c r="BD196" s="86"/>
      <c r="BE196" s="88"/>
      <c r="BF196" s="142">
        <f>SUM(BF193:BF195)</f>
        <v>0</v>
      </c>
      <c r="BG196" s="143">
        <f>BF196-BB196</f>
        <v>0</v>
      </c>
      <c r="BH196" s="165">
        <f>IFERROR(BG196/BB196,0)</f>
        <v>0</v>
      </c>
      <c r="BJ196" s="84" t="s">
        <v>144</v>
      </c>
      <c r="BK196" s="85"/>
      <c r="BL196" s="86"/>
      <c r="BM196" s="87"/>
      <c r="BN196" s="142">
        <f>SUM(BN193:BN195)</f>
        <v>0</v>
      </c>
      <c r="BP196" s="86"/>
      <c r="BQ196" s="88"/>
      <c r="BR196" s="142">
        <f>SUM(BR193:BR195)</f>
        <v>0</v>
      </c>
      <c r="BS196" s="143">
        <f>BR196-BN196</f>
        <v>0</v>
      </c>
      <c r="BT196" s="165">
        <f>IFERROR(BS196/BN196,0)</f>
        <v>0</v>
      </c>
      <c r="BV196" s="84" t="s">
        <v>144</v>
      </c>
      <c r="BW196" s="85"/>
      <c r="BX196" s="86"/>
      <c r="BY196" s="87"/>
      <c r="BZ196" s="142">
        <f>SUM(BZ193:BZ195)</f>
        <v>0</v>
      </c>
      <c r="CB196" s="86"/>
      <c r="CC196" s="88"/>
      <c r="CD196" s="142">
        <f>SUM(CD193:CD195)</f>
        <v>0</v>
      </c>
      <c r="CE196" s="143">
        <f>CD196-BZ196</f>
        <v>0</v>
      </c>
      <c r="CF196" s="165">
        <f>IFERROR(CE196/BZ196,0)</f>
        <v>0</v>
      </c>
    </row>
    <row r="197" spans="2:84" ht="15" thickBot="1" x14ac:dyDescent="0.4">
      <c r="B197" s="174"/>
      <c r="C197" s="90"/>
      <c r="D197" s="91"/>
      <c r="E197" s="92"/>
      <c r="F197" s="155"/>
      <c r="H197" s="158"/>
      <c r="I197" s="94"/>
      <c r="J197" s="93"/>
      <c r="K197" s="95"/>
      <c r="L197" s="166"/>
      <c r="N197" s="174"/>
      <c r="O197" s="90"/>
      <c r="P197" s="91"/>
      <c r="Q197" s="92"/>
      <c r="R197" s="155"/>
      <c r="T197" s="158"/>
      <c r="U197" s="94"/>
      <c r="V197" s="93"/>
      <c r="W197" s="95"/>
      <c r="X197" s="166"/>
      <c r="Z197" s="174"/>
      <c r="AA197" s="90"/>
      <c r="AB197" s="91"/>
      <c r="AC197" s="92"/>
      <c r="AD197" s="155"/>
      <c r="AF197" s="158"/>
      <c r="AG197" s="94"/>
      <c r="AH197" s="93"/>
      <c r="AI197" s="95"/>
      <c r="AJ197" s="166"/>
      <c r="AL197" s="174"/>
      <c r="AM197" s="90"/>
      <c r="AN197" s="91"/>
      <c r="AO197" s="92"/>
      <c r="AP197" s="155"/>
      <c r="AR197" s="158"/>
      <c r="AS197" s="94"/>
      <c r="AT197" s="93"/>
      <c r="AU197" s="95"/>
      <c r="AV197" s="166"/>
      <c r="AX197" s="174"/>
      <c r="AY197" s="90"/>
      <c r="AZ197" s="91"/>
      <c r="BA197" s="92"/>
      <c r="BB197" s="155"/>
      <c r="BD197" s="158"/>
      <c r="BE197" s="94"/>
      <c r="BF197" s="93"/>
      <c r="BG197" s="95"/>
      <c r="BH197" s="166"/>
      <c r="BJ197" s="174"/>
      <c r="BK197" s="90"/>
      <c r="BL197" s="91"/>
      <c r="BM197" s="92"/>
      <c r="BN197" s="155"/>
      <c r="BP197" s="158"/>
      <c r="BQ197" s="94"/>
      <c r="BR197" s="93"/>
      <c r="BS197" s="95"/>
      <c r="BT197" s="166"/>
      <c r="BV197" s="174"/>
      <c r="BW197" s="90"/>
      <c r="BX197" s="91"/>
      <c r="BY197" s="92"/>
      <c r="BZ197" s="155"/>
      <c r="CB197" s="158"/>
      <c r="CC197" s="94"/>
      <c r="CD197" s="93"/>
      <c r="CE197" s="95"/>
      <c r="CF197" s="166"/>
    </row>
    <row r="198" spans="2:84" ht="15.65" customHeight="1" x14ac:dyDescent="0.35">
      <c r="B198" s="171" t="s">
        <v>145</v>
      </c>
      <c r="C198" s="79"/>
      <c r="D198" s="96"/>
      <c r="E198" s="97"/>
      <c r="F198" s="100">
        <f>F196</f>
        <v>832.6</v>
      </c>
      <c r="H198" s="98"/>
      <c r="I198" s="98"/>
      <c r="J198" s="99">
        <f>J196</f>
        <v>862.6</v>
      </c>
      <c r="K198" s="82">
        <f>J198-F198</f>
        <v>30</v>
      </c>
      <c r="L198" s="160">
        <f>K198/F198</f>
        <v>3.6031707902954596E-2</v>
      </c>
      <c r="N198" s="171" t="s">
        <v>145</v>
      </c>
      <c r="O198" s="79"/>
      <c r="P198" s="96"/>
      <c r="Q198" s="97"/>
      <c r="R198" s="100">
        <f>R196</f>
        <v>1665.2</v>
      </c>
      <c r="T198" s="98"/>
      <c r="U198" s="98"/>
      <c r="V198" s="99">
        <f>V196</f>
        <v>1725.2</v>
      </c>
      <c r="W198" s="82">
        <f>V198-R198</f>
        <v>60</v>
      </c>
      <c r="X198" s="160">
        <f>W198/R198</f>
        <v>3.6031707902954596E-2</v>
      </c>
      <c r="Z198" s="171" t="s">
        <v>145</v>
      </c>
      <c r="AA198" s="79"/>
      <c r="AB198" s="96"/>
      <c r="AC198" s="97"/>
      <c r="AD198" s="100">
        <f>AD196</f>
        <v>4163</v>
      </c>
      <c r="AF198" s="98"/>
      <c r="AG198" s="98"/>
      <c r="AH198" s="99">
        <f>AH196</f>
        <v>4313</v>
      </c>
      <c r="AI198" s="82">
        <f>AH198-AD198</f>
        <v>150</v>
      </c>
      <c r="AJ198" s="160">
        <f>AI198/AD198</f>
        <v>3.6031707902954603E-2</v>
      </c>
      <c r="AL198" s="171" t="s">
        <v>145</v>
      </c>
      <c r="AM198" s="79"/>
      <c r="AN198" s="96"/>
      <c r="AO198" s="97"/>
      <c r="AP198" s="100">
        <f>AP196</f>
        <v>0</v>
      </c>
      <c r="AR198" s="98"/>
      <c r="AS198" s="98"/>
      <c r="AT198" s="99">
        <f>AT196</f>
        <v>0</v>
      </c>
      <c r="AU198" s="82">
        <f>AT198-AP198</f>
        <v>0</v>
      </c>
      <c r="AV198" s="160">
        <f t="shared" ref="AV198:AV200" si="101">IFERROR(AU198/AP198,0)</f>
        <v>0</v>
      </c>
      <c r="AX198" s="171" t="s">
        <v>145</v>
      </c>
      <c r="AY198" s="79"/>
      <c r="AZ198" s="96"/>
      <c r="BA198" s="97"/>
      <c r="BB198" s="100">
        <f>BB196</f>
        <v>0</v>
      </c>
      <c r="BD198" s="98"/>
      <c r="BE198" s="98"/>
      <c r="BF198" s="99">
        <f>BF196</f>
        <v>0</v>
      </c>
      <c r="BG198" s="82">
        <f>BF198-BB198</f>
        <v>0</v>
      </c>
      <c r="BH198" s="160">
        <f t="shared" ref="BH198:BH200" si="102">IFERROR(BG198/BB198,0)</f>
        <v>0</v>
      </c>
      <c r="BJ198" s="171" t="s">
        <v>145</v>
      </c>
      <c r="BK198" s="79"/>
      <c r="BL198" s="96"/>
      <c r="BM198" s="97"/>
      <c r="BN198" s="100">
        <f>BN196</f>
        <v>0</v>
      </c>
      <c r="BP198" s="98"/>
      <c r="BQ198" s="98"/>
      <c r="BR198" s="99">
        <f>BR196</f>
        <v>0</v>
      </c>
      <c r="BS198" s="82">
        <f>BR198-BN198</f>
        <v>0</v>
      </c>
      <c r="BT198" s="160">
        <f t="shared" ref="BT198:BT200" si="103">IFERROR(BS198/BN198,0)</f>
        <v>0</v>
      </c>
      <c r="BV198" s="171" t="s">
        <v>145</v>
      </c>
      <c r="BW198" s="79"/>
      <c r="BX198" s="96"/>
      <c r="BY198" s="97"/>
      <c r="BZ198" s="100">
        <f>BZ196</f>
        <v>0</v>
      </c>
      <c r="CB198" s="98"/>
      <c r="CC198" s="98"/>
      <c r="CD198" s="99">
        <f>CD196</f>
        <v>0</v>
      </c>
      <c r="CE198" s="82">
        <f>CD198-BZ198</f>
        <v>0</v>
      </c>
      <c r="CF198" s="160">
        <f t="shared" ref="CF198:CF200" si="104">IFERROR(CE198/BZ198,0)</f>
        <v>0</v>
      </c>
    </row>
    <row r="199" spans="2:84" x14ac:dyDescent="0.35">
      <c r="B199" s="172" t="s">
        <v>146</v>
      </c>
      <c r="C199" s="79"/>
      <c r="D199" s="96">
        <v>0.05</v>
      </c>
      <c r="E199" s="101"/>
      <c r="F199" s="82">
        <f>D199*F198</f>
        <v>41.63</v>
      </c>
      <c r="H199" s="96">
        <v>0.05</v>
      </c>
      <c r="I199" s="103"/>
      <c r="J199" s="129">
        <f>J198*H199</f>
        <v>43.13</v>
      </c>
      <c r="K199" s="82">
        <f>J199-F199</f>
        <v>1.5</v>
      </c>
      <c r="L199" s="160">
        <f>K199/F199</f>
        <v>3.6031707902954596E-2</v>
      </c>
      <c r="N199" s="172" t="s">
        <v>146</v>
      </c>
      <c r="O199" s="79"/>
      <c r="P199" s="96">
        <v>0.05</v>
      </c>
      <c r="Q199" s="101"/>
      <c r="R199" s="82">
        <f>P199*R198</f>
        <v>83.26</v>
      </c>
      <c r="T199" s="96">
        <v>0.05</v>
      </c>
      <c r="U199" s="103"/>
      <c r="V199" s="129">
        <f>V198*T199</f>
        <v>86.26</v>
      </c>
      <c r="W199" s="82">
        <f>V199-R199</f>
        <v>3</v>
      </c>
      <c r="X199" s="160">
        <f>W199/R199</f>
        <v>3.6031707902954596E-2</v>
      </c>
      <c r="Z199" s="172" t="s">
        <v>146</v>
      </c>
      <c r="AA199" s="79"/>
      <c r="AB199" s="96">
        <v>0.05</v>
      </c>
      <c r="AC199" s="101"/>
      <c r="AD199" s="82">
        <f>AB199*AD198</f>
        <v>208.15</v>
      </c>
      <c r="AF199" s="96">
        <v>0.05</v>
      </c>
      <c r="AG199" s="103"/>
      <c r="AH199" s="129">
        <f>AH198*AF199</f>
        <v>215.65</v>
      </c>
      <c r="AI199" s="82">
        <f>AH199-AD199</f>
        <v>7.5</v>
      </c>
      <c r="AJ199" s="160">
        <f>AI199/AD199</f>
        <v>3.6031707902954596E-2</v>
      </c>
      <c r="AL199" s="172" t="s">
        <v>146</v>
      </c>
      <c r="AM199" s="79"/>
      <c r="AN199" s="96">
        <v>0.05</v>
      </c>
      <c r="AO199" s="101"/>
      <c r="AP199" s="82">
        <f>AN199*AP198</f>
        <v>0</v>
      </c>
      <c r="AR199" s="96">
        <v>0.05</v>
      </c>
      <c r="AS199" s="103"/>
      <c r="AT199" s="129">
        <f>AT198*AR199</f>
        <v>0</v>
      </c>
      <c r="AU199" s="82">
        <f>AT199-AP199</f>
        <v>0</v>
      </c>
      <c r="AV199" s="160">
        <f t="shared" si="101"/>
        <v>0</v>
      </c>
      <c r="AX199" s="172" t="s">
        <v>146</v>
      </c>
      <c r="AY199" s="79"/>
      <c r="AZ199" s="96">
        <v>0.05</v>
      </c>
      <c r="BA199" s="101"/>
      <c r="BB199" s="82">
        <f>AZ199*BB198</f>
        <v>0</v>
      </c>
      <c r="BD199" s="96">
        <v>0.05</v>
      </c>
      <c r="BE199" s="103"/>
      <c r="BF199" s="129">
        <f>BF198*BD199</f>
        <v>0</v>
      </c>
      <c r="BG199" s="82">
        <f>BF199-BB199</f>
        <v>0</v>
      </c>
      <c r="BH199" s="160">
        <f t="shared" si="102"/>
        <v>0</v>
      </c>
      <c r="BJ199" s="172" t="s">
        <v>146</v>
      </c>
      <c r="BK199" s="79"/>
      <c r="BL199" s="96">
        <v>0.05</v>
      </c>
      <c r="BM199" s="101"/>
      <c r="BN199" s="82">
        <f>BL199*BN198</f>
        <v>0</v>
      </c>
      <c r="BP199" s="96">
        <v>0.05</v>
      </c>
      <c r="BQ199" s="103"/>
      <c r="BR199" s="129">
        <f>BR198*BP199</f>
        <v>0</v>
      </c>
      <c r="BS199" s="82">
        <f>BR199-BN199</f>
        <v>0</v>
      </c>
      <c r="BT199" s="160">
        <f t="shared" si="103"/>
        <v>0</v>
      </c>
      <c r="BV199" s="172" t="s">
        <v>146</v>
      </c>
      <c r="BW199" s="79"/>
      <c r="BX199" s="96">
        <v>0.05</v>
      </c>
      <c r="BY199" s="101"/>
      <c r="BZ199" s="82">
        <f>BX199*BZ198</f>
        <v>0</v>
      </c>
      <c r="CB199" s="96">
        <v>0.05</v>
      </c>
      <c r="CC199" s="103"/>
      <c r="CD199" s="129">
        <f>CD198*CB199</f>
        <v>0</v>
      </c>
      <c r="CE199" s="82">
        <f>CD199-BZ199</f>
        <v>0</v>
      </c>
      <c r="CF199" s="160">
        <f t="shared" si="104"/>
        <v>0</v>
      </c>
    </row>
    <row r="200" spans="2:84" x14ac:dyDescent="0.35">
      <c r="B200" s="173" t="s">
        <v>147</v>
      </c>
      <c r="C200" s="79"/>
      <c r="D200" s="103"/>
      <c r="E200" s="101"/>
      <c r="F200" s="82">
        <f>F198+F199</f>
        <v>874.23</v>
      </c>
      <c r="H200" s="103"/>
      <c r="I200" s="103"/>
      <c r="J200" s="129">
        <f>SUM(J198:J199)</f>
        <v>905.73</v>
      </c>
      <c r="K200" s="82">
        <f>J200-F200</f>
        <v>31.5</v>
      </c>
      <c r="L200" s="160">
        <f>K200/F200</f>
        <v>3.6031707902954596E-2</v>
      </c>
      <c r="N200" s="173" t="s">
        <v>147</v>
      </c>
      <c r="O200" s="79"/>
      <c r="P200" s="103"/>
      <c r="Q200" s="101"/>
      <c r="R200" s="82">
        <f>R198+R199</f>
        <v>1748.46</v>
      </c>
      <c r="T200" s="103"/>
      <c r="U200" s="103"/>
      <c r="V200" s="129">
        <f>SUM(V198:V199)</f>
        <v>1811.46</v>
      </c>
      <c r="W200" s="82">
        <f>V200-R200</f>
        <v>63</v>
      </c>
      <c r="X200" s="160">
        <f>W200/R200</f>
        <v>3.6031707902954596E-2</v>
      </c>
      <c r="Z200" s="173" t="s">
        <v>147</v>
      </c>
      <c r="AA200" s="79"/>
      <c r="AB200" s="103"/>
      <c r="AC200" s="101"/>
      <c r="AD200" s="82">
        <f>AD198+AD199</f>
        <v>4371.1499999999996</v>
      </c>
      <c r="AF200" s="103"/>
      <c r="AG200" s="103"/>
      <c r="AH200" s="129">
        <f>SUM(AH198:AH199)</f>
        <v>4528.6499999999996</v>
      </c>
      <c r="AI200" s="82">
        <f>AH200-AD200</f>
        <v>157.5</v>
      </c>
      <c r="AJ200" s="160">
        <f>AI200/AD200</f>
        <v>3.6031707902954603E-2</v>
      </c>
      <c r="AL200" s="173" t="s">
        <v>147</v>
      </c>
      <c r="AM200" s="79"/>
      <c r="AN200" s="103"/>
      <c r="AO200" s="101"/>
      <c r="AP200" s="82">
        <f>AP198+AP199</f>
        <v>0</v>
      </c>
      <c r="AR200" s="103"/>
      <c r="AS200" s="103"/>
      <c r="AT200" s="129">
        <f>SUM(AT198:AT199)</f>
        <v>0</v>
      </c>
      <c r="AU200" s="82">
        <f>AT200-AP200</f>
        <v>0</v>
      </c>
      <c r="AV200" s="160">
        <f t="shared" si="101"/>
        <v>0</v>
      </c>
      <c r="AX200" s="173" t="s">
        <v>147</v>
      </c>
      <c r="AY200" s="79"/>
      <c r="AZ200" s="103"/>
      <c r="BA200" s="101"/>
      <c r="BB200" s="82">
        <f>BB198+BB199</f>
        <v>0</v>
      </c>
      <c r="BD200" s="103"/>
      <c r="BE200" s="103"/>
      <c r="BF200" s="129">
        <f>SUM(BF198:BF199)</f>
        <v>0</v>
      </c>
      <c r="BG200" s="82">
        <f>BF200-BB200</f>
        <v>0</v>
      </c>
      <c r="BH200" s="160">
        <f t="shared" si="102"/>
        <v>0</v>
      </c>
      <c r="BJ200" s="173" t="s">
        <v>147</v>
      </c>
      <c r="BK200" s="79"/>
      <c r="BL200" s="103"/>
      <c r="BM200" s="101"/>
      <c r="BN200" s="82">
        <f>BN198+BN199</f>
        <v>0</v>
      </c>
      <c r="BP200" s="103"/>
      <c r="BQ200" s="103"/>
      <c r="BR200" s="129">
        <f>SUM(BR198:BR199)</f>
        <v>0</v>
      </c>
      <c r="BS200" s="82">
        <f>BR200-BN200</f>
        <v>0</v>
      </c>
      <c r="BT200" s="160">
        <f t="shared" si="103"/>
        <v>0</v>
      </c>
      <c r="BV200" s="173" t="s">
        <v>147</v>
      </c>
      <c r="BW200" s="79"/>
      <c r="BX200" s="103"/>
      <c r="BY200" s="101"/>
      <c r="BZ200" s="82">
        <f>BZ198+BZ199</f>
        <v>0</v>
      </c>
      <c r="CB200" s="103"/>
      <c r="CC200" s="103"/>
      <c r="CD200" s="129">
        <f>SUM(CD198:CD199)</f>
        <v>0</v>
      </c>
      <c r="CE200" s="82">
        <f>CD200-BZ200</f>
        <v>0</v>
      </c>
      <c r="CF200" s="160">
        <f t="shared" si="104"/>
        <v>0</v>
      </c>
    </row>
    <row r="201" spans="2:84" customFormat="1" x14ac:dyDescent="0.35">
      <c r="B201" s="233" t="s">
        <v>148</v>
      </c>
      <c r="C201" s="79"/>
      <c r="D201" s="131">
        <f>$D$26</f>
        <v>0.13100000000000001</v>
      </c>
      <c r="E201" s="101"/>
      <c r="F201" s="130">
        <f>-D201*SUM(F191:F194)</f>
        <v>-109.07060000000001</v>
      </c>
      <c r="G201" s="81"/>
      <c r="H201" s="131">
        <f>$H$26</f>
        <v>0.13100000000000001</v>
      </c>
      <c r="I201" s="103"/>
      <c r="J201" s="130">
        <f>-H201*SUM(J191:J194)</f>
        <v>-113.00060000000001</v>
      </c>
      <c r="K201" s="130">
        <f>J201-F201</f>
        <v>-3.9299999999999926</v>
      </c>
      <c r="L201" s="83"/>
      <c r="N201" s="233" t="s">
        <v>148</v>
      </c>
      <c r="O201" s="79"/>
      <c r="P201" s="131">
        <f>$D$26</f>
        <v>0.13100000000000001</v>
      </c>
      <c r="Q201" s="101"/>
      <c r="R201" s="130">
        <f>-P201*SUM(R191:R194)</f>
        <v>-218.14120000000003</v>
      </c>
      <c r="S201" s="81"/>
      <c r="T201" s="131">
        <f>$H$26</f>
        <v>0.13100000000000001</v>
      </c>
      <c r="U201" s="103"/>
      <c r="V201" s="130">
        <f>-T201*SUM(V191:V194)</f>
        <v>-226.00120000000001</v>
      </c>
      <c r="W201" s="130">
        <f>V201-R201</f>
        <v>-7.8599999999999852</v>
      </c>
      <c r="X201" s="83"/>
      <c r="Z201" s="233" t="s">
        <v>148</v>
      </c>
      <c r="AA201" s="79"/>
      <c r="AB201" s="131">
        <f>$D$26</f>
        <v>0.13100000000000001</v>
      </c>
      <c r="AC201" s="101"/>
      <c r="AD201" s="130">
        <f>-AB201*SUM(AD191:AD194)</f>
        <v>-545.35300000000007</v>
      </c>
      <c r="AE201" s="81"/>
      <c r="AF201" s="131">
        <f>$H$26</f>
        <v>0.13100000000000001</v>
      </c>
      <c r="AG201" s="103"/>
      <c r="AH201" s="130">
        <f>-AF201*SUM(AH191:AH194)</f>
        <v>-565.00300000000004</v>
      </c>
      <c r="AI201" s="130">
        <f>AH201-AD201</f>
        <v>-19.649999999999977</v>
      </c>
      <c r="AJ201" s="83"/>
      <c r="AL201" s="233" t="s">
        <v>148</v>
      </c>
      <c r="AM201" s="79"/>
      <c r="AN201" s="131">
        <f>$D$26</f>
        <v>0.13100000000000001</v>
      </c>
      <c r="AO201" s="101"/>
      <c r="AP201" s="130">
        <f>-AN201*SUM(AP191:AP194)</f>
        <v>0</v>
      </c>
      <c r="AQ201" s="81"/>
      <c r="AR201" s="131">
        <f>$H$26</f>
        <v>0.13100000000000001</v>
      </c>
      <c r="AS201" s="103"/>
      <c r="AT201" s="130">
        <f>-AR201*SUM(AT191:AT194)</f>
        <v>0</v>
      </c>
      <c r="AU201" s="130">
        <f>-AR201*SUM(AU192:AU194)</f>
        <v>0</v>
      </c>
      <c r="AV201" s="83"/>
      <c r="AX201" s="233" t="s">
        <v>148</v>
      </c>
      <c r="AY201" s="79"/>
      <c r="AZ201" s="131">
        <f>$D$26</f>
        <v>0.13100000000000001</v>
      </c>
      <c r="BA201" s="101"/>
      <c r="BB201" s="130">
        <f>-AZ201*SUM(BB191:BB194)</f>
        <v>0</v>
      </c>
      <c r="BC201" s="81"/>
      <c r="BD201" s="131">
        <f>$H$26</f>
        <v>0.13100000000000001</v>
      </c>
      <c r="BE201" s="103"/>
      <c r="BF201" s="130">
        <f>-BD201*SUM(BF191:BF194)</f>
        <v>0</v>
      </c>
      <c r="BG201" s="130">
        <f>BF201-BB201</f>
        <v>0</v>
      </c>
      <c r="BH201" s="83"/>
      <c r="BJ201" s="233" t="s">
        <v>148</v>
      </c>
      <c r="BK201" s="79"/>
      <c r="BL201" s="131">
        <f>$D$26</f>
        <v>0.13100000000000001</v>
      </c>
      <c r="BM201" s="101"/>
      <c r="BN201" s="130">
        <f>-BL201*SUM(BN191:BN194)</f>
        <v>0</v>
      </c>
      <c r="BO201" s="81"/>
      <c r="BP201" s="131">
        <f>$H$26</f>
        <v>0.13100000000000001</v>
      </c>
      <c r="BQ201" s="103"/>
      <c r="BR201" s="130">
        <f>-BP201*SUM(BR191:BR194)</f>
        <v>0</v>
      </c>
      <c r="BS201" s="130">
        <f>BR201-BN201</f>
        <v>0</v>
      </c>
      <c r="BT201" s="83"/>
      <c r="BV201" s="233" t="s">
        <v>148</v>
      </c>
      <c r="BW201" s="79"/>
      <c r="BX201" s="131">
        <f>$D$26</f>
        <v>0.13100000000000001</v>
      </c>
      <c r="BY201" s="101"/>
      <c r="BZ201" s="130">
        <f>-BX201*SUM(BZ191:BZ194)</f>
        <v>0</v>
      </c>
      <c r="CA201" s="81"/>
      <c r="CB201" s="131">
        <f>$H$26</f>
        <v>0.13100000000000001</v>
      </c>
      <c r="CC201" s="103"/>
      <c r="CD201" s="130">
        <f>-CB201*SUM(CD191:CD194)</f>
        <v>0</v>
      </c>
      <c r="CE201" s="130">
        <f>CD201-BZ201</f>
        <v>0</v>
      </c>
      <c r="CF201" s="83"/>
    </row>
    <row r="202" spans="2:84" ht="15" thickBot="1" x14ac:dyDescent="0.4">
      <c r="B202" s="304" t="s">
        <v>149</v>
      </c>
      <c r="C202" s="305"/>
      <c r="D202" s="105"/>
      <c r="E202" s="106"/>
      <c r="F202" s="108">
        <f>SUM(F200:F200)+F201</f>
        <v>765.15940000000001</v>
      </c>
      <c r="G202" s="81"/>
      <c r="H202" s="107"/>
      <c r="I202" s="107"/>
      <c r="J202" s="132">
        <f>SUM(J200:J200)+J201</f>
        <v>792.72940000000006</v>
      </c>
      <c r="K202" s="185">
        <f>J202-F202</f>
        <v>27.57000000000005</v>
      </c>
      <c r="L202" s="163">
        <f>K202/F202</f>
        <v>3.6031707902954666E-2</v>
      </c>
      <c r="N202" s="304" t="s">
        <v>149</v>
      </c>
      <c r="O202" s="305"/>
      <c r="P202" s="105"/>
      <c r="Q202" s="106"/>
      <c r="R202" s="108">
        <f>SUM(R200:R200)+R201</f>
        <v>1530.3188</v>
      </c>
      <c r="S202" s="81"/>
      <c r="T202" s="107"/>
      <c r="U202" s="107"/>
      <c r="V202" s="132">
        <f>SUM(V200:V200)+V201</f>
        <v>1585.4588000000001</v>
      </c>
      <c r="W202" s="185">
        <f>V202-R202</f>
        <v>55.1400000000001</v>
      </c>
      <c r="X202" s="163">
        <f>W202/R202</f>
        <v>3.6031707902954666E-2</v>
      </c>
      <c r="Z202" s="304" t="s">
        <v>149</v>
      </c>
      <c r="AA202" s="305"/>
      <c r="AB202" s="105"/>
      <c r="AC202" s="106"/>
      <c r="AD202" s="108">
        <f>SUM(AD200:AD200)+AD201</f>
        <v>3825.7969999999996</v>
      </c>
      <c r="AE202" s="81"/>
      <c r="AF202" s="107"/>
      <c r="AG202" s="107"/>
      <c r="AH202" s="132">
        <f>SUM(AH200:AH200)+AH201</f>
        <v>3963.6469999999995</v>
      </c>
      <c r="AI202" s="185">
        <f>AH202-AD202</f>
        <v>137.84999999999991</v>
      </c>
      <c r="AJ202" s="163">
        <f>AI202/AD202</f>
        <v>3.6031707902954582E-2</v>
      </c>
      <c r="AL202" s="304" t="s">
        <v>149</v>
      </c>
      <c r="AM202" s="305"/>
      <c r="AN202" s="105"/>
      <c r="AO202" s="106"/>
      <c r="AP202" s="108">
        <f>SUM(AP200:AP200)+AP201</f>
        <v>0</v>
      </c>
      <c r="AQ202" s="81"/>
      <c r="AR202" s="107"/>
      <c r="AS202" s="107"/>
      <c r="AT202" s="132">
        <f>SUM(AT200:AT200)+AT201</f>
        <v>0</v>
      </c>
      <c r="AU202" s="185">
        <f>AT202-AP202</f>
        <v>0</v>
      </c>
      <c r="AV202" s="163">
        <f>IFERROR(AU202/AP202,0)</f>
        <v>0</v>
      </c>
      <c r="AX202" s="304" t="s">
        <v>149</v>
      </c>
      <c r="AY202" s="305"/>
      <c r="AZ202" s="105"/>
      <c r="BA202" s="106"/>
      <c r="BB202" s="108">
        <f>SUM(BB200:BB200)+BB201</f>
        <v>0</v>
      </c>
      <c r="BC202" s="81"/>
      <c r="BD202" s="107"/>
      <c r="BE202" s="107"/>
      <c r="BF202" s="132">
        <f>SUM(BF200:BF200)+BF201</f>
        <v>0</v>
      </c>
      <c r="BG202" s="185">
        <f>BF202-BB202</f>
        <v>0</v>
      </c>
      <c r="BH202" s="163">
        <f>IFERROR(BG202/BB202,0)</f>
        <v>0</v>
      </c>
      <c r="BJ202" s="304" t="s">
        <v>149</v>
      </c>
      <c r="BK202" s="305"/>
      <c r="BL202" s="105"/>
      <c r="BM202" s="106"/>
      <c r="BN202" s="108">
        <f>SUM(BN200:BN200)+BN201</f>
        <v>0</v>
      </c>
      <c r="BO202" s="81"/>
      <c r="BP202" s="107"/>
      <c r="BQ202" s="107"/>
      <c r="BR202" s="132">
        <f>SUM(BR200:BR200)+BR201</f>
        <v>0</v>
      </c>
      <c r="BS202" s="185">
        <f>BR202-BN202</f>
        <v>0</v>
      </c>
      <c r="BT202" s="163">
        <f>IFERROR(BS202/BN202,0)</f>
        <v>0</v>
      </c>
      <c r="BV202" s="304" t="s">
        <v>149</v>
      </c>
      <c r="BW202" s="305"/>
      <c r="BX202" s="105"/>
      <c r="BY202" s="106"/>
      <c r="BZ202" s="108">
        <f>SUM(BZ200:BZ200)+BZ201</f>
        <v>0</v>
      </c>
      <c r="CA202" s="81"/>
      <c r="CB202" s="107"/>
      <c r="CC202" s="107"/>
      <c r="CD202" s="132">
        <f>SUM(CD200:CD200)+CD201</f>
        <v>0</v>
      </c>
      <c r="CE202" s="185">
        <f>CD202-BZ202</f>
        <v>0</v>
      </c>
      <c r="CF202" s="163">
        <f>IFERROR(CE202/BZ202,0)</f>
        <v>0</v>
      </c>
    </row>
    <row r="203" spans="2:84" ht="15" thickBot="1" x14ac:dyDescent="0.4">
      <c r="B203" s="174"/>
      <c r="C203" s="90"/>
      <c r="D203" s="109"/>
      <c r="E203" s="110"/>
      <c r="F203" s="134"/>
      <c r="H203" s="109"/>
      <c r="I203" s="111"/>
      <c r="J203" s="112"/>
      <c r="K203" s="113"/>
      <c r="L203" s="164"/>
      <c r="N203" s="174"/>
      <c r="O203" s="90"/>
      <c r="P203" s="109"/>
      <c r="Q203" s="110"/>
      <c r="R203" s="134"/>
      <c r="T203" s="109"/>
      <c r="U203" s="111"/>
      <c r="V203" s="112"/>
      <c r="W203" s="113"/>
      <c r="X203" s="164"/>
      <c r="Z203" s="174"/>
      <c r="AA203" s="90"/>
      <c r="AB203" s="109"/>
      <c r="AC203" s="110"/>
      <c r="AD203" s="134"/>
      <c r="AF203" s="109"/>
      <c r="AG203" s="111"/>
      <c r="AH203" s="112"/>
      <c r="AI203" s="113"/>
      <c r="AJ203" s="164"/>
      <c r="AL203" s="174"/>
      <c r="AM203" s="90"/>
      <c r="AN203" s="109"/>
      <c r="AO203" s="110"/>
      <c r="AP203" s="134"/>
      <c r="AR203" s="109"/>
      <c r="AS203" s="111"/>
      <c r="AT203" s="112"/>
      <c r="AU203" s="113"/>
      <c r="AV203" s="164"/>
      <c r="AX203" s="174"/>
      <c r="AY203" s="90"/>
      <c r="AZ203" s="109"/>
      <c r="BA203" s="110"/>
      <c r="BB203" s="134"/>
      <c r="BD203" s="109"/>
      <c r="BE203" s="111"/>
      <c r="BF203" s="112"/>
      <c r="BG203" s="113"/>
      <c r="BH203" s="164"/>
      <c r="BJ203" s="174"/>
      <c r="BK203" s="90"/>
      <c r="BL203" s="109"/>
      <c r="BM203" s="110"/>
      <c r="BN203" s="134"/>
      <c r="BP203" s="109"/>
      <c r="BQ203" s="111"/>
      <c r="BR203" s="112"/>
      <c r="BS203" s="113"/>
      <c r="BT203" s="164"/>
      <c r="BV203" s="174"/>
      <c r="BW203" s="90"/>
      <c r="BX203" s="109"/>
      <c r="BY203" s="110"/>
      <c r="BZ203" s="134"/>
      <c r="CB203" s="109"/>
      <c r="CC203" s="111"/>
      <c r="CD203" s="112"/>
      <c r="CE203" s="113"/>
      <c r="CF203" s="164"/>
    </row>
    <row r="206" spans="2:84" ht="39" customHeight="1" x14ac:dyDescent="0.35">
      <c r="B206" s="60" t="s">
        <v>103</v>
      </c>
      <c r="C206" s="306" t="str">
        <f>'Current Tariff Schedule'!$A$186</f>
        <v>STANDARD A GENERAL SERVICE AIR ACCESS SERVICE CLASSIFICATION</v>
      </c>
      <c r="D206" s="306"/>
      <c r="E206" s="306"/>
      <c r="F206" s="306"/>
      <c r="G206" s="306"/>
      <c r="H206" s="306"/>
      <c r="I206" s="306"/>
      <c r="J206" s="306"/>
      <c r="K206" s="61"/>
      <c r="L206" s="61"/>
      <c r="N206" s="60" t="s">
        <v>103</v>
      </c>
      <c r="O206" s="306" t="str">
        <f>'Current Tariff Schedule'!$A$186</f>
        <v>STANDARD A GENERAL SERVICE AIR ACCESS SERVICE CLASSIFICATION</v>
      </c>
      <c r="P206" s="306"/>
      <c r="Q206" s="306"/>
      <c r="R206" s="306"/>
      <c r="S206" s="306"/>
      <c r="T206" s="306"/>
      <c r="U206" s="306"/>
      <c r="V206" s="306"/>
      <c r="W206" s="61"/>
      <c r="X206" s="61"/>
      <c r="Z206" s="60" t="s">
        <v>103</v>
      </c>
      <c r="AA206" s="306" t="str">
        <f>'Current Tariff Schedule'!$A$186</f>
        <v>STANDARD A GENERAL SERVICE AIR ACCESS SERVICE CLASSIFICATION</v>
      </c>
      <c r="AB206" s="306"/>
      <c r="AC206" s="306"/>
      <c r="AD206" s="306"/>
      <c r="AE206" s="306"/>
      <c r="AF206" s="306"/>
      <c r="AG206" s="306"/>
      <c r="AH206" s="306"/>
      <c r="AI206" s="61"/>
      <c r="AJ206" s="61"/>
      <c r="AL206" s="60" t="s">
        <v>103</v>
      </c>
      <c r="AM206" s="306" t="str">
        <f>'Current Tariff Schedule'!$A$186</f>
        <v>STANDARD A GENERAL SERVICE AIR ACCESS SERVICE CLASSIFICATION</v>
      </c>
      <c r="AN206" s="306"/>
      <c r="AO206" s="306"/>
      <c r="AP206" s="306"/>
      <c r="AQ206" s="306"/>
      <c r="AR206" s="306"/>
      <c r="AS206" s="306"/>
      <c r="AT206" s="306"/>
      <c r="AU206" s="61"/>
      <c r="AV206" s="61"/>
      <c r="AX206" s="60" t="s">
        <v>103</v>
      </c>
      <c r="AY206" s="306" t="str">
        <f>'Current Tariff Schedule'!$A$186</f>
        <v>STANDARD A GENERAL SERVICE AIR ACCESS SERVICE CLASSIFICATION</v>
      </c>
      <c r="AZ206" s="306"/>
      <c r="BA206" s="306"/>
      <c r="BB206" s="306"/>
      <c r="BC206" s="306"/>
      <c r="BD206" s="306"/>
      <c r="BE206" s="306"/>
      <c r="BF206" s="306"/>
      <c r="BG206" s="61"/>
      <c r="BH206" s="61"/>
      <c r="BJ206" s="60" t="s">
        <v>103</v>
      </c>
      <c r="BK206" s="306" t="str">
        <f>'Current Tariff Schedule'!$A$186</f>
        <v>STANDARD A GENERAL SERVICE AIR ACCESS SERVICE CLASSIFICATION</v>
      </c>
      <c r="BL206" s="306"/>
      <c r="BM206" s="306"/>
      <c r="BN206" s="306"/>
      <c r="BO206" s="306"/>
      <c r="BP206" s="306"/>
      <c r="BQ206" s="306"/>
      <c r="BR206" s="306"/>
      <c r="BS206" s="61"/>
      <c r="BT206" s="61"/>
      <c r="BV206" s="60" t="s">
        <v>103</v>
      </c>
      <c r="BW206" s="306" t="str">
        <f>'Current Tariff Schedule'!$A$186</f>
        <v>STANDARD A GENERAL SERVICE AIR ACCESS SERVICE CLASSIFICATION</v>
      </c>
      <c r="BX206" s="306"/>
      <c r="BY206" s="306"/>
      <c r="BZ206" s="306"/>
      <c r="CA206" s="306"/>
      <c r="CB206" s="306"/>
      <c r="CC206" s="306"/>
      <c r="CD206" s="306"/>
      <c r="CE206" s="61"/>
      <c r="CF206" s="61"/>
    </row>
    <row r="207" spans="2:84" x14ac:dyDescent="0.35">
      <c r="B207" s="62"/>
      <c r="C207" s="64"/>
      <c r="D207" s="65"/>
      <c r="E207" s="65"/>
      <c r="F207" s="65"/>
      <c r="G207" s="65"/>
      <c r="H207" s="65"/>
      <c r="I207" s="65"/>
      <c r="J207" s="65"/>
      <c r="K207" s="65"/>
      <c r="L207" s="65"/>
      <c r="N207" s="62"/>
      <c r="O207" s="64"/>
      <c r="P207" s="65"/>
      <c r="Q207" s="65"/>
      <c r="R207" s="65"/>
      <c r="S207" s="65"/>
      <c r="T207" s="65"/>
      <c r="U207" s="65"/>
      <c r="V207" s="65"/>
      <c r="W207" s="65"/>
      <c r="X207" s="65"/>
      <c r="Z207" s="62"/>
      <c r="AA207" s="64"/>
      <c r="AB207" s="65"/>
      <c r="AC207" s="65"/>
      <c r="AD207" s="65"/>
      <c r="AE207" s="65"/>
      <c r="AF207" s="65"/>
      <c r="AG207" s="65"/>
      <c r="AH207" s="65"/>
      <c r="AI207" s="65"/>
      <c r="AJ207" s="65"/>
      <c r="AL207" s="62"/>
      <c r="AM207" s="64"/>
      <c r="AN207" s="65"/>
      <c r="AO207" s="65"/>
      <c r="AP207" s="65"/>
      <c r="AQ207" s="65"/>
      <c r="AR207" s="65"/>
      <c r="AS207" s="65"/>
      <c r="AT207" s="65"/>
      <c r="AU207" s="65"/>
      <c r="AV207" s="65"/>
      <c r="AX207" s="62"/>
      <c r="AY207" s="64"/>
      <c r="AZ207" s="65"/>
      <c r="BA207" s="65"/>
      <c r="BB207" s="65"/>
      <c r="BC207" s="65"/>
      <c r="BD207" s="65"/>
      <c r="BE207" s="65"/>
      <c r="BF207" s="65"/>
      <c r="BG207" s="65"/>
      <c r="BH207" s="65"/>
      <c r="BJ207" s="62"/>
      <c r="BK207" s="64"/>
      <c r="BL207" s="65"/>
      <c r="BM207" s="65"/>
      <c r="BN207" s="65"/>
      <c r="BO207" s="65"/>
      <c r="BP207" s="65"/>
      <c r="BQ207" s="65"/>
      <c r="BR207" s="65"/>
      <c r="BS207" s="65"/>
      <c r="BT207" s="65"/>
      <c r="BV207" s="62"/>
      <c r="BW207" s="64"/>
      <c r="BX207" s="65"/>
      <c r="BY207" s="65"/>
      <c r="BZ207" s="65"/>
      <c r="CA207" s="65"/>
      <c r="CB207" s="65"/>
      <c r="CC207" s="65"/>
      <c r="CD207" s="65"/>
      <c r="CE207" s="65"/>
      <c r="CF207" s="65"/>
    </row>
    <row r="208" spans="2:84" x14ac:dyDescent="0.35">
      <c r="B208" s="60" t="s">
        <v>127</v>
      </c>
      <c r="C208" s="66"/>
      <c r="D208" s="114">
        <v>0</v>
      </c>
      <c r="E208" s="66"/>
      <c r="F208" s="66"/>
      <c r="G208" s="66"/>
      <c r="H208" s="66"/>
      <c r="I208" s="66"/>
      <c r="J208" s="66"/>
      <c r="K208" s="66"/>
      <c r="L208" s="66"/>
      <c r="N208" s="60" t="s">
        <v>127</v>
      </c>
      <c r="O208" s="66"/>
      <c r="P208" s="114">
        <v>0</v>
      </c>
      <c r="Q208" s="66"/>
      <c r="R208" s="66"/>
      <c r="S208" s="66"/>
      <c r="T208" s="66"/>
      <c r="U208" s="66"/>
      <c r="V208" s="66"/>
      <c r="W208" s="66"/>
      <c r="X208" s="66"/>
      <c r="Z208" s="60" t="s">
        <v>127</v>
      </c>
      <c r="AA208" s="66"/>
      <c r="AB208" s="114">
        <v>0</v>
      </c>
      <c r="AC208" s="66"/>
      <c r="AD208" s="66"/>
      <c r="AE208" s="66"/>
      <c r="AF208" s="66"/>
      <c r="AG208" s="66"/>
      <c r="AH208" s="66"/>
      <c r="AI208" s="66"/>
      <c r="AJ208" s="66"/>
      <c r="AL208" s="60" t="s">
        <v>127</v>
      </c>
      <c r="AM208" s="66"/>
      <c r="AN208" s="114">
        <v>0</v>
      </c>
      <c r="AO208" s="66"/>
      <c r="AP208" s="66"/>
      <c r="AQ208" s="66"/>
      <c r="AR208" s="66"/>
      <c r="AS208" s="66"/>
      <c r="AT208" s="66"/>
      <c r="AU208" s="66"/>
      <c r="AV208" s="66"/>
      <c r="AX208" s="60" t="s">
        <v>127</v>
      </c>
      <c r="AY208" s="66"/>
      <c r="AZ208" s="114">
        <v>0</v>
      </c>
      <c r="BA208" s="66"/>
      <c r="BB208" s="66"/>
      <c r="BC208" s="66"/>
      <c r="BD208" s="66"/>
      <c r="BE208" s="66"/>
      <c r="BF208" s="66"/>
      <c r="BG208" s="66"/>
      <c r="BH208" s="66"/>
      <c r="BJ208" s="60" t="s">
        <v>127</v>
      </c>
      <c r="BK208" s="66"/>
      <c r="BL208" s="114">
        <v>0</v>
      </c>
      <c r="BM208" s="66"/>
      <c r="BN208" s="66"/>
      <c r="BO208" s="66"/>
      <c r="BP208" s="66"/>
      <c r="BQ208" s="66"/>
      <c r="BR208" s="66"/>
      <c r="BS208" s="66"/>
      <c r="BT208" s="66"/>
      <c r="BV208" s="60" t="s">
        <v>127</v>
      </c>
      <c r="BW208" s="66"/>
      <c r="BX208" s="114">
        <v>0</v>
      </c>
      <c r="BY208" s="66"/>
      <c r="BZ208" s="66"/>
      <c r="CA208" s="66"/>
      <c r="CB208" s="66"/>
      <c r="CC208" s="66"/>
      <c r="CD208" s="66"/>
      <c r="CE208" s="66"/>
      <c r="CF208" s="66"/>
    </row>
    <row r="209" spans="2:84" x14ac:dyDescent="0.35">
      <c r="B209" s="60" t="s">
        <v>128</v>
      </c>
      <c r="C209" s="67" t="s">
        <v>129</v>
      </c>
      <c r="D209" s="69">
        <v>1000</v>
      </c>
      <c r="N209" s="60" t="s">
        <v>128</v>
      </c>
      <c r="O209" s="67" t="s">
        <v>129</v>
      </c>
      <c r="P209" s="69">
        <v>2000</v>
      </c>
      <c r="Z209" s="60" t="s">
        <v>128</v>
      </c>
      <c r="AA209" s="67" t="s">
        <v>129</v>
      </c>
      <c r="AB209" s="69">
        <v>5000</v>
      </c>
      <c r="AL209" s="60" t="s">
        <v>128</v>
      </c>
      <c r="AM209" s="67" t="s">
        <v>129</v>
      </c>
      <c r="AN209" s="69">
        <v>0</v>
      </c>
      <c r="AX209" s="60" t="s">
        <v>128</v>
      </c>
      <c r="AY209" s="67" t="s">
        <v>129</v>
      </c>
      <c r="AZ209" s="69">
        <v>0</v>
      </c>
      <c r="BJ209" s="60" t="s">
        <v>128</v>
      </c>
      <c r="BK209" s="67" t="s">
        <v>129</v>
      </c>
      <c r="BL209" s="69">
        <v>0</v>
      </c>
      <c r="BV209" s="60" t="s">
        <v>128</v>
      </c>
      <c r="BW209" s="67" t="s">
        <v>129</v>
      </c>
      <c r="BX209" s="69">
        <v>0</v>
      </c>
    </row>
    <row r="210" spans="2:84" x14ac:dyDescent="0.35">
      <c r="B210" s="63"/>
      <c r="C210" s="63"/>
      <c r="D210" s="63"/>
      <c r="E210" s="70"/>
      <c r="F210" s="63"/>
      <c r="G210" s="63"/>
      <c r="H210" s="63"/>
      <c r="I210" s="63"/>
      <c r="J210" s="63"/>
      <c r="K210" s="63"/>
      <c r="L210" s="63"/>
      <c r="N210" s="63"/>
      <c r="O210" s="63"/>
      <c r="P210" s="63"/>
      <c r="Q210" s="70"/>
      <c r="R210" s="63"/>
      <c r="S210" s="63"/>
      <c r="T210" s="63"/>
      <c r="U210" s="63"/>
      <c r="V210" s="63"/>
      <c r="W210" s="63"/>
      <c r="X210" s="63"/>
      <c r="Z210" s="63"/>
      <c r="AA210" s="63"/>
      <c r="AB210" s="63"/>
      <c r="AC210" s="70"/>
      <c r="AD210" s="63"/>
      <c r="AE210" s="63"/>
      <c r="AF210" s="63"/>
      <c r="AG210" s="63"/>
      <c r="AH210" s="63"/>
      <c r="AI210" s="63"/>
      <c r="AJ210" s="63"/>
      <c r="AL210" s="63"/>
      <c r="AM210" s="63"/>
      <c r="AN210" s="63"/>
      <c r="AO210" s="70"/>
      <c r="AP210" s="63"/>
      <c r="AQ210" s="63"/>
      <c r="AR210" s="63"/>
      <c r="AS210" s="63"/>
      <c r="AT210" s="63"/>
      <c r="AU210" s="63"/>
      <c r="AV210" s="63"/>
      <c r="AX210" s="63"/>
      <c r="AY210" s="63"/>
      <c r="AZ210" s="63"/>
      <c r="BA210" s="70"/>
      <c r="BB210" s="63"/>
      <c r="BC210" s="63"/>
      <c r="BD210" s="63"/>
      <c r="BE210" s="63"/>
      <c r="BF210" s="63"/>
      <c r="BG210" s="63"/>
      <c r="BH210" s="63"/>
      <c r="BJ210" s="63"/>
      <c r="BK210" s="63"/>
      <c r="BL210" s="63"/>
      <c r="BM210" s="70"/>
      <c r="BN210" s="63"/>
      <c r="BO210" s="63"/>
      <c r="BP210" s="63"/>
      <c r="BQ210" s="63"/>
      <c r="BR210" s="63"/>
      <c r="BS210" s="63"/>
      <c r="BT210" s="63"/>
      <c r="BV210" s="63"/>
      <c r="BW210" s="63"/>
      <c r="BX210" s="63"/>
      <c r="BY210" s="70"/>
      <c r="BZ210" s="63"/>
      <c r="CA210" s="63"/>
      <c r="CB210" s="63"/>
      <c r="CC210" s="63"/>
      <c r="CD210" s="63"/>
      <c r="CE210" s="63"/>
      <c r="CF210" s="63"/>
    </row>
    <row r="211" spans="2:84" x14ac:dyDescent="0.35">
      <c r="B211" s="71" t="s">
        <v>130</v>
      </c>
      <c r="E211" s="68"/>
      <c r="N211" s="71" t="s">
        <v>130</v>
      </c>
      <c r="Q211" s="68"/>
      <c r="Z211" s="71" t="s">
        <v>130</v>
      </c>
      <c r="AC211" s="68"/>
      <c r="AL211" s="71" t="s">
        <v>130</v>
      </c>
      <c r="AO211" s="68"/>
      <c r="AX211" s="71" t="s">
        <v>130</v>
      </c>
      <c r="BA211" s="68"/>
      <c r="BJ211" s="71" t="s">
        <v>130</v>
      </c>
      <c r="BM211" s="68"/>
      <c r="BV211" s="71" t="s">
        <v>130</v>
      </c>
      <c r="BY211" s="68"/>
    </row>
    <row r="212" spans="2:84" x14ac:dyDescent="0.35">
      <c r="B212" s="60" t="s">
        <v>131</v>
      </c>
      <c r="C212" s="67" t="s">
        <v>132</v>
      </c>
      <c r="D212" s="70"/>
      <c r="E212" s="68"/>
      <c r="N212" s="60" t="s">
        <v>131</v>
      </c>
      <c r="O212" s="67" t="s">
        <v>132</v>
      </c>
      <c r="P212" s="70"/>
      <c r="Q212" s="68"/>
      <c r="Z212" s="60" t="s">
        <v>131</v>
      </c>
      <c r="AA212" s="67" t="s">
        <v>132</v>
      </c>
      <c r="AB212" s="70"/>
      <c r="AC212" s="68"/>
      <c r="AL212" s="60" t="s">
        <v>131</v>
      </c>
      <c r="AM212" s="67" t="s">
        <v>132</v>
      </c>
      <c r="AN212" s="70"/>
      <c r="AO212" s="68"/>
      <c r="AX212" s="60" t="s">
        <v>131</v>
      </c>
      <c r="AY212" s="67" t="s">
        <v>132</v>
      </c>
      <c r="AZ212" s="70"/>
      <c r="BA212" s="68"/>
      <c r="BJ212" s="60" t="s">
        <v>131</v>
      </c>
      <c r="BK212" s="67" t="s">
        <v>132</v>
      </c>
      <c r="BL212" s="70"/>
      <c r="BM212" s="68"/>
      <c r="BV212" s="60" t="s">
        <v>131</v>
      </c>
      <c r="BW212" s="67" t="s">
        <v>132</v>
      </c>
      <c r="BX212" s="70"/>
      <c r="BY212" s="68"/>
    </row>
    <row r="213" spans="2:84" x14ac:dyDescent="0.35">
      <c r="B213" s="63"/>
      <c r="C213" s="63"/>
      <c r="D213" s="63"/>
      <c r="E213" s="63"/>
      <c r="F213" s="63"/>
      <c r="G213" s="63"/>
      <c r="H213" s="63"/>
      <c r="I213" s="63"/>
      <c r="J213" s="63"/>
      <c r="K213" s="63"/>
      <c r="L213" s="63"/>
      <c r="N213" s="63"/>
      <c r="O213" s="63"/>
      <c r="P213" s="63"/>
      <c r="Q213" s="63"/>
      <c r="R213" s="63"/>
      <c r="S213" s="63"/>
      <c r="T213" s="63"/>
      <c r="U213" s="63"/>
      <c r="V213" s="63"/>
      <c r="W213" s="63"/>
      <c r="X213" s="63"/>
      <c r="Z213" s="63"/>
      <c r="AA213" s="63"/>
      <c r="AB213" s="63"/>
      <c r="AC213" s="63"/>
      <c r="AD213" s="63"/>
      <c r="AE213" s="63"/>
      <c r="AF213" s="63"/>
      <c r="AG213" s="63"/>
      <c r="AH213" s="63"/>
      <c r="AI213" s="63"/>
      <c r="AJ213" s="63"/>
      <c r="AL213" s="63"/>
      <c r="AM213" s="63"/>
      <c r="AN213" s="63"/>
      <c r="AO213" s="63"/>
      <c r="AP213" s="63"/>
      <c r="AQ213" s="63"/>
      <c r="AR213" s="63"/>
      <c r="AS213" s="63"/>
      <c r="AT213" s="63"/>
      <c r="AU213" s="63"/>
      <c r="AV213" s="63"/>
      <c r="AX213" s="63"/>
      <c r="AY213" s="63"/>
      <c r="AZ213" s="63"/>
      <c r="BA213" s="63"/>
      <c r="BB213" s="63"/>
      <c r="BC213" s="63"/>
      <c r="BD213" s="63"/>
      <c r="BE213" s="63"/>
      <c r="BF213" s="63"/>
      <c r="BG213" s="63"/>
      <c r="BH213" s="63"/>
      <c r="BJ213" s="63"/>
      <c r="BK213" s="63"/>
      <c r="BL213" s="63"/>
      <c r="BM213" s="63"/>
      <c r="BN213" s="63"/>
      <c r="BO213" s="63"/>
      <c r="BP213" s="63"/>
      <c r="BQ213" s="63"/>
      <c r="BR213" s="63"/>
      <c r="BS213" s="63"/>
      <c r="BT213" s="63"/>
      <c r="BV213" s="63"/>
      <c r="BW213" s="63"/>
      <c r="BX213" s="63"/>
      <c r="BY213" s="63"/>
      <c r="BZ213" s="63"/>
      <c r="CA213" s="63"/>
      <c r="CB213" s="63"/>
      <c r="CC213" s="63"/>
      <c r="CD213" s="63"/>
      <c r="CE213" s="63"/>
      <c r="CF213" s="63"/>
    </row>
    <row r="214" spans="2:84" x14ac:dyDescent="0.35">
      <c r="B214" s="63"/>
      <c r="C214" s="137"/>
      <c r="D214" s="307" t="s">
        <v>134</v>
      </c>
      <c r="E214" s="308"/>
      <c r="F214" s="309"/>
      <c r="H214" s="307" t="s">
        <v>135</v>
      </c>
      <c r="I214" s="308"/>
      <c r="J214" s="309"/>
      <c r="K214" s="307" t="s">
        <v>136</v>
      </c>
      <c r="L214" s="309"/>
      <c r="N214" s="63"/>
      <c r="O214" s="137"/>
      <c r="P214" s="307" t="s">
        <v>134</v>
      </c>
      <c r="Q214" s="308"/>
      <c r="R214" s="309"/>
      <c r="T214" s="307" t="s">
        <v>135</v>
      </c>
      <c r="U214" s="308"/>
      <c r="V214" s="309"/>
      <c r="W214" s="307" t="s">
        <v>136</v>
      </c>
      <c r="X214" s="309"/>
      <c r="Z214" s="63"/>
      <c r="AA214" s="137"/>
      <c r="AB214" s="307" t="s">
        <v>134</v>
      </c>
      <c r="AC214" s="308"/>
      <c r="AD214" s="309"/>
      <c r="AF214" s="307" t="s">
        <v>135</v>
      </c>
      <c r="AG214" s="308"/>
      <c r="AH214" s="309"/>
      <c r="AI214" s="307" t="s">
        <v>136</v>
      </c>
      <c r="AJ214" s="309"/>
      <c r="AL214" s="63"/>
      <c r="AM214" s="137"/>
      <c r="AN214" s="307" t="s">
        <v>134</v>
      </c>
      <c r="AO214" s="308"/>
      <c r="AP214" s="309"/>
      <c r="AR214" s="307" t="s">
        <v>135</v>
      </c>
      <c r="AS214" s="308"/>
      <c r="AT214" s="309"/>
      <c r="AU214" s="307" t="s">
        <v>136</v>
      </c>
      <c r="AV214" s="309"/>
      <c r="AX214" s="63"/>
      <c r="AY214" s="137"/>
      <c r="AZ214" s="307" t="s">
        <v>134</v>
      </c>
      <c r="BA214" s="308"/>
      <c r="BB214" s="309"/>
      <c r="BD214" s="307" t="s">
        <v>135</v>
      </c>
      <c r="BE214" s="308"/>
      <c r="BF214" s="309"/>
      <c r="BG214" s="307" t="s">
        <v>136</v>
      </c>
      <c r="BH214" s="309"/>
      <c r="BJ214" s="63"/>
      <c r="BK214" s="137"/>
      <c r="BL214" s="307" t="s">
        <v>134</v>
      </c>
      <c r="BM214" s="308"/>
      <c r="BN214" s="309"/>
      <c r="BP214" s="307" t="s">
        <v>135</v>
      </c>
      <c r="BQ214" s="308"/>
      <c r="BR214" s="309"/>
      <c r="BS214" s="307" t="s">
        <v>136</v>
      </c>
      <c r="BT214" s="309"/>
      <c r="BV214" s="63"/>
      <c r="BW214" s="137"/>
      <c r="BX214" s="307" t="s">
        <v>134</v>
      </c>
      <c r="BY214" s="308"/>
      <c r="BZ214" s="309"/>
      <c r="CB214" s="307" t="s">
        <v>135</v>
      </c>
      <c r="CC214" s="308"/>
      <c r="CD214" s="309"/>
      <c r="CE214" s="307" t="s">
        <v>136</v>
      </c>
      <c r="CF214" s="309"/>
    </row>
    <row r="215" spans="2:84" ht="15.75" customHeight="1" x14ac:dyDescent="0.35">
      <c r="B215" s="63"/>
      <c r="C215" s="137"/>
      <c r="D215" s="74" t="s">
        <v>137</v>
      </c>
      <c r="E215" s="74" t="s">
        <v>138</v>
      </c>
      <c r="F215" s="75" t="s">
        <v>139</v>
      </c>
      <c r="H215" s="74" t="s">
        <v>137</v>
      </c>
      <c r="I215" s="76" t="s">
        <v>138</v>
      </c>
      <c r="J215" s="75" t="s">
        <v>139</v>
      </c>
      <c r="K215" s="302" t="s">
        <v>140</v>
      </c>
      <c r="L215" s="302" t="s">
        <v>141</v>
      </c>
      <c r="N215" s="63"/>
      <c r="O215" s="137"/>
      <c r="P215" s="74" t="s">
        <v>137</v>
      </c>
      <c r="Q215" s="74" t="s">
        <v>138</v>
      </c>
      <c r="R215" s="75" t="s">
        <v>139</v>
      </c>
      <c r="T215" s="74" t="s">
        <v>137</v>
      </c>
      <c r="U215" s="76" t="s">
        <v>138</v>
      </c>
      <c r="V215" s="75" t="s">
        <v>139</v>
      </c>
      <c r="W215" s="302" t="s">
        <v>140</v>
      </c>
      <c r="X215" s="302" t="s">
        <v>141</v>
      </c>
      <c r="Z215" s="63"/>
      <c r="AA215" s="137"/>
      <c r="AB215" s="74" t="s">
        <v>137</v>
      </c>
      <c r="AC215" s="74" t="s">
        <v>138</v>
      </c>
      <c r="AD215" s="75" t="s">
        <v>139</v>
      </c>
      <c r="AF215" s="74" t="s">
        <v>137</v>
      </c>
      <c r="AG215" s="76" t="s">
        <v>138</v>
      </c>
      <c r="AH215" s="75" t="s">
        <v>139</v>
      </c>
      <c r="AI215" s="302" t="s">
        <v>140</v>
      </c>
      <c r="AJ215" s="302" t="s">
        <v>141</v>
      </c>
      <c r="AL215" s="63"/>
      <c r="AM215" s="137"/>
      <c r="AN215" s="74" t="s">
        <v>137</v>
      </c>
      <c r="AO215" s="74" t="s">
        <v>138</v>
      </c>
      <c r="AP215" s="75" t="s">
        <v>139</v>
      </c>
      <c r="AR215" s="74" t="s">
        <v>137</v>
      </c>
      <c r="AS215" s="76" t="s">
        <v>138</v>
      </c>
      <c r="AT215" s="75" t="s">
        <v>139</v>
      </c>
      <c r="AU215" s="302" t="s">
        <v>140</v>
      </c>
      <c r="AV215" s="302" t="s">
        <v>141</v>
      </c>
      <c r="AX215" s="63"/>
      <c r="AY215" s="137"/>
      <c r="AZ215" s="74" t="s">
        <v>137</v>
      </c>
      <c r="BA215" s="74" t="s">
        <v>138</v>
      </c>
      <c r="BB215" s="75" t="s">
        <v>139</v>
      </c>
      <c r="BD215" s="74" t="s">
        <v>137</v>
      </c>
      <c r="BE215" s="76" t="s">
        <v>138</v>
      </c>
      <c r="BF215" s="75" t="s">
        <v>139</v>
      </c>
      <c r="BG215" s="302" t="s">
        <v>140</v>
      </c>
      <c r="BH215" s="302" t="s">
        <v>141</v>
      </c>
      <c r="BJ215" s="63"/>
      <c r="BK215" s="137"/>
      <c r="BL215" s="74" t="s">
        <v>137</v>
      </c>
      <c r="BM215" s="74" t="s">
        <v>138</v>
      </c>
      <c r="BN215" s="75" t="s">
        <v>139</v>
      </c>
      <c r="BP215" s="74" t="s">
        <v>137</v>
      </c>
      <c r="BQ215" s="76" t="s">
        <v>138</v>
      </c>
      <c r="BR215" s="75" t="s">
        <v>139</v>
      </c>
      <c r="BS215" s="302" t="s">
        <v>140</v>
      </c>
      <c r="BT215" s="302" t="s">
        <v>141</v>
      </c>
      <c r="BV215" s="63"/>
      <c r="BW215" s="137"/>
      <c r="BX215" s="74" t="s">
        <v>137</v>
      </c>
      <c r="BY215" s="74" t="s">
        <v>138</v>
      </c>
      <c r="BZ215" s="75" t="s">
        <v>139</v>
      </c>
      <c r="CB215" s="74" t="s">
        <v>137</v>
      </c>
      <c r="CC215" s="76" t="s">
        <v>138</v>
      </c>
      <c r="CD215" s="75" t="s">
        <v>139</v>
      </c>
      <c r="CE215" s="302" t="s">
        <v>140</v>
      </c>
      <c r="CF215" s="302" t="s">
        <v>141</v>
      </c>
    </row>
    <row r="216" spans="2:84" x14ac:dyDescent="0.35">
      <c r="B216" s="63"/>
      <c r="C216" s="138"/>
      <c r="D216" s="77" t="s">
        <v>142</v>
      </c>
      <c r="E216" s="77"/>
      <c r="F216" s="78" t="s">
        <v>142</v>
      </c>
      <c r="H216" s="77" t="s">
        <v>142</v>
      </c>
      <c r="I216" s="78"/>
      <c r="J216" s="78" t="s">
        <v>142</v>
      </c>
      <c r="K216" s="303"/>
      <c r="L216" s="303"/>
      <c r="N216" s="63"/>
      <c r="O216" s="138"/>
      <c r="P216" s="77" t="s">
        <v>142</v>
      </c>
      <c r="Q216" s="77"/>
      <c r="R216" s="78" t="s">
        <v>142</v>
      </c>
      <c r="T216" s="77" t="s">
        <v>142</v>
      </c>
      <c r="U216" s="78"/>
      <c r="V216" s="78" t="s">
        <v>142</v>
      </c>
      <c r="W216" s="303"/>
      <c r="X216" s="303"/>
      <c r="Z216" s="63"/>
      <c r="AA216" s="138"/>
      <c r="AB216" s="77" t="s">
        <v>142</v>
      </c>
      <c r="AC216" s="77"/>
      <c r="AD216" s="78" t="s">
        <v>142</v>
      </c>
      <c r="AF216" s="77" t="s">
        <v>142</v>
      </c>
      <c r="AG216" s="78"/>
      <c r="AH216" s="78" t="s">
        <v>142</v>
      </c>
      <c r="AI216" s="303"/>
      <c r="AJ216" s="303"/>
      <c r="AL216" s="63"/>
      <c r="AM216" s="138"/>
      <c r="AN216" s="77" t="s">
        <v>142</v>
      </c>
      <c r="AO216" s="77"/>
      <c r="AP216" s="78" t="s">
        <v>142</v>
      </c>
      <c r="AR216" s="77" t="s">
        <v>142</v>
      </c>
      <c r="AS216" s="78"/>
      <c r="AT216" s="78" t="s">
        <v>142</v>
      </c>
      <c r="AU216" s="303"/>
      <c r="AV216" s="303"/>
      <c r="AX216" s="63"/>
      <c r="AY216" s="138"/>
      <c r="AZ216" s="77" t="s">
        <v>142</v>
      </c>
      <c r="BA216" s="77"/>
      <c r="BB216" s="78" t="s">
        <v>142</v>
      </c>
      <c r="BD216" s="77" t="s">
        <v>142</v>
      </c>
      <c r="BE216" s="78"/>
      <c r="BF216" s="78" t="s">
        <v>142</v>
      </c>
      <c r="BG216" s="303"/>
      <c r="BH216" s="303"/>
      <c r="BJ216" s="63"/>
      <c r="BK216" s="138"/>
      <c r="BL216" s="77" t="s">
        <v>142</v>
      </c>
      <c r="BM216" s="77"/>
      <c r="BN216" s="78" t="s">
        <v>142</v>
      </c>
      <c r="BP216" s="77" t="s">
        <v>142</v>
      </c>
      <c r="BQ216" s="78"/>
      <c r="BR216" s="78" t="s">
        <v>142</v>
      </c>
      <c r="BS216" s="303"/>
      <c r="BT216" s="303"/>
      <c r="BV216" s="63"/>
      <c r="BW216" s="138"/>
      <c r="BX216" s="77" t="s">
        <v>142</v>
      </c>
      <c r="BY216" s="77"/>
      <c r="BZ216" s="78" t="s">
        <v>142</v>
      </c>
      <c r="CB216" s="77" t="s">
        <v>142</v>
      </c>
      <c r="CC216" s="78"/>
      <c r="CD216" s="78" t="s">
        <v>142</v>
      </c>
      <c r="CE216" s="303"/>
      <c r="CF216" s="303"/>
    </row>
    <row r="217" spans="2:84" x14ac:dyDescent="0.35">
      <c r="B217" s="167" t="s">
        <v>143</v>
      </c>
      <c r="C217" s="168"/>
      <c r="D217" s="153">
        <v>0</v>
      </c>
      <c r="E217" s="103">
        <v>1</v>
      </c>
      <c r="F217" s="80">
        <f>D217*E217</f>
        <v>0</v>
      </c>
      <c r="H217" s="153"/>
      <c r="I217" s="139">
        <v>1</v>
      </c>
      <c r="J217" s="80">
        <v>0</v>
      </c>
      <c r="K217" s="82">
        <v>0</v>
      </c>
      <c r="L217" s="83" t="s">
        <v>133</v>
      </c>
      <c r="N217" s="167" t="s">
        <v>143</v>
      </c>
      <c r="O217" s="168"/>
      <c r="P217" s="153">
        <v>0</v>
      </c>
      <c r="Q217" s="103">
        <v>1</v>
      </c>
      <c r="R217" s="80">
        <f>P217*Q217</f>
        <v>0</v>
      </c>
      <c r="T217" s="153"/>
      <c r="U217" s="139">
        <v>1</v>
      </c>
      <c r="V217" s="80">
        <v>0</v>
      </c>
      <c r="W217" s="82">
        <v>0</v>
      </c>
      <c r="X217" s="83" t="s">
        <v>133</v>
      </c>
      <c r="Z217" s="167" t="s">
        <v>143</v>
      </c>
      <c r="AA217" s="168"/>
      <c r="AB217" s="153">
        <v>0</v>
      </c>
      <c r="AC217" s="103">
        <v>1</v>
      </c>
      <c r="AD217" s="80">
        <f>AB217*AC217</f>
        <v>0</v>
      </c>
      <c r="AF217" s="153"/>
      <c r="AG217" s="139">
        <v>1</v>
      </c>
      <c r="AH217" s="80">
        <v>0</v>
      </c>
      <c r="AI217" s="82">
        <v>0</v>
      </c>
      <c r="AJ217" s="83" t="s">
        <v>133</v>
      </c>
      <c r="AL217" s="167" t="s">
        <v>143</v>
      </c>
      <c r="AM217" s="168"/>
      <c r="AN217" s="153">
        <v>0</v>
      </c>
      <c r="AO217" s="103">
        <v>1</v>
      </c>
      <c r="AP217" s="80">
        <f>AN217*AO217</f>
        <v>0</v>
      </c>
      <c r="AR217" s="153"/>
      <c r="AS217" s="139">
        <v>1</v>
      </c>
      <c r="AT217" s="80">
        <v>0</v>
      </c>
      <c r="AU217" s="82">
        <v>0</v>
      </c>
      <c r="AV217" s="83" t="s">
        <v>133</v>
      </c>
      <c r="AX217" s="167" t="s">
        <v>143</v>
      </c>
      <c r="AY217" s="168"/>
      <c r="AZ217" s="153">
        <v>0</v>
      </c>
      <c r="BA217" s="103">
        <v>1</v>
      </c>
      <c r="BB217" s="80">
        <f>AZ217*BA217</f>
        <v>0</v>
      </c>
      <c r="BD217" s="153"/>
      <c r="BE217" s="139">
        <v>1</v>
      </c>
      <c r="BF217" s="80">
        <v>0</v>
      </c>
      <c r="BG217" s="82">
        <v>0</v>
      </c>
      <c r="BH217" s="83" t="s">
        <v>133</v>
      </c>
      <c r="BJ217" s="167" t="s">
        <v>143</v>
      </c>
      <c r="BK217" s="168"/>
      <c r="BL217" s="153">
        <v>0</v>
      </c>
      <c r="BM217" s="103">
        <v>1</v>
      </c>
      <c r="BN217" s="80">
        <f>BL217*BM217</f>
        <v>0</v>
      </c>
      <c r="BP217" s="153"/>
      <c r="BQ217" s="139">
        <v>1</v>
      </c>
      <c r="BR217" s="80">
        <v>0</v>
      </c>
      <c r="BS217" s="82">
        <v>0</v>
      </c>
      <c r="BT217" s="83" t="s">
        <v>133</v>
      </c>
      <c r="BV217" s="167" t="s">
        <v>143</v>
      </c>
      <c r="BW217" s="168"/>
      <c r="BX217" s="153">
        <v>0</v>
      </c>
      <c r="BY217" s="103">
        <v>1</v>
      </c>
      <c r="BZ217" s="80">
        <f>BX217*BY217</f>
        <v>0</v>
      </c>
      <c r="CB217" s="153"/>
      <c r="CC217" s="139">
        <v>1</v>
      </c>
      <c r="CD217" s="80">
        <v>0</v>
      </c>
      <c r="CE217" s="82">
        <v>0</v>
      </c>
      <c r="CF217" s="83" t="s">
        <v>133</v>
      </c>
    </row>
    <row r="218" spans="2:84" x14ac:dyDescent="0.35">
      <c r="B218" s="169" t="s">
        <v>153</v>
      </c>
      <c r="C218" s="79"/>
      <c r="D218" s="184">
        <f>'Current Tariff Schedule'!$H201</f>
        <v>1.204</v>
      </c>
      <c r="E218" s="140">
        <f>D209</f>
        <v>1000</v>
      </c>
      <c r="F218" s="80">
        <f>D218*E218</f>
        <v>1204</v>
      </c>
      <c r="H218" s="183">
        <f>'Proposed Tariff Schedule'!$H201</f>
        <v>1.2473000000000001</v>
      </c>
      <c r="I218" s="141">
        <f>D209</f>
        <v>1000</v>
      </c>
      <c r="J218" s="80">
        <f>H218*I218</f>
        <v>1247.3000000000002</v>
      </c>
      <c r="K218" s="82">
        <f>J218-F218</f>
        <v>43.300000000000182</v>
      </c>
      <c r="L218" s="83">
        <f>K218/F218</f>
        <v>3.5963455149501812E-2</v>
      </c>
      <c r="N218" s="169" t="s">
        <v>153</v>
      </c>
      <c r="O218" s="79"/>
      <c r="P218" s="242">
        <f t="shared" ref="P218" si="105">$D218</f>
        <v>1.204</v>
      </c>
      <c r="Q218" s="140">
        <f>P209</f>
        <v>2000</v>
      </c>
      <c r="R218" s="80">
        <f>P218*Q218</f>
        <v>2408</v>
      </c>
      <c r="T218" s="242">
        <f t="shared" ref="T218" si="106">$H218</f>
        <v>1.2473000000000001</v>
      </c>
      <c r="U218" s="141">
        <f>P209</f>
        <v>2000</v>
      </c>
      <c r="V218" s="80">
        <f>T218*U218</f>
        <v>2494.6000000000004</v>
      </c>
      <c r="W218" s="82">
        <f>V218-R218</f>
        <v>86.600000000000364</v>
      </c>
      <c r="X218" s="83">
        <f>W218/R218</f>
        <v>3.5963455149501812E-2</v>
      </c>
      <c r="Z218" s="169" t="s">
        <v>153</v>
      </c>
      <c r="AA218" s="79"/>
      <c r="AB218" s="242">
        <f t="shared" ref="AB218" si="107">$D218</f>
        <v>1.204</v>
      </c>
      <c r="AC218" s="140">
        <f>AB209</f>
        <v>5000</v>
      </c>
      <c r="AD218" s="80">
        <f>AB218*AC218</f>
        <v>6020</v>
      </c>
      <c r="AF218" s="242">
        <f t="shared" ref="AF218" si="108">$H218</f>
        <v>1.2473000000000001</v>
      </c>
      <c r="AG218" s="141">
        <f>AB209</f>
        <v>5000</v>
      </c>
      <c r="AH218" s="80">
        <f>AF218*AG218</f>
        <v>6236.5</v>
      </c>
      <c r="AI218" s="82">
        <f>AH218-AD218</f>
        <v>216.5</v>
      </c>
      <c r="AJ218" s="83">
        <f>AI218/AD218</f>
        <v>3.5963455149501659E-2</v>
      </c>
      <c r="AL218" s="169" t="s">
        <v>153</v>
      </c>
      <c r="AM218" s="79"/>
      <c r="AN218" s="242">
        <f t="shared" ref="AN218" si="109">$D218</f>
        <v>1.204</v>
      </c>
      <c r="AO218" s="140">
        <f>AN209</f>
        <v>0</v>
      </c>
      <c r="AP218" s="80">
        <f>AN218*AO218</f>
        <v>0</v>
      </c>
      <c r="AR218" s="242">
        <f t="shared" ref="AR218" si="110">$H218</f>
        <v>1.2473000000000001</v>
      </c>
      <c r="AS218" s="141">
        <f>AN209</f>
        <v>0</v>
      </c>
      <c r="AT218" s="80">
        <f>AR218*AS218</f>
        <v>0</v>
      </c>
      <c r="AU218" s="82">
        <f>AT218-AP218</f>
        <v>0</v>
      </c>
      <c r="AV218" s="83">
        <f>IFERROR(AU218/AP218,0)</f>
        <v>0</v>
      </c>
      <c r="AX218" s="169" t="s">
        <v>153</v>
      </c>
      <c r="AY218" s="79"/>
      <c r="AZ218" s="242">
        <f t="shared" ref="AZ218" si="111">$D218</f>
        <v>1.204</v>
      </c>
      <c r="BA218" s="140">
        <f>AZ209</f>
        <v>0</v>
      </c>
      <c r="BB218" s="80">
        <f>AZ218*BA218</f>
        <v>0</v>
      </c>
      <c r="BD218" s="242">
        <f t="shared" ref="BD218" si="112">$H218</f>
        <v>1.2473000000000001</v>
      </c>
      <c r="BE218" s="141">
        <f>AZ209</f>
        <v>0</v>
      </c>
      <c r="BF218" s="80">
        <f>BD218*BE218</f>
        <v>0</v>
      </c>
      <c r="BG218" s="82">
        <f>BF218-BB218</f>
        <v>0</v>
      </c>
      <c r="BH218" s="83">
        <f>IFERROR(BG218/BB218,0)</f>
        <v>0</v>
      </c>
      <c r="BJ218" s="169" t="s">
        <v>153</v>
      </c>
      <c r="BK218" s="79"/>
      <c r="BL218" s="242">
        <f t="shared" ref="BL218" si="113">$D218</f>
        <v>1.204</v>
      </c>
      <c r="BM218" s="140">
        <f>BL209</f>
        <v>0</v>
      </c>
      <c r="BN218" s="80">
        <f>BL218*BM218</f>
        <v>0</v>
      </c>
      <c r="BP218" s="242">
        <f t="shared" ref="BP218" si="114">$H218</f>
        <v>1.2473000000000001</v>
      </c>
      <c r="BQ218" s="141">
        <f>BL209</f>
        <v>0</v>
      </c>
      <c r="BR218" s="80">
        <f>BP218*BQ218</f>
        <v>0</v>
      </c>
      <c r="BS218" s="82">
        <f>BR218-BN218</f>
        <v>0</v>
      </c>
      <c r="BT218" s="83">
        <f>IFERROR(BS218/BN218,0)</f>
        <v>0</v>
      </c>
      <c r="BV218" s="169" t="s">
        <v>153</v>
      </c>
      <c r="BW218" s="79"/>
      <c r="BX218" s="242">
        <f t="shared" ref="BX218" si="115">$D218</f>
        <v>1.204</v>
      </c>
      <c r="BY218" s="140">
        <f>BX209</f>
        <v>0</v>
      </c>
      <c r="BZ218" s="80">
        <f>BX218*BY218</f>
        <v>0</v>
      </c>
      <c r="CB218" s="242">
        <f t="shared" ref="CB218" si="116">$H218</f>
        <v>1.2473000000000001</v>
      </c>
      <c r="CC218" s="141">
        <f>BX209</f>
        <v>0</v>
      </c>
      <c r="CD218" s="80">
        <f>CB218*CC218</f>
        <v>0</v>
      </c>
      <c r="CE218" s="82">
        <f>CD218-BZ218</f>
        <v>0</v>
      </c>
      <c r="CF218" s="83">
        <f>IFERROR(CE218/BZ218,0)</f>
        <v>0</v>
      </c>
    </row>
    <row r="219" spans="2:84" x14ac:dyDescent="0.35">
      <c r="B219" s="169"/>
      <c r="C219" s="79"/>
      <c r="D219" s="154"/>
      <c r="E219" s="146"/>
      <c r="F219" s="80"/>
      <c r="H219" s="154"/>
      <c r="I219" s="146"/>
      <c r="J219" s="80"/>
      <c r="K219" s="82"/>
      <c r="L219" s="83"/>
      <c r="N219" s="169"/>
      <c r="O219" s="79"/>
      <c r="P219" s="154"/>
      <c r="Q219" s="146"/>
      <c r="R219" s="80"/>
      <c r="T219" s="154"/>
      <c r="U219" s="146"/>
      <c r="V219" s="80"/>
      <c r="W219" s="82"/>
      <c r="X219" s="83"/>
      <c r="Z219" s="169"/>
      <c r="AA219" s="79"/>
      <c r="AB219" s="154"/>
      <c r="AC219" s="146"/>
      <c r="AD219" s="80"/>
      <c r="AF219" s="154"/>
      <c r="AG219" s="146"/>
      <c r="AH219" s="80"/>
      <c r="AI219" s="82"/>
      <c r="AJ219" s="83"/>
      <c r="AL219" s="169"/>
      <c r="AM219" s="79"/>
      <c r="AN219" s="154"/>
      <c r="AO219" s="146"/>
      <c r="AP219" s="80"/>
      <c r="AR219" s="154"/>
      <c r="AS219" s="146"/>
      <c r="AT219" s="80"/>
      <c r="AU219" s="82"/>
      <c r="AV219" s="160"/>
      <c r="AX219" s="169"/>
      <c r="AY219" s="79"/>
      <c r="AZ219" s="154"/>
      <c r="BA219" s="146"/>
      <c r="BB219" s="80"/>
      <c r="BD219" s="154"/>
      <c r="BE219" s="146"/>
      <c r="BF219" s="80"/>
      <c r="BG219" s="82"/>
      <c r="BH219" s="160"/>
      <c r="BJ219" s="169"/>
      <c r="BK219" s="79"/>
      <c r="BL219" s="154"/>
      <c r="BM219" s="146"/>
      <c r="BN219" s="80"/>
      <c r="BP219" s="154"/>
      <c r="BQ219" s="146"/>
      <c r="BR219" s="80"/>
      <c r="BS219" s="82"/>
      <c r="BT219" s="160"/>
      <c r="BV219" s="169"/>
      <c r="BW219" s="79"/>
      <c r="BX219" s="154"/>
      <c r="BY219" s="146"/>
      <c r="BZ219" s="80"/>
      <c r="CB219" s="154"/>
      <c r="CC219" s="146"/>
      <c r="CD219" s="80"/>
      <c r="CE219" s="82"/>
      <c r="CF219" s="160"/>
    </row>
    <row r="220" spans="2:84" ht="15" thickBot="1" x14ac:dyDescent="0.4">
      <c r="B220" s="84" t="s">
        <v>144</v>
      </c>
      <c r="C220" s="85"/>
      <c r="D220" s="86"/>
      <c r="E220" s="87"/>
      <c r="F220" s="142">
        <f>SUM(F217:F219)</f>
        <v>1204</v>
      </c>
      <c r="H220" s="86"/>
      <c r="I220" s="88"/>
      <c r="J220" s="142">
        <f>SUM(J217:J219)</f>
        <v>1247.3000000000002</v>
      </c>
      <c r="K220" s="143">
        <f>J220-F220</f>
        <v>43.300000000000182</v>
      </c>
      <c r="L220" s="89">
        <f>K220/F220</f>
        <v>3.5963455149501812E-2</v>
      </c>
      <c r="N220" s="84" t="s">
        <v>144</v>
      </c>
      <c r="O220" s="85"/>
      <c r="P220" s="86"/>
      <c r="Q220" s="87"/>
      <c r="R220" s="142">
        <f>SUM(R217:R219)</f>
        <v>2408</v>
      </c>
      <c r="T220" s="86"/>
      <c r="U220" s="88"/>
      <c r="V220" s="142">
        <f>SUM(V217:V219)</f>
        <v>2494.6000000000004</v>
      </c>
      <c r="W220" s="143">
        <f>V220-R220</f>
        <v>86.600000000000364</v>
      </c>
      <c r="X220" s="89">
        <f>W220/R220</f>
        <v>3.5963455149501812E-2</v>
      </c>
      <c r="Z220" s="84" t="s">
        <v>144</v>
      </c>
      <c r="AA220" s="85"/>
      <c r="AB220" s="86"/>
      <c r="AC220" s="87"/>
      <c r="AD220" s="142">
        <f>SUM(AD217:AD219)</f>
        <v>6020</v>
      </c>
      <c r="AF220" s="86"/>
      <c r="AG220" s="88"/>
      <c r="AH220" s="142">
        <f>SUM(AH217:AH219)</f>
        <v>6236.5</v>
      </c>
      <c r="AI220" s="143">
        <f>AH220-AD220</f>
        <v>216.5</v>
      </c>
      <c r="AJ220" s="89">
        <f>AI220/AD220</f>
        <v>3.5963455149501659E-2</v>
      </c>
      <c r="AL220" s="84" t="s">
        <v>144</v>
      </c>
      <c r="AM220" s="85"/>
      <c r="AN220" s="86"/>
      <c r="AO220" s="87"/>
      <c r="AP220" s="142">
        <f>SUM(AP217:AP219)</f>
        <v>0</v>
      </c>
      <c r="AR220" s="86"/>
      <c r="AS220" s="88"/>
      <c r="AT220" s="142">
        <f>SUM(AT217:AT219)</f>
        <v>0</v>
      </c>
      <c r="AU220" s="143">
        <f>AT220-AP220</f>
        <v>0</v>
      </c>
      <c r="AV220" s="165">
        <f>IFERROR(AU220/AP220,0)</f>
        <v>0</v>
      </c>
      <c r="AX220" s="84" t="s">
        <v>144</v>
      </c>
      <c r="AY220" s="85"/>
      <c r="AZ220" s="86"/>
      <c r="BA220" s="87"/>
      <c r="BB220" s="142">
        <f>SUM(BB217:BB219)</f>
        <v>0</v>
      </c>
      <c r="BD220" s="86"/>
      <c r="BE220" s="88"/>
      <c r="BF220" s="142">
        <f>SUM(BF217:BF219)</f>
        <v>0</v>
      </c>
      <c r="BG220" s="143">
        <f>BF220-BB220</f>
        <v>0</v>
      </c>
      <c r="BH220" s="165">
        <f>IFERROR(BG220/BB220,0)</f>
        <v>0</v>
      </c>
      <c r="BJ220" s="84" t="s">
        <v>144</v>
      </c>
      <c r="BK220" s="85"/>
      <c r="BL220" s="86"/>
      <c r="BM220" s="87"/>
      <c r="BN220" s="142">
        <f>SUM(BN217:BN219)</f>
        <v>0</v>
      </c>
      <c r="BP220" s="86"/>
      <c r="BQ220" s="88"/>
      <c r="BR220" s="142">
        <f>SUM(BR217:BR219)</f>
        <v>0</v>
      </c>
      <c r="BS220" s="143">
        <f>BR220-BN220</f>
        <v>0</v>
      </c>
      <c r="BT220" s="165">
        <f>IFERROR(BS220/BN220,0)</f>
        <v>0</v>
      </c>
      <c r="BV220" s="84" t="s">
        <v>144</v>
      </c>
      <c r="BW220" s="85"/>
      <c r="BX220" s="86"/>
      <c r="BY220" s="87"/>
      <c r="BZ220" s="142">
        <f>SUM(BZ217:BZ219)</f>
        <v>0</v>
      </c>
      <c r="CB220" s="86"/>
      <c r="CC220" s="88"/>
      <c r="CD220" s="142">
        <f>SUM(CD217:CD219)</f>
        <v>0</v>
      </c>
      <c r="CE220" s="143">
        <f>CD220-BZ220</f>
        <v>0</v>
      </c>
      <c r="CF220" s="165">
        <f>IFERROR(CE220/BZ220,0)</f>
        <v>0</v>
      </c>
    </row>
    <row r="221" spans="2:84" ht="15" thickBot="1" x14ac:dyDescent="0.4">
      <c r="B221" s="174"/>
      <c r="C221" s="90"/>
      <c r="D221" s="91"/>
      <c r="E221" s="92"/>
      <c r="F221" s="155"/>
      <c r="H221" s="158"/>
      <c r="I221" s="94"/>
      <c r="J221" s="93"/>
      <c r="K221" s="95"/>
      <c r="L221" s="156"/>
      <c r="N221" s="174"/>
      <c r="O221" s="90"/>
      <c r="P221" s="91"/>
      <c r="Q221" s="92"/>
      <c r="R221" s="155"/>
      <c r="T221" s="158"/>
      <c r="U221" s="94"/>
      <c r="V221" s="93"/>
      <c r="W221" s="95"/>
      <c r="X221" s="156"/>
      <c r="Z221" s="174"/>
      <c r="AA221" s="90"/>
      <c r="AB221" s="91"/>
      <c r="AC221" s="92"/>
      <c r="AD221" s="155"/>
      <c r="AF221" s="158"/>
      <c r="AG221" s="94"/>
      <c r="AH221" s="93"/>
      <c r="AI221" s="95"/>
      <c r="AJ221" s="156"/>
      <c r="AL221" s="174"/>
      <c r="AM221" s="90"/>
      <c r="AN221" s="91"/>
      <c r="AO221" s="92"/>
      <c r="AP221" s="155"/>
      <c r="AR221" s="158"/>
      <c r="AS221" s="94"/>
      <c r="AT221" s="93"/>
      <c r="AU221" s="95"/>
      <c r="AV221" s="166"/>
      <c r="AX221" s="174"/>
      <c r="AY221" s="90"/>
      <c r="AZ221" s="91"/>
      <c r="BA221" s="92"/>
      <c r="BB221" s="155"/>
      <c r="BD221" s="158"/>
      <c r="BE221" s="94"/>
      <c r="BF221" s="93"/>
      <c r="BG221" s="95"/>
      <c r="BH221" s="166"/>
      <c r="BJ221" s="174"/>
      <c r="BK221" s="90"/>
      <c r="BL221" s="91"/>
      <c r="BM221" s="92"/>
      <c r="BN221" s="155"/>
      <c r="BP221" s="158"/>
      <c r="BQ221" s="94"/>
      <c r="BR221" s="93"/>
      <c r="BS221" s="95"/>
      <c r="BT221" s="166"/>
      <c r="BV221" s="174"/>
      <c r="BW221" s="90"/>
      <c r="BX221" s="91"/>
      <c r="BY221" s="92"/>
      <c r="BZ221" s="155"/>
      <c r="CB221" s="158"/>
      <c r="CC221" s="94"/>
      <c r="CD221" s="93"/>
      <c r="CE221" s="95"/>
      <c r="CF221" s="166"/>
    </row>
    <row r="222" spans="2:84" ht="15.65" customHeight="1" x14ac:dyDescent="0.35">
      <c r="B222" s="171" t="s">
        <v>145</v>
      </c>
      <c r="C222" s="79"/>
      <c r="D222" s="96"/>
      <c r="E222" s="97"/>
      <c r="F222" s="100">
        <f>F220</f>
        <v>1204</v>
      </c>
      <c r="H222" s="98"/>
      <c r="I222" s="98"/>
      <c r="J222" s="99">
        <f>J220</f>
        <v>1247.3000000000002</v>
      </c>
      <c r="K222" s="82">
        <f>J222-F222</f>
        <v>43.300000000000182</v>
      </c>
      <c r="L222" s="83">
        <f>K222/F222</f>
        <v>3.5963455149501812E-2</v>
      </c>
      <c r="N222" s="171" t="s">
        <v>145</v>
      </c>
      <c r="O222" s="79"/>
      <c r="P222" s="96"/>
      <c r="Q222" s="97"/>
      <c r="R222" s="100">
        <f>R220</f>
        <v>2408</v>
      </c>
      <c r="T222" s="98"/>
      <c r="U222" s="98"/>
      <c r="V222" s="99">
        <f>V220</f>
        <v>2494.6000000000004</v>
      </c>
      <c r="W222" s="82">
        <f>V222-R222</f>
        <v>86.600000000000364</v>
      </c>
      <c r="X222" s="83">
        <f>W222/R222</f>
        <v>3.5963455149501812E-2</v>
      </c>
      <c r="Z222" s="171" t="s">
        <v>145</v>
      </c>
      <c r="AA222" s="79"/>
      <c r="AB222" s="96"/>
      <c r="AC222" s="97"/>
      <c r="AD222" s="100">
        <f>AD220</f>
        <v>6020</v>
      </c>
      <c r="AF222" s="98"/>
      <c r="AG222" s="98"/>
      <c r="AH222" s="99">
        <f>AH220</f>
        <v>6236.5</v>
      </c>
      <c r="AI222" s="82">
        <f>AH222-AD222</f>
        <v>216.5</v>
      </c>
      <c r="AJ222" s="83">
        <f>AI222/AD222</f>
        <v>3.5963455149501659E-2</v>
      </c>
      <c r="AL222" s="171" t="s">
        <v>145</v>
      </c>
      <c r="AM222" s="79"/>
      <c r="AN222" s="96"/>
      <c r="AO222" s="97"/>
      <c r="AP222" s="100">
        <f>AP220</f>
        <v>0</v>
      </c>
      <c r="AR222" s="98"/>
      <c r="AS222" s="98"/>
      <c r="AT222" s="99">
        <f>AT220</f>
        <v>0</v>
      </c>
      <c r="AU222" s="82">
        <f>AT222-AP222</f>
        <v>0</v>
      </c>
      <c r="AV222" s="160">
        <f t="shared" ref="AV222:AV224" si="117">IFERROR(AU222/AP222,0)</f>
        <v>0</v>
      </c>
      <c r="AX222" s="171" t="s">
        <v>145</v>
      </c>
      <c r="AY222" s="79"/>
      <c r="AZ222" s="96"/>
      <c r="BA222" s="97"/>
      <c r="BB222" s="100">
        <f>BB220</f>
        <v>0</v>
      </c>
      <c r="BD222" s="98"/>
      <c r="BE222" s="98"/>
      <c r="BF222" s="99">
        <f>BF220</f>
        <v>0</v>
      </c>
      <c r="BG222" s="82">
        <f>BF222-BB222</f>
        <v>0</v>
      </c>
      <c r="BH222" s="160">
        <f t="shared" ref="BH222:BH224" si="118">IFERROR(BG222/BB222,0)</f>
        <v>0</v>
      </c>
      <c r="BJ222" s="171" t="s">
        <v>145</v>
      </c>
      <c r="BK222" s="79"/>
      <c r="BL222" s="96"/>
      <c r="BM222" s="97"/>
      <c r="BN222" s="100">
        <f>BN220</f>
        <v>0</v>
      </c>
      <c r="BP222" s="98"/>
      <c r="BQ222" s="98"/>
      <c r="BR222" s="99">
        <f>BR220</f>
        <v>0</v>
      </c>
      <c r="BS222" s="82">
        <f>BR222-BN222</f>
        <v>0</v>
      </c>
      <c r="BT222" s="160">
        <f t="shared" ref="BT222:BT224" si="119">IFERROR(BS222/BN222,0)</f>
        <v>0</v>
      </c>
      <c r="BV222" s="171" t="s">
        <v>145</v>
      </c>
      <c r="BW222" s="79"/>
      <c r="BX222" s="96"/>
      <c r="BY222" s="97"/>
      <c r="BZ222" s="100">
        <f>BZ220</f>
        <v>0</v>
      </c>
      <c r="CB222" s="98"/>
      <c r="CC222" s="98"/>
      <c r="CD222" s="99">
        <f>CD220</f>
        <v>0</v>
      </c>
      <c r="CE222" s="82">
        <f>CD222-BZ222</f>
        <v>0</v>
      </c>
      <c r="CF222" s="160">
        <f t="shared" ref="CF222:CF224" si="120">IFERROR(CE222/BZ222,0)</f>
        <v>0</v>
      </c>
    </row>
    <row r="223" spans="2:84" x14ac:dyDescent="0.35">
      <c r="B223" s="172" t="s">
        <v>146</v>
      </c>
      <c r="C223" s="79"/>
      <c r="D223" s="96">
        <v>0.05</v>
      </c>
      <c r="E223" s="101"/>
      <c r="F223" s="82">
        <f>D223*F222</f>
        <v>60.2</v>
      </c>
      <c r="H223" s="96">
        <v>0.05</v>
      </c>
      <c r="I223" s="103"/>
      <c r="J223" s="129">
        <f>J222*H223</f>
        <v>62.365000000000009</v>
      </c>
      <c r="K223" s="82">
        <f>J223-F223</f>
        <v>2.1650000000000063</v>
      </c>
      <c r="L223" s="83">
        <f>K223/F223</f>
        <v>3.5963455149501763E-2</v>
      </c>
      <c r="N223" s="172" t="s">
        <v>146</v>
      </c>
      <c r="O223" s="79"/>
      <c r="P223" s="96">
        <v>0.05</v>
      </c>
      <c r="Q223" s="101"/>
      <c r="R223" s="82">
        <f>P223*R222</f>
        <v>120.4</v>
      </c>
      <c r="T223" s="96">
        <v>0.05</v>
      </c>
      <c r="U223" s="103"/>
      <c r="V223" s="129">
        <f>V222*T223</f>
        <v>124.73000000000002</v>
      </c>
      <c r="W223" s="82">
        <f>V223-R223</f>
        <v>4.3300000000000125</v>
      </c>
      <c r="X223" s="83">
        <f>W223/R223</f>
        <v>3.5963455149501763E-2</v>
      </c>
      <c r="Z223" s="172" t="s">
        <v>146</v>
      </c>
      <c r="AA223" s="79"/>
      <c r="AB223" s="96">
        <v>0.05</v>
      </c>
      <c r="AC223" s="101"/>
      <c r="AD223" s="82">
        <f>AB223*AD222</f>
        <v>301</v>
      </c>
      <c r="AF223" s="96">
        <v>0.05</v>
      </c>
      <c r="AG223" s="103"/>
      <c r="AH223" s="129">
        <f>AH222*AF223</f>
        <v>311.82500000000005</v>
      </c>
      <c r="AI223" s="82">
        <f>AH223-AD223</f>
        <v>10.825000000000045</v>
      </c>
      <c r="AJ223" s="83">
        <f>AI223/AD223</f>
        <v>3.5963455149501812E-2</v>
      </c>
      <c r="AL223" s="172" t="s">
        <v>146</v>
      </c>
      <c r="AM223" s="79"/>
      <c r="AN223" s="96">
        <v>0.05</v>
      </c>
      <c r="AO223" s="101"/>
      <c r="AP223" s="82">
        <f>AN223*AP222</f>
        <v>0</v>
      </c>
      <c r="AR223" s="96">
        <v>0.05</v>
      </c>
      <c r="AS223" s="103"/>
      <c r="AT223" s="129">
        <f>AT222*AR223</f>
        <v>0</v>
      </c>
      <c r="AU223" s="82">
        <f>AT223-AP223</f>
        <v>0</v>
      </c>
      <c r="AV223" s="160">
        <f t="shared" si="117"/>
        <v>0</v>
      </c>
      <c r="AX223" s="172" t="s">
        <v>146</v>
      </c>
      <c r="AY223" s="79"/>
      <c r="AZ223" s="96">
        <v>0.05</v>
      </c>
      <c r="BA223" s="101"/>
      <c r="BB223" s="82">
        <f>AZ223*BB222</f>
        <v>0</v>
      </c>
      <c r="BD223" s="96">
        <v>0.05</v>
      </c>
      <c r="BE223" s="103"/>
      <c r="BF223" s="129">
        <f>BF222*BD223</f>
        <v>0</v>
      </c>
      <c r="BG223" s="82">
        <f>BF223-BB223</f>
        <v>0</v>
      </c>
      <c r="BH223" s="160">
        <f t="shared" si="118"/>
        <v>0</v>
      </c>
      <c r="BJ223" s="172" t="s">
        <v>146</v>
      </c>
      <c r="BK223" s="79"/>
      <c r="BL223" s="96">
        <v>0.05</v>
      </c>
      <c r="BM223" s="101"/>
      <c r="BN223" s="82">
        <f>BL223*BN222</f>
        <v>0</v>
      </c>
      <c r="BP223" s="96">
        <v>0.05</v>
      </c>
      <c r="BQ223" s="103"/>
      <c r="BR223" s="129">
        <f>BR222*BP223</f>
        <v>0</v>
      </c>
      <c r="BS223" s="82">
        <f>BR223-BN223</f>
        <v>0</v>
      </c>
      <c r="BT223" s="160">
        <f t="shared" si="119"/>
        <v>0</v>
      </c>
      <c r="BV223" s="172" t="s">
        <v>146</v>
      </c>
      <c r="BW223" s="79"/>
      <c r="BX223" s="96">
        <v>0.05</v>
      </c>
      <c r="BY223" s="101"/>
      <c r="BZ223" s="82">
        <f>BX223*BZ222</f>
        <v>0</v>
      </c>
      <c r="CB223" s="96">
        <v>0.05</v>
      </c>
      <c r="CC223" s="103"/>
      <c r="CD223" s="129">
        <f>CD222*CB223</f>
        <v>0</v>
      </c>
      <c r="CE223" s="82">
        <f>CD223-BZ223</f>
        <v>0</v>
      </c>
      <c r="CF223" s="160">
        <f t="shared" si="120"/>
        <v>0</v>
      </c>
    </row>
    <row r="224" spans="2:84" x14ac:dyDescent="0.35">
      <c r="B224" s="173" t="s">
        <v>147</v>
      </c>
      <c r="C224" s="79"/>
      <c r="D224" s="103"/>
      <c r="E224" s="101"/>
      <c r="F224" s="82">
        <f>F222+F223</f>
        <v>1264.2</v>
      </c>
      <c r="H224" s="103"/>
      <c r="I224" s="103"/>
      <c r="J224" s="129">
        <f>SUM(J222:J223)</f>
        <v>1309.6650000000002</v>
      </c>
      <c r="K224" s="82">
        <f>J224-F224</f>
        <v>45.465000000000146</v>
      </c>
      <c r="L224" s="83">
        <f>K224/F224</f>
        <v>3.5963455149501777E-2</v>
      </c>
      <c r="N224" s="173" t="s">
        <v>147</v>
      </c>
      <c r="O224" s="79"/>
      <c r="P224" s="103"/>
      <c r="Q224" s="101"/>
      <c r="R224" s="82">
        <f>R222+R223</f>
        <v>2528.4</v>
      </c>
      <c r="T224" s="103"/>
      <c r="U224" s="103"/>
      <c r="V224" s="129">
        <f>SUM(V222:V223)</f>
        <v>2619.3300000000004</v>
      </c>
      <c r="W224" s="82">
        <f>V224-R224</f>
        <v>90.930000000000291</v>
      </c>
      <c r="X224" s="83">
        <f>W224/R224</f>
        <v>3.5963455149501777E-2</v>
      </c>
      <c r="Z224" s="173" t="s">
        <v>147</v>
      </c>
      <c r="AA224" s="79"/>
      <c r="AB224" s="103"/>
      <c r="AC224" s="101"/>
      <c r="AD224" s="82">
        <f>AD222+AD223</f>
        <v>6321</v>
      </c>
      <c r="AF224" s="103"/>
      <c r="AG224" s="103"/>
      <c r="AH224" s="129">
        <f>SUM(AH222:AH223)</f>
        <v>6548.3249999999998</v>
      </c>
      <c r="AI224" s="82">
        <f>AH224-AD224</f>
        <v>227.32499999999982</v>
      </c>
      <c r="AJ224" s="83">
        <f>AI224/AD224</f>
        <v>3.5963455149501632E-2</v>
      </c>
      <c r="AL224" s="173" t="s">
        <v>147</v>
      </c>
      <c r="AM224" s="79"/>
      <c r="AN224" s="103"/>
      <c r="AO224" s="101"/>
      <c r="AP224" s="82">
        <f>AP222+AP223</f>
        <v>0</v>
      </c>
      <c r="AR224" s="103"/>
      <c r="AS224" s="103"/>
      <c r="AT224" s="129">
        <f>SUM(AT222:AT223)</f>
        <v>0</v>
      </c>
      <c r="AU224" s="82">
        <f>AT224-AP224</f>
        <v>0</v>
      </c>
      <c r="AV224" s="160">
        <f t="shared" si="117"/>
        <v>0</v>
      </c>
      <c r="AX224" s="173" t="s">
        <v>147</v>
      </c>
      <c r="AY224" s="79"/>
      <c r="AZ224" s="103"/>
      <c r="BA224" s="101"/>
      <c r="BB224" s="82">
        <f>BB222+BB223</f>
        <v>0</v>
      </c>
      <c r="BD224" s="103"/>
      <c r="BE224" s="103"/>
      <c r="BF224" s="129">
        <f>SUM(BF222:BF223)</f>
        <v>0</v>
      </c>
      <c r="BG224" s="82">
        <f>BF224-BB224</f>
        <v>0</v>
      </c>
      <c r="BH224" s="160">
        <f t="shared" si="118"/>
        <v>0</v>
      </c>
      <c r="BJ224" s="173" t="s">
        <v>147</v>
      </c>
      <c r="BK224" s="79"/>
      <c r="BL224" s="103"/>
      <c r="BM224" s="101"/>
      <c r="BN224" s="82">
        <f>BN222+BN223</f>
        <v>0</v>
      </c>
      <c r="BP224" s="103"/>
      <c r="BQ224" s="103"/>
      <c r="BR224" s="129">
        <f>SUM(BR222:BR223)</f>
        <v>0</v>
      </c>
      <c r="BS224" s="82">
        <f>BR224-BN224</f>
        <v>0</v>
      </c>
      <c r="BT224" s="160">
        <f t="shared" si="119"/>
        <v>0</v>
      </c>
      <c r="BV224" s="173" t="s">
        <v>147</v>
      </c>
      <c r="BW224" s="79"/>
      <c r="BX224" s="103"/>
      <c r="BY224" s="101"/>
      <c r="BZ224" s="82">
        <f>BZ222+BZ223</f>
        <v>0</v>
      </c>
      <c r="CB224" s="103"/>
      <c r="CC224" s="103"/>
      <c r="CD224" s="129">
        <f>SUM(CD222:CD223)</f>
        <v>0</v>
      </c>
      <c r="CE224" s="82">
        <f>CD224-BZ224</f>
        <v>0</v>
      </c>
      <c r="CF224" s="160">
        <f t="shared" si="120"/>
        <v>0</v>
      </c>
    </row>
    <row r="225" spans="2:84" customFormat="1" x14ac:dyDescent="0.35">
      <c r="B225" s="233" t="s">
        <v>148</v>
      </c>
      <c r="C225" s="79"/>
      <c r="D225" s="131">
        <f>$D$26</f>
        <v>0.13100000000000001</v>
      </c>
      <c r="E225" s="101"/>
      <c r="F225" s="130">
        <f>-D225*SUM(F215:F218)</f>
        <v>-157.72400000000002</v>
      </c>
      <c r="G225" s="81"/>
      <c r="H225" s="131">
        <f>$H$26</f>
        <v>0.13100000000000001</v>
      </c>
      <c r="I225" s="103"/>
      <c r="J225" s="130">
        <f>-H225*SUM(J215:J218)</f>
        <v>-163.39630000000002</v>
      </c>
      <c r="K225" s="130">
        <f>J225-F225</f>
        <v>-5.672300000000007</v>
      </c>
      <c r="L225" s="83"/>
      <c r="N225" s="233" t="s">
        <v>148</v>
      </c>
      <c r="O225" s="79"/>
      <c r="P225" s="131">
        <f>$D$26</f>
        <v>0.13100000000000001</v>
      </c>
      <c r="Q225" s="101"/>
      <c r="R225" s="130">
        <f>-P225*SUM(R215:R218)</f>
        <v>-315.44800000000004</v>
      </c>
      <c r="S225" s="81"/>
      <c r="T225" s="131">
        <f>$H$26</f>
        <v>0.13100000000000001</v>
      </c>
      <c r="U225" s="103"/>
      <c r="V225" s="130">
        <f>-T225*SUM(V215:V218)</f>
        <v>-326.79260000000005</v>
      </c>
      <c r="W225" s="130">
        <f>V225-R225</f>
        <v>-11.344600000000014</v>
      </c>
      <c r="X225" s="83"/>
      <c r="Z225" s="233" t="s">
        <v>148</v>
      </c>
      <c r="AA225" s="79"/>
      <c r="AB225" s="131">
        <f>$D$26</f>
        <v>0.13100000000000001</v>
      </c>
      <c r="AC225" s="101"/>
      <c r="AD225" s="130">
        <f>-AB225*SUM(AD215:AD218)</f>
        <v>-788.62</v>
      </c>
      <c r="AE225" s="81"/>
      <c r="AF225" s="131">
        <f>$H$26</f>
        <v>0.13100000000000001</v>
      </c>
      <c r="AG225" s="103"/>
      <c r="AH225" s="130">
        <f>-AF225*SUM(AH215:AH218)</f>
        <v>-816.98149999999998</v>
      </c>
      <c r="AI225" s="130">
        <f>AH225-AD225</f>
        <v>-28.361499999999978</v>
      </c>
      <c r="AJ225" s="83"/>
      <c r="AL225" s="233" t="s">
        <v>148</v>
      </c>
      <c r="AM225" s="79"/>
      <c r="AN225" s="131">
        <f>$D$26</f>
        <v>0.13100000000000001</v>
      </c>
      <c r="AO225" s="101"/>
      <c r="AP225" s="130">
        <f>-AN225*SUM(AP215:AP218)</f>
        <v>0</v>
      </c>
      <c r="AQ225" s="81"/>
      <c r="AR225" s="131">
        <f>$H$26</f>
        <v>0.13100000000000001</v>
      </c>
      <c r="AS225" s="103"/>
      <c r="AT225" s="130">
        <f>-AR225*SUM(AT215:AT218)</f>
        <v>0</v>
      </c>
      <c r="AU225" s="130">
        <f>-AR225*SUM(AU216:AU218)</f>
        <v>0</v>
      </c>
      <c r="AV225" s="83"/>
      <c r="AX225" s="233" t="s">
        <v>148</v>
      </c>
      <c r="AY225" s="79"/>
      <c r="AZ225" s="131">
        <f>$D$26</f>
        <v>0.13100000000000001</v>
      </c>
      <c r="BA225" s="101"/>
      <c r="BB225" s="130">
        <f>-AZ225*SUM(BB215:BB218)</f>
        <v>0</v>
      </c>
      <c r="BC225" s="81"/>
      <c r="BD225" s="131">
        <f>$H$26</f>
        <v>0.13100000000000001</v>
      </c>
      <c r="BE225" s="103"/>
      <c r="BF225" s="130">
        <f>-BD225*SUM(BF215:BF218)</f>
        <v>0</v>
      </c>
      <c r="BG225" s="130">
        <f>BF225-BB225</f>
        <v>0</v>
      </c>
      <c r="BH225" s="83"/>
      <c r="BJ225" s="233" t="s">
        <v>148</v>
      </c>
      <c r="BK225" s="79"/>
      <c r="BL225" s="131">
        <f>$D$26</f>
        <v>0.13100000000000001</v>
      </c>
      <c r="BM225" s="101"/>
      <c r="BN225" s="130">
        <f>-BL225*SUM(BN215:BN218)</f>
        <v>0</v>
      </c>
      <c r="BO225" s="81"/>
      <c r="BP225" s="131">
        <f>$H$26</f>
        <v>0.13100000000000001</v>
      </c>
      <c r="BQ225" s="103"/>
      <c r="BR225" s="130">
        <f>-BP225*SUM(BR215:BR218)</f>
        <v>0</v>
      </c>
      <c r="BS225" s="130">
        <f>BR225-BN225</f>
        <v>0</v>
      </c>
      <c r="BT225" s="83"/>
      <c r="BV225" s="233" t="s">
        <v>148</v>
      </c>
      <c r="BW225" s="79"/>
      <c r="BX225" s="131">
        <f>$D$26</f>
        <v>0.13100000000000001</v>
      </c>
      <c r="BY225" s="101"/>
      <c r="BZ225" s="130">
        <f>-BX225*SUM(BZ215:BZ218)</f>
        <v>0</v>
      </c>
      <c r="CA225" s="81"/>
      <c r="CB225" s="131">
        <f>$H$26</f>
        <v>0.13100000000000001</v>
      </c>
      <c r="CC225" s="103"/>
      <c r="CD225" s="130">
        <f>-CB225*SUM(CD215:CD218)</f>
        <v>0</v>
      </c>
      <c r="CE225" s="130">
        <f>CD225-BZ225</f>
        <v>0</v>
      </c>
      <c r="CF225" s="83"/>
    </row>
    <row r="226" spans="2:84" ht="15" thickBot="1" x14ac:dyDescent="0.4">
      <c r="B226" s="304" t="s">
        <v>149</v>
      </c>
      <c r="C226" s="305"/>
      <c r="D226" s="105"/>
      <c r="E226" s="106"/>
      <c r="F226" s="108">
        <f>SUM(F224:F224)+F225</f>
        <v>1106.4760000000001</v>
      </c>
      <c r="G226" s="81"/>
      <c r="H226" s="107"/>
      <c r="I226" s="107"/>
      <c r="J226" s="132">
        <f>SUM(J224:J224)+J225</f>
        <v>1146.2687000000001</v>
      </c>
      <c r="K226" s="185">
        <f>J226-F226</f>
        <v>39.792699999999968</v>
      </c>
      <c r="L226" s="133">
        <f>K226/F226</f>
        <v>3.5963455149501632E-2</v>
      </c>
      <c r="N226" s="304" t="s">
        <v>149</v>
      </c>
      <c r="O226" s="305"/>
      <c r="P226" s="105"/>
      <c r="Q226" s="106"/>
      <c r="R226" s="108">
        <f>SUM(R224:R224)+R225</f>
        <v>2212.9520000000002</v>
      </c>
      <c r="S226" s="81"/>
      <c r="T226" s="107"/>
      <c r="U226" s="107"/>
      <c r="V226" s="132">
        <f>SUM(V224:V224)+V225</f>
        <v>2292.5374000000002</v>
      </c>
      <c r="W226" s="185">
        <f>V226-R226</f>
        <v>79.585399999999936</v>
      </c>
      <c r="X226" s="133">
        <f>W226/R226</f>
        <v>3.5963455149501632E-2</v>
      </c>
      <c r="Z226" s="304" t="s">
        <v>149</v>
      </c>
      <c r="AA226" s="305"/>
      <c r="AB226" s="105"/>
      <c r="AC226" s="106"/>
      <c r="AD226" s="108">
        <f>SUM(AD224:AD224)+AD225</f>
        <v>5532.38</v>
      </c>
      <c r="AE226" s="81"/>
      <c r="AF226" s="107"/>
      <c r="AG226" s="107"/>
      <c r="AH226" s="132">
        <f>SUM(AH224:AH224)+AH225</f>
        <v>5731.3434999999999</v>
      </c>
      <c r="AI226" s="185">
        <f>AH226-AD226</f>
        <v>198.96349999999984</v>
      </c>
      <c r="AJ226" s="133">
        <f>AI226/AD226</f>
        <v>3.5963455149501632E-2</v>
      </c>
      <c r="AL226" s="304" t="s">
        <v>149</v>
      </c>
      <c r="AM226" s="305"/>
      <c r="AN226" s="105"/>
      <c r="AO226" s="106"/>
      <c r="AP226" s="108">
        <f>SUM(AP224:AP224)+AP225</f>
        <v>0</v>
      </c>
      <c r="AQ226" s="81"/>
      <c r="AR226" s="107"/>
      <c r="AS226" s="107"/>
      <c r="AT226" s="132">
        <f>SUM(AT224:AT224)+AT225</f>
        <v>0</v>
      </c>
      <c r="AU226" s="185">
        <f>AT226-AP226</f>
        <v>0</v>
      </c>
      <c r="AV226" s="163">
        <f>IFERROR(AU226/AP226,0)</f>
        <v>0</v>
      </c>
      <c r="AX226" s="304" t="s">
        <v>149</v>
      </c>
      <c r="AY226" s="305"/>
      <c r="AZ226" s="105"/>
      <c r="BA226" s="106"/>
      <c r="BB226" s="108">
        <f>SUM(BB224:BB224)+BB225</f>
        <v>0</v>
      </c>
      <c r="BC226" s="81"/>
      <c r="BD226" s="107"/>
      <c r="BE226" s="107"/>
      <c r="BF226" s="132">
        <f>SUM(BF224:BF224)+BF225</f>
        <v>0</v>
      </c>
      <c r="BG226" s="185">
        <f>BF226-BB226</f>
        <v>0</v>
      </c>
      <c r="BH226" s="163">
        <f>IFERROR(BG226/BB226,0)</f>
        <v>0</v>
      </c>
      <c r="BJ226" s="304" t="s">
        <v>149</v>
      </c>
      <c r="BK226" s="305"/>
      <c r="BL226" s="105"/>
      <c r="BM226" s="106"/>
      <c r="BN226" s="108">
        <f>SUM(BN224:BN224)+BN225</f>
        <v>0</v>
      </c>
      <c r="BO226" s="81"/>
      <c r="BP226" s="107"/>
      <c r="BQ226" s="107"/>
      <c r="BR226" s="132">
        <f>SUM(BR224:BR224)+BR225</f>
        <v>0</v>
      </c>
      <c r="BS226" s="185">
        <f>BR226-BN226</f>
        <v>0</v>
      </c>
      <c r="BT226" s="163">
        <f>IFERROR(BS226/BN226,0)</f>
        <v>0</v>
      </c>
      <c r="BV226" s="304" t="s">
        <v>149</v>
      </c>
      <c r="BW226" s="305"/>
      <c r="BX226" s="105"/>
      <c r="BY226" s="106"/>
      <c r="BZ226" s="108">
        <f>SUM(BZ224:BZ224)+BZ225</f>
        <v>0</v>
      </c>
      <c r="CA226" s="81"/>
      <c r="CB226" s="107"/>
      <c r="CC226" s="107"/>
      <c r="CD226" s="132">
        <f>SUM(CD224:CD224)+CD225</f>
        <v>0</v>
      </c>
      <c r="CE226" s="185">
        <f>CD226-BZ226</f>
        <v>0</v>
      </c>
      <c r="CF226" s="163">
        <f>IFERROR(CE226/BZ226,0)</f>
        <v>0</v>
      </c>
    </row>
    <row r="227" spans="2:84" ht="15" thickBot="1" x14ac:dyDescent="0.4">
      <c r="B227" s="174"/>
      <c r="C227" s="90"/>
      <c r="D227" s="109"/>
      <c r="E227" s="110"/>
      <c r="F227" s="134"/>
      <c r="H227" s="109"/>
      <c r="I227" s="111"/>
      <c r="J227" s="112"/>
      <c r="K227" s="113"/>
      <c r="L227" s="157"/>
      <c r="N227" s="174"/>
      <c r="O227" s="90"/>
      <c r="P227" s="109"/>
      <c r="Q227" s="110"/>
      <c r="R227" s="134"/>
      <c r="T227" s="109"/>
      <c r="U227" s="111"/>
      <c r="V227" s="112"/>
      <c r="W227" s="113"/>
      <c r="X227" s="157"/>
      <c r="Z227" s="174"/>
      <c r="AA227" s="90"/>
      <c r="AB227" s="109"/>
      <c r="AC227" s="110"/>
      <c r="AD227" s="134"/>
      <c r="AF227" s="109"/>
      <c r="AG227" s="111"/>
      <c r="AH227" s="112"/>
      <c r="AI227" s="113"/>
      <c r="AJ227" s="157"/>
      <c r="AL227" s="174"/>
      <c r="AM227" s="90"/>
      <c r="AN227" s="109"/>
      <c r="AO227" s="110"/>
      <c r="AP227" s="134"/>
      <c r="AR227" s="109"/>
      <c r="AS227" s="111"/>
      <c r="AT227" s="112"/>
      <c r="AU227" s="113"/>
      <c r="AV227" s="157"/>
      <c r="AX227" s="174"/>
      <c r="AY227" s="90"/>
      <c r="AZ227" s="109"/>
      <c r="BA227" s="110"/>
      <c r="BB227" s="134"/>
      <c r="BD227" s="109"/>
      <c r="BE227" s="111"/>
      <c r="BF227" s="112"/>
      <c r="BG227" s="113"/>
      <c r="BH227" s="157"/>
      <c r="BJ227" s="174"/>
      <c r="BK227" s="90"/>
      <c r="BL227" s="109"/>
      <c r="BM227" s="110"/>
      <c r="BN227" s="134"/>
      <c r="BP227" s="109"/>
      <c r="BQ227" s="111"/>
      <c r="BR227" s="112"/>
      <c r="BS227" s="113"/>
      <c r="BT227" s="157"/>
      <c r="BV227" s="174"/>
      <c r="BW227" s="90"/>
      <c r="BX227" s="109"/>
      <c r="BY227" s="110"/>
      <c r="BZ227" s="134"/>
      <c r="CB227" s="109"/>
      <c r="CC227" s="111"/>
      <c r="CD227" s="112"/>
      <c r="CE227" s="113"/>
      <c r="CF227" s="157"/>
    </row>
    <row r="230" spans="2:84" ht="39" customHeight="1" x14ac:dyDescent="0.35">
      <c r="B230" s="60" t="s">
        <v>103</v>
      </c>
      <c r="C230" s="306" t="str">
        <f>'Current Tariff Schedule'!$A$207</f>
        <v>STANDARD A GRID CONNECTED SERVICE CONNECTION</v>
      </c>
      <c r="D230" s="306"/>
      <c r="E230" s="306"/>
      <c r="F230" s="306"/>
      <c r="G230" s="306"/>
      <c r="H230" s="306"/>
      <c r="I230" s="306"/>
      <c r="J230" s="306"/>
      <c r="K230" s="61"/>
      <c r="L230" s="61"/>
      <c r="N230" s="60" t="s">
        <v>103</v>
      </c>
      <c r="O230" s="306" t="str">
        <f>'Current Tariff Schedule'!$A$207</f>
        <v>STANDARD A GRID CONNECTED SERVICE CONNECTION</v>
      </c>
      <c r="P230" s="306"/>
      <c r="Q230" s="306"/>
      <c r="R230" s="306"/>
      <c r="S230" s="306"/>
      <c r="T230" s="306"/>
      <c r="U230" s="306"/>
      <c r="V230" s="306"/>
      <c r="W230" s="61"/>
      <c r="X230" s="61"/>
      <c r="Z230" s="60" t="s">
        <v>103</v>
      </c>
      <c r="AA230" s="306" t="str">
        <f>'Current Tariff Schedule'!$A$207</f>
        <v>STANDARD A GRID CONNECTED SERVICE CONNECTION</v>
      </c>
      <c r="AB230" s="306"/>
      <c r="AC230" s="306"/>
      <c r="AD230" s="306"/>
      <c r="AE230" s="306"/>
      <c r="AF230" s="306"/>
      <c r="AG230" s="306"/>
      <c r="AH230" s="306"/>
      <c r="AI230" s="61"/>
      <c r="AJ230" s="61"/>
      <c r="AL230" s="60" t="s">
        <v>103</v>
      </c>
      <c r="AM230" s="306" t="str">
        <f>'Current Tariff Schedule'!$A$207</f>
        <v>STANDARD A GRID CONNECTED SERVICE CONNECTION</v>
      </c>
      <c r="AN230" s="306"/>
      <c r="AO230" s="306"/>
      <c r="AP230" s="306"/>
      <c r="AQ230" s="306"/>
      <c r="AR230" s="306"/>
      <c r="AS230" s="306"/>
      <c r="AT230" s="306"/>
      <c r="AU230" s="61"/>
      <c r="AV230" s="61"/>
      <c r="AX230" s="60" t="s">
        <v>103</v>
      </c>
      <c r="AY230" s="306" t="str">
        <f>'Current Tariff Schedule'!$A$207</f>
        <v>STANDARD A GRID CONNECTED SERVICE CONNECTION</v>
      </c>
      <c r="AZ230" s="306"/>
      <c r="BA230" s="306"/>
      <c r="BB230" s="306"/>
      <c r="BC230" s="306"/>
      <c r="BD230" s="306"/>
      <c r="BE230" s="306"/>
      <c r="BF230" s="306"/>
      <c r="BG230" s="61"/>
      <c r="BH230" s="61"/>
      <c r="BJ230" s="60" t="s">
        <v>103</v>
      </c>
      <c r="BK230" s="306" t="str">
        <f>'Current Tariff Schedule'!$A$207</f>
        <v>STANDARD A GRID CONNECTED SERVICE CONNECTION</v>
      </c>
      <c r="BL230" s="306"/>
      <c r="BM230" s="306"/>
      <c r="BN230" s="306"/>
      <c r="BO230" s="306"/>
      <c r="BP230" s="306"/>
      <c r="BQ230" s="306"/>
      <c r="BR230" s="306"/>
      <c r="BS230" s="61"/>
      <c r="BT230" s="61"/>
      <c r="BV230" s="60" t="s">
        <v>103</v>
      </c>
      <c r="BW230" s="306" t="str">
        <f>'Current Tariff Schedule'!$A$207</f>
        <v>STANDARD A GRID CONNECTED SERVICE CONNECTION</v>
      </c>
      <c r="BX230" s="306"/>
      <c r="BY230" s="306"/>
      <c r="BZ230" s="306"/>
      <c r="CA230" s="306"/>
      <c r="CB230" s="306"/>
      <c r="CC230" s="306"/>
      <c r="CD230" s="306"/>
      <c r="CE230" s="61"/>
      <c r="CF230" s="61"/>
    </row>
    <row r="231" spans="2:84" x14ac:dyDescent="0.35">
      <c r="B231" s="62"/>
      <c r="C231" s="64"/>
      <c r="D231" s="65"/>
      <c r="E231" s="65"/>
      <c r="F231" s="65"/>
      <c r="G231" s="65"/>
      <c r="H231" s="65"/>
      <c r="I231" s="65"/>
      <c r="J231" s="65"/>
      <c r="K231" s="65"/>
      <c r="L231" s="65"/>
      <c r="N231" s="62"/>
      <c r="O231" s="64"/>
      <c r="P231" s="65"/>
      <c r="Q231" s="65"/>
      <c r="R231" s="65"/>
      <c r="S231" s="65"/>
      <c r="T231" s="65"/>
      <c r="U231" s="65"/>
      <c r="V231" s="65"/>
      <c r="W231" s="65"/>
      <c r="X231" s="65"/>
      <c r="Z231" s="62"/>
      <c r="AA231" s="64"/>
      <c r="AB231" s="65"/>
      <c r="AC231" s="65"/>
      <c r="AD231" s="65"/>
      <c r="AE231" s="65"/>
      <c r="AF231" s="65"/>
      <c r="AG231" s="65"/>
      <c r="AH231" s="65"/>
      <c r="AI231" s="65"/>
      <c r="AJ231" s="65"/>
      <c r="AL231" s="62"/>
      <c r="AM231" s="64"/>
      <c r="AN231" s="65"/>
      <c r="AO231" s="65"/>
      <c r="AP231" s="65"/>
      <c r="AQ231" s="65"/>
      <c r="AR231" s="65"/>
      <c r="AS231" s="65"/>
      <c r="AT231" s="65"/>
      <c r="AU231" s="65"/>
      <c r="AV231" s="65"/>
      <c r="AX231" s="62"/>
      <c r="AY231" s="64"/>
      <c r="AZ231" s="65"/>
      <c r="BA231" s="65"/>
      <c r="BB231" s="65"/>
      <c r="BC231" s="65"/>
      <c r="BD231" s="65"/>
      <c r="BE231" s="65"/>
      <c r="BF231" s="65"/>
      <c r="BG231" s="65"/>
      <c r="BH231" s="65"/>
      <c r="BJ231" s="62"/>
      <c r="BK231" s="64"/>
      <c r="BL231" s="65"/>
      <c r="BM231" s="65"/>
      <c r="BN231" s="65"/>
      <c r="BO231" s="65"/>
      <c r="BP231" s="65"/>
      <c r="BQ231" s="65"/>
      <c r="BR231" s="65"/>
      <c r="BS231" s="65"/>
      <c r="BT231" s="65"/>
      <c r="BV231" s="62"/>
      <c r="BW231" s="64"/>
      <c r="BX231" s="65"/>
      <c r="BY231" s="65"/>
      <c r="BZ231" s="65"/>
      <c r="CA231" s="65"/>
      <c r="CB231" s="65"/>
      <c r="CC231" s="65"/>
      <c r="CD231" s="65"/>
      <c r="CE231" s="65"/>
      <c r="CF231" s="65"/>
    </row>
    <row r="232" spans="2:84" x14ac:dyDescent="0.35">
      <c r="B232" s="60" t="s">
        <v>127</v>
      </c>
      <c r="C232" s="66"/>
      <c r="D232" s="114">
        <v>0</v>
      </c>
      <c r="E232" s="66"/>
      <c r="F232" s="66"/>
      <c r="G232" s="66"/>
      <c r="H232" s="66"/>
      <c r="I232" s="66"/>
      <c r="J232" s="66"/>
      <c r="K232" s="66"/>
      <c r="L232" s="66"/>
      <c r="N232" s="60" t="s">
        <v>127</v>
      </c>
      <c r="O232" s="66"/>
      <c r="P232" s="114">
        <v>0</v>
      </c>
      <c r="Q232" s="66"/>
      <c r="R232" s="66"/>
      <c r="S232" s="66"/>
      <c r="T232" s="66"/>
      <c r="U232" s="66"/>
      <c r="V232" s="66"/>
      <c r="W232" s="66"/>
      <c r="X232" s="66"/>
      <c r="Z232" s="60" t="s">
        <v>127</v>
      </c>
      <c r="AA232" s="66"/>
      <c r="AB232" s="114">
        <v>0</v>
      </c>
      <c r="AC232" s="66"/>
      <c r="AD232" s="66"/>
      <c r="AE232" s="66"/>
      <c r="AF232" s="66"/>
      <c r="AG232" s="66"/>
      <c r="AH232" s="66"/>
      <c r="AI232" s="66"/>
      <c r="AJ232" s="66"/>
      <c r="AL232" s="60" t="s">
        <v>127</v>
      </c>
      <c r="AM232" s="66"/>
      <c r="AN232" s="114">
        <v>0</v>
      </c>
      <c r="AO232" s="66"/>
      <c r="AP232" s="66"/>
      <c r="AQ232" s="66"/>
      <c r="AR232" s="66"/>
      <c r="AS232" s="66"/>
      <c r="AT232" s="66"/>
      <c r="AU232" s="66"/>
      <c r="AV232" s="66"/>
      <c r="AX232" s="60" t="s">
        <v>127</v>
      </c>
      <c r="AY232" s="66"/>
      <c r="AZ232" s="114">
        <v>0</v>
      </c>
      <c r="BA232" s="66"/>
      <c r="BB232" s="66"/>
      <c r="BC232" s="66"/>
      <c r="BD232" s="66"/>
      <c r="BE232" s="66"/>
      <c r="BF232" s="66"/>
      <c r="BG232" s="66"/>
      <c r="BH232" s="66"/>
      <c r="BJ232" s="60" t="s">
        <v>127</v>
      </c>
      <c r="BK232" s="66"/>
      <c r="BL232" s="114">
        <v>0</v>
      </c>
      <c r="BM232" s="66"/>
      <c r="BN232" s="66"/>
      <c r="BO232" s="66"/>
      <c r="BP232" s="66"/>
      <c r="BQ232" s="66"/>
      <c r="BR232" s="66"/>
      <c r="BS232" s="66"/>
      <c r="BT232" s="66"/>
      <c r="BV232" s="60" t="s">
        <v>127</v>
      </c>
      <c r="BW232" s="66"/>
      <c r="BX232" s="114">
        <v>0</v>
      </c>
      <c r="BY232" s="66"/>
      <c r="BZ232" s="66"/>
      <c r="CA232" s="66"/>
      <c r="CB232" s="66"/>
      <c r="CC232" s="66"/>
      <c r="CD232" s="66"/>
      <c r="CE232" s="66"/>
      <c r="CF232" s="66"/>
    </row>
    <row r="233" spans="2:84" x14ac:dyDescent="0.35">
      <c r="B233" s="60" t="s">
        <v>128</v>
      </c>
      <c r="C233" s="67" t="s">
        <v>129</v>
      </c>
      <c r="D233" s="69">
        <v>1000</v>
      </c>
      <c r="N233" s="60" t="s">
        <v>128</v>
      </c>
      <c r="O233" s="67" t="s">
        <v>129</v>
      </c>
      <c r="P233" s="69">
        <v>2000</v>
      </c>
      <c r="Z233" s="60" t="s">
        <v>128</v>
      </c>
      <c r="AA233" s="67" t="s">
        <v>129</v>
      </c>
      <c r="AB233" s="69">
        <v>5000</v>
      </c>
      <c r="AL233" s="60" t="s">
        <v>128</v>
      </c>
      <c r="AM233" s="67" t="s">
        <v>129</v>
      </c>
      <c r="AN233" s="69">
        <v>0</v>
      </c>
      <c r="AX233" s="60" t="s">
        <v>128</v>
      </c>
      <c r="AY233" s="67" t="s">
        <v>129</v>
      </c>
      <c r="AZ233" s="69">
        <v>0</v>
      </c>
      <c r="BJ233" s="60" t="s">
        <v>128</v>
      </c>
      <c r="BK233" s="67" t="s">
        <v>129</v>
      </c>
      <c r="BL233" s="69">
        <v>0</v>
      </c>
      <c r="BV233" s="60" t="s">
        <v>128</v>
      </c>
      <c r="BW233" s="67" t="s">
        <v>129</v>
      </c>
      <c r="BX233" s="69">
        <v>0</v>
      </c>
    </row>
    <row r="234" spans="2:84" x14ac:dyDescent="0.35">
      <c r="B234" s="63"/>
      <c r="C234" s="63"/>
      <c r="D234" s="63"/>
      <c r="E234" s="70"/>
      <c r="F234" s="63"/>
      <c r="G234" s="63"/>
      <c r="H234" s="63"/>
      <c r="I234" s="63"/>
      <c r="J234" s="63"/>
      <c r="K234" s="63"/>
      <c r="L234" s="63"/>
      <c r="N234" s="63"/>
      <c r="O234" s="63"/>
      <c r="P234" s="63"/>
      <c r="Q234" s="70"/>
      <c r="R234" s="63"/>
      <c r="S234" s="63"/>
      <c r="T234" s="63"/>
      <c r="U234" s="63"/>
      <c r="V234" s="63"/>
      <c r="W234" s="63"/>
      <c r="X234" s="63"/>
      <c r="Z234" s="63"/>
      <c r="AA234" s="63"/>
      <c r="AB234" s="63"/>
      <c r="AC234" s="70"/>
      <c r="AD234" s="63"/>
      <c r="AE234" s="63"/>
      <c r="AF234" s="63"/>
      <c r="AG234" s="63"/>
      <c r="AH234" s="63"/>
      <c r="AI234" s="63"/>
      <c r="AJ234" s="63"/>
      <c r="AL234" s="63"/>
      <c r="AM234" s="63"/>
      <c r="AN234" s="63"/>
      <c r="AO234" s="70"/>
      <c r="AP234" s="63"/>
      <c r="AQ234" s="63"/>
      <c r="AR234" s="63"/>
      <c r="AS234" s="63"/>
      <c r="AT234" s="63"/>
      <c r="AU234" s="63"/>
      <c r="AV234" s="63"/>
      <c r="AX234" s="63"/>
      <c r="AY234" s="63"/>
      <c r="AZ234" s="63"/>
      <c r="BA234" s="70"/>
      <c r="BB234" s="63"/>
      <c r="BC234" s="63"/>
      <c r="BD234" s="63"/>
      <c r="BE234" s="63"/>
      <c r="BF234" s="63"/>
      <c r="BG234" s="63"/>
      <c r="BH234" s="63"/>
      <c r="BJ234" s="63"/>
      <c r="BK234" s="63"/>
      <c r="BL234" s="63"/>
      <c r="BM234" s="70"/>
      <c r="BN234" s="63"/>
      <c r="BO234" s="63"/>
      <c r="BP234" s="63"/>
      <c r="BQ234" s="63"/>
      <c r="BR234" s="63"/>
      <c r="BS234" s="63"/>
      <c r="BT234" s="63"/>
      <c r="BV234" s="63"/>
      <c r="BW234" s="63"/>
      <c r="BX234" s="63"/>
      <c r="BY234" s="70"/>
      <c r="BZ234" s="63"/>
      <c r="CA234" s="63"/>
      <c r="CB234" s="63"/>
      <c r="CC234" s="63"/>
      <c r="CD234" s="63"/>
      <c r="CE234" s="63"/>
      <c r="CF234" s="63"/>
    </row>
    <row r="235" spans="2:84" x14ac:dyDescent="0.35">
      <c r="B235" s="71" t="s">
        <v>130</v>
      </c>
      <c r="E235" s="68"/>
      <c r="N235" s="71" t="s">
        <v>130</v>
      </c>
      <c r="Q235" s="68"/>
      <c r="Z235" s="71" t="s">
        <v>130</v>
      </c>
      <c r="AC235" s="68"/>
      <c r="AL235" s="71" t="s">
        <v>130</v>
      </c>
      <c r="AO235" s="68"/>
      <c r="AX235" s="71" t="s">
        <v>130</v>
      </c>
      <c r="BA235" s="68"/>
      <c r="BJ235" s="71" t="s">
        <v>130</v>
      </c>
      <c r="BM235" s="68"/>
      <c r="BV235" s="71" t="s">
        <v>130</v>
      </c>
      <c r="BY235" s="68"/>
    </row>
    <row r="236" spans="2:84" x14ac:dyDescent="0.35">
      <c r="B236" s="60" t="s">
        <v>131</v>
      </c>
      <c r="C236" s="67" t="s">
        <v>132</v>
      </c>
      <c r="D236" s="70"/>
      <c r="E236" s="68"/>
      <c r="N236" s="60" t="s">
        <v>131</v>
      </c>
      <c r="O236" s="67" t="s">
        <v>132</v>
      </c>
      <c r="P236" s="70"/>
      <c r="Q236" s="68"/>
      <c r="Z236" s="60" t="s">
        <v>131</v>
      </c>
      <c r="AA236" s="67" t="s">
        <v>132</v>
      </c>
      <c r="AB236" s="70"/>
      <c r="AC236" s="68"/>
      <c r="AL236" s="60" t="s">
        <v>131</v>
      </c>
      <c r="AM236" s="67" t="s">
        <v>132</v>
      </c>
      <c r="AN236" s="70"/>
      <c r="AO236" s="68"/>
      <c r="AX236" s="60" t="s">
        <v>131</v>
      </c>
      <c r="AY236" s="67" t="s">
        <v>132</v>
      </c>
      <c r="AZ236" s="70"/>
      <c r="BA236" s="68"/>
      <c r="BJ236" s="60" t="s">
        <v>131</v>
      </c>
      <c r="BK236" s="67" t="s">
        <v>132</v>
      </c>
      <c r="BL236" s="70"/>
      <c r="BM236" s="68"/>
      <c r="BV236" s="60" t="s">
        <v>131</v>
      </c>
      <c r="BW236" s="67" t="s">
        <v>132</v>
      </c>
      <c r="BX236" s="70"/>
      <c r="BY236" s="68"/>
    </row>
    <row r="237" spans="2:84" x14ac:dyDescent="0.35">
      <c r="B237" s="63"/>
      <c r="C237" s="63"/>
      <c r="D237" s="63"/>
      <c r="E237" s="63"/>
      <c r="F237" s="63"/>
      <c r="G237" s="63"/>
      <c r="H237" s="63"/>
      <c r="I237" s="63"/>
      <c r="J237" s="63"/>
      <c r="K237" s="63"/>
      <c r="L237" s="63"/>
      <c r="N237" s="63"/>
      <c r="O237" s="63"/>
      <c r="P237" s="63"/>
      <c r="Q237" s="63"/>
      <c r="R237" s="63"/>
      <c r="S237" s="63"/>
      <c r="T237" s="63"/>
      <c r="U237" s="63"/>
      <c r="V237" s="63"/>
      <c r="W237" s="63"/>
      <c r="X237" s="63"/>
      <c r="Z237" s="63"/>
      <c r="AA237" s="63"/>
      <c r="AB237" s="63"/>
      <c r="AC237" s="63"/>
      <c r="AD237" s="63"/>
      <c r="AE237" s="63"/>
      <c r="AF237" s="63"/>
      <c r="AG237" s="63"/>
      <c r="AH237" s="63"/>
      <c r="AI237" s="63"/>
      <c r="AJ237" s="63"/>
      <c r="AL237" s="63"/>
      <c r="AM237" s="63"/>
      <c r="AN237" s="63"/>
      <c r="AO237" s="63"/>
      <c r="AP237" s="63"/>
      <c r="AQ237" s="63"/>
      <c r="AR237" s="63"/>
      <c r="AS237" s="63"/>
      <c r="AT237" s="63"/>
      <c r="AU237" s="63"/>
      <c r="AV237" s="63"/>
      <c r="AX237" s="63"/>
      <c r="AY237" s="63"/>
      <c r="AZ237" s="63"/>
      <c r="BA237" s="63"/>
      <c r="BB237" s="63"/>
      <c r="BC237" s="63"/>
      <c r="BD237" s="63"/>
      <c r="BE237" s="63"/>
      <c r="BF237" s="63"/>
      <c r="BG237" s="63"/>
      <c r="BH237" s="63"/>
      <c r="BJ237" s="63"/>
      <c r="BK237" s="63"/>
      <c r="BL237" s="63"/>
      <c r="BM237" s="63"/>
      <c r="BN237" s="63"/>
      <c r="BO237" s="63"/>
      <c r="BP237" s="63"/>
      <c r="BQ237" s="63"/>
      <c r="BR237" s="63"/>
      <c r="BS237" s="63"/>
      <c r="BT237" s="63"/>
      <c r="BV237" s="63"/>
      <c r="BW237" s="63"/>
      <c r="BX237" s="63"/>
      <c r="BY237" s="63"/>
      <c r="BZ237" s="63"/>
      <c r="CA237" s="63"/>
      <c r="CB237" s="63"/>
      <c r="CC237" s="63"/>
      <c r="CD237" s="63"/>
      <c r="CE237" s="63"/>
      <c r="CF237" s="63"/>
    </row>
    <row r="238" spans="2:84" x14ac:dyDescent="0.35">
      <c r="B238" s="63"/>
      <c r="C238" s="137"/>
      <c r="D238" s="307" t="s">
        <v>134</v>
      </c>
      <c r="E238" s="308"/>
      <c r="F238" s="309"/>
      <c r="H238" s="307" t="s">
        <v>135</v>
      </c>
      <c r="I238" s="308"/>
      <c r="J238" s="309"/>
      <c r="K238" s="307" t="s">
        <v>136</v>
      </c>
      <c r="L238" s="309"/>
      <c r="N238" s="63"/>
      <c r="O238" s="137"/>
      <c r="P238" s="307" t="s">
        <v>134</v>
      </c>
      <c r="Q238" s="308"/>
      <c r="R238" s="309"/>
      <c r="T238" s="307" t="s">
        <v>135</v>
      </c>
      <c r="U238" s="308"/>
      <c r="V238" s="309"/>
      <c r="W238" s="307" t="s">
        <v>136</v>
      </c>
      <c r="X238" s="309"/>
      <c r="Z238" s="63"/>
      <c r="AA238" s="137"/>
      <c r="AB238" s="307" t="s">
        <v>134</v>
      </c>
      <c r="AC238" s="308"/>
      <c r="AD238" s="309"/>
      <c r="AF238" s="307" t="s">
        <v>135</v>
      </c>
      <c r="AG238" s="308"/>
      <c r="AH238" s="309"/>
      <c r="AI238" s="307" t="s">
        <v>136</v>
      </c>
      <c r="AJ238" s="309"/>
      <c r="AL238" s="63"/>
      <c r="AM238" s="137"/>
      <c r="AN238" s="307" t="s">
        <v>134</v>
      </c>
      <c r="AO238" s="308"/>
      <c r="AP238" s="309"/>
      <c r="AR238" s="307" t="s">
        <v>135</v>
      </c>
      <c r="AS238" s="308"/>
      <c r="AT238" s="309"/>
      <c r="AU238" s="307" t="s">
        <v>136</v>
      </c>
      <c r="AV238" s="309"/>
      <c r="AX238" s="63"/>
      <c r="AY238" s="137"/>
      <c r="AZ238" s="307" t="s">
        <v>134</v>
      </c>
      <c r="BA238" s="308"/>
      <c r="BB238" s="309"/>
      <c r="BD238" s="307" t="s">
        <v>135</v>
      </c>
      <c r="BE238" s="308"/>
      <c r="BF238" s="309"/>
      <c r="BG238" s="307" t="s">
        <v>136</v>
      </c>
      <c r="BH238" s="309"/>
      <c r="BJ238" s="63"/>
      <c r="BK238" s="137"/>
      <c r="BL238" s="307" t="s">
        <v>134</v>
      </c>
      <c r="BM238" s="308"/>
      <c r="BN238" s="309"/>
      <c r="BP238" s="307" t="s">
        <v>135</v>
      </c>
      <c r="BQ238" s="308"/>
      <c r="BR238" s="309"/>
      <c r="BS238" s="307" t="s">
        <v>136</v>
      </c>
      <c r="BT238" s="309"/>
      <c r="BV238" s="63"/>
      <c r="BW238" s="137"/>
      <c r="BX238" s="307" t="s">
        <v>134</v>
      </c>
      <c r="BY238" s="308"/>
      <c r="BZ238" s="309"/>
      <c r="CB238" s="307" t="s">
        <v>135</v>
      </c>
      <c r="CC238" s="308"/>
      <c r="CD238" s="309"/>
      <c r="CE238" s="307" t="s">
        <v>136</v>
      </c>
      <c r="CF238" s="309"/>
    </row>
    <row r="239" spans="2:84" ht="15.75" customHeight="1" x14ac:dyDescent="0.35">
      <c r="B239" s="63"/>
      <c r="C239" s="137"/>
      <c r="D239" s="74" t="s">
        <v>137</v>
      </c>
      <c r="E239" s="74" t="s">
        <v>138</v>
      </c>
      <c r="F239" s="75" t="s">
        <v>139</v>
      </c>
      <c r="H239" s="74" t="s">
        <v>137</v>
      </c>
      <c r="I239" s="76" t="s">
        <v>138</v>
      </c>
      <c r="J239" s="75" t="s">
        <v>139</v>
      </c>
      <c r="K239" s="302" t="s">
        <v>140</v>
      </c>
      <c r="L239" s="302" t="s">
        <v>141</v>
      </c>
      <c r="N239" s="63"/>
      <c r="O239" s="137"/>
      <c r="P239" s="74" t="s">
        <v>137</v>
      </c>
      <c r="Q239" s="74" t="s">
        <v>138</v>
      </c>
      <c r="R239" s="75" t="s">
        <v>139</v>
      </c>
      <c r="T239" s="74" t="s">
        <v>137</v>
      </c>
      <c r="U239" s="76" t="s">
        <v>138</v>
      </c>
      <c r="V239" s="75" t="s">
        <v>139</v>
      </c>
      <c r="W239" s="302" t="s">
        <v>140</v>
      </c>
      <c r="X239" s="302" t="s">
        <v>141</v>
      </c>
      <c r="Z239" s="63"/>
      <c r="AA239" s="137"/>
      <c r="AB239" s="74" t="s">
        <v>137</v>
      </c>
      <c r="AC239" s="74" t="s">
        <v>138</v>
      </c>
      <c r="AD239" s="75" t="s">
        <v>139</v>
      </c>
      <c r="AF239" s="74" t="s">
        <v>137</v>
      </c>
      <c r="AG239" s="76" t="s">
        <v>138</v>
      </c>
      <c r="AH239" s="75" t="s">
        <v>139</v>
      </c>
      <c r="AI239" s="302" t="s">
        <v>140</v>
      </c>
      <c r="AJ239" s="302" t="s">
        <v>141</v>
      </c>
      <c r="AL239" s="63"/>
      <c r="AM239" s="137"/>
      <c r="AN239" s="74" t="s">
        <v>137</v>
      </c>
      <c r="AO239" s="74" t="s">
        <v>138</v>
      </c>
      <c r="AP239" s="75" t="s">
        <v>139</v>
      </c>
      <c r="AR239" s="74" t="s">
        <v>137</v>
      </c>
      <c r="AS239" s="76" t="s">
        <v>138</v>
      </c>
      <c r="AT239" s="75" t="s">
        <v>139</v>
      </c>
      <c r="AU239" s="302" t="s">
        <v>140</v>
      </c>
      <c r="AV239" s="302" t="s">
        <v>141</v>
      </c>
      <c r="AX239" s="63"/>
      <c r="AY239" s="137"/>
      <c r="AZ239" s="74" t="s">
        <v>137</v>
      </c>
      <c r="BA239" s="74" t="s">
        <v>138</v>
      </c>
      <c r="BB239" s="75" t="s">
        <v>139</v>
      </c>
      <c r="BD239" s="74" t="s">
        <v>137</v>
      </c>
      <c r="BE239" s="76" t="s">
        <v>138</v>
      </c>
      <c r="BF239" s="75" t="s">
        <v>139</v>
      </c>
      <c r="BG239" s="302" t="s">
        <v>140</v>
      </c>
      <c r="BH239" s="302" t="s">
        <v>141</v>
      </c>
      <c r="BJ239" s="63"/>
      <c r="BK239" s="137"/>
      <c r="BL239" s="74" t="s">
        <v>137</v>
      </c>
      <c r="BM239" s="74" t="s">
        <v>138</v>
      </c>
      <c r="BN239" s="75" t="s">
        <v>139</v>
      </c>
      <c r="BP239" s="74" t="s">
        <v>137</v>
      </c>
      <c r="BQ239" s="76" t="s">
        <v>138</v>
      </c>
      <c r="BR239" s="75" t="s">
        <v>139</v>
      </c>
      <c r="BS239" s="302" t="s">
        <v>140</v>
      </c>
      <c r="BT239" s="302" t="s">
        <v>141</v>
      </c>
      <c r="BV239" s="63"/>
      <c r="BW239" s="137"/>
      <c r="BX239" s="74" t="s">
        <v>137</v>
      </c>
      <c r="BY239" s="74" t="s">
        <v>138</v>
      </c>
      <c r="BZ239" s="75" t="s">
        <v>139</v>
      </c>
      <c r="CB239" s="74" t="s">
        <v>137</v>
      </c>
      <c r="CC239" s="76" t="s">
        <v>138</v>
      </c>
      <c r="CD239" s="75" t="s">
        <v>139</v>
      </c>
      <c r="CE239" s="302" t="s">
        <v>140</v>
      </c>
      <c r="CF239" s="302" t="s">
        <v>141</v>
      </c>
    </row>
    <row r="240" spans="2:84" x14ac:dyDescent="0.35">
      <c r="B240" s="63"/>
      <c r="C240" s="138"/>
      <c r="D240" s="77" t="s">
        <v>142</v>
      </c>
      <c r="E240" s="77"/>
      <c r="F240" s="78" t="s">
        <v>142</v>
      </c>
      <c r="H240" s="77" t="s">
        <v>142</v>
      </c>
      <c r="I240" s="78"/>
      <c r="J240" s="78" t="s">
        <v>142</v>
      </c>
      <c r="K240" s="303"/>
      <c r="L240" s="303"/>
      <c r="N240" s="63"/>
      <c r="O240" s="138"/>
      <c r="P240" s="77" t="s">
        <v>142</v>
      </c>
      <c r="Q240" s="77"/>
      <c r="R240" s="78" t="s">
        <v>142</v>
      </c>
      <c r="T240" s="77" t="s">
        <v>142</v>
      </c>
      <c r="U240" s="78"/>
      <c r="V240" s="78" t="s">
        <v>142</v>
      </c>
      <c r="W240" s="303"/>
      <c r="X240" s="303"/>
      <c r="Z240" s="63"/>
      <c r="AA240" s="138"/>
      <c r="AB240" s="77" t="s">
        <v>142</v>
      </c>
      <c r="AC240" s="77"/>
      <c r="AD240" s="78" t="s">
        <v>142</v>
      </c>
      <c r="AF240" s="77" t="s">
        <v>142</v>
      </c>
      <c r="AG240" s="78"/>
      <c r="AH240" s="78" t="s">
        <v>142</v>
      </c>
      <c r="AI240" s="303"/>
      <c r="AJ240" s="303"/>
      <c r="AL240" s="63"/>
      <c r="AM240" s="138"/>
      <c r="AN240" s="77" t="s">
        <v>142</v>
      </c>
      <c r="AO240" s="77"/>
      <c r="AP240" s="78" t="s">
        <v>142</v>
      </c>
      <c r="AR240" s="77" t="s">
        <v>142</v>
      </c>
      <c r="AS240" s="78"/>
      <c r="AT240" s="78" t="s">
        <v>142</v>
      </c>
      <c r="AU240" s="303"/>
      <c r="AV240" s="303"/>
      <c r="AX240" s="63"/>
      <c r="AY240" s="138"/>
      <c r="AZ240" s="77" t="s">
        <v>142</v>
      </c>
      <c r="BA240" s="77"/>
      <c r="BB240" s="78" t="s">
        <v>142</v>
      </c>
      <c r="BD240" s="77" t="s">
        <v>142</v>
      </c>
      <c r="BE240" s="78"/>
      <c r="BF240" s="78" t="s">
        <v>142</v>
      </c>
      <c r="BG240" s="303"/>
      <c r="BH240" s="303"/>
      <c r="BJ240" s="63"/>
      <c r="BK240" s="138"/>
      <c r="BL240" s="77" t="s">
        <v>142</v>
      </c>
      <c r="BM240" s="77"/>
      <c r="BN240" s="78" t="s">
        <v>142</v>
      </c>
      <c r="BP240" s="77" t="s">
        <v>142</v>
      </c>
      <c r="BQ240" s="78"/>
      <c r="BR240" s="78" t="s">
        <v>142</v>
      </c>
      <c r="BS240" s="303"/>
      <c r="BT240" s="303"/>
      <c r="BV240" s="63"/>
      <c r="BW240" s="138"/>
      <c r="BX240" s="77" t="s">
        <v>142</v>
      </c>
      <c r="BY240" s="77"/>
      <c r="BZ240" s="78" t="s">
        <v>142</v>
      </c>
      <c r="CB240" s="77" t="s">
        <v>142</v>
      </c>
      <c r="CC240" s="78"/>
      <c r="CD240" s="78" t="s">
        <v>142</v>
      </c>
      <c r="CE240" s="303"/>
      <c r="CF240" s="303"/>
    </row>
    <row r="241" spans="2:84" x14ac:dyDescent="0.35">
      <c r="B241" s="167" t="s">
        <v>143</v>
      </c>
      <c r="C241" s="168"/>
      <c r="D241" s="153">
        <v>0</v>
      </c>
      <c r="E241" s="103">
        <v>1</v>
      </c>
      <c r="F241" s="80">
        <f>D241*E241</f>
        <v>0</v>
      </c>
      <c r="H241" s="153"/>
      <c r="I241" s="139">
        <v>1</v>
      </c>
      <c r="J241" s="80">
        <v>0</v>
      </c>
      <c r="K241" s="82">
        <v>0</v>
      </c>
      <c r="L241" s="83" t="s">
        <v>133</v>
      </c>
      <c r="N241" s="167" t="s">
        <v>143</v>
      </c>
      <c r="O241" s="168"/>
      <c r="P241" s="153">
        <v>0</v>
      </c>
      <c r="Q241" s="103">
        <v>1</v>
      </c>
      <c r="R241" s="80">
        <f>P241*Q241</f>
        <v>0</v>
      </c>
      <c r="T241" s="153"/>
      <c r="U241" s="139">
        <v>1</v>
      </c>
      <c r="V241" s="80">
        <v>0</v>
      </c>
      <c r="W241" s="82">
        <v>0</v>
      </c>
      <c r="X241" s="83" t="s">
        <v>133</v>
      </c>
      <c r="Z241" s="167" t="s">
        <v>143</v>
      </c>
      <c r="AA241" s="168"/>
      <c r="AB241" s="153">
        <v>0</v>
      </c>
      <c r="AC241" s="103">
        <v>1</v>
      </c>
      <c r="AD241" s="80">
        <f>AB241*AC241</f>
        <v>0</v>
      </c>
      <c r="AF241" s="153"/>
      <c r="AG241" s="139">
        <v>1</v>
      </c>
      <c r="AH241" s="80">
        <v>0</v>
      </c>
      <c r="AI241" s="82">
        <v>0</v>
      </c>
      <c r="AJ241" s="83" t="s">
        <v>133</v>
      </c>
      <c r="AL241" s="167" t="s">
        <v>143</v>
      </c>
      <c r="AM241" s="168"/>
      <c r="AN241" s="153">
        <v>0</v>
      </c>
      <c r="AO241" s="103">
        <v>1</v>
      </c>
      <c r="AP241" s="80">
        <f>AN241*AO241</f>
        <v>0</v>
      </c>
      <c r="AR241" s="153"/>
      <c r="AS241" s="139">
        <v>1</v>
      </c>
      <c r="AT241" s="80">
        <v>0</v>
      </c>
      <c r="AU241" s="82">
        <v>0</v>
      </c>
      <c r="AV241" s="83" t="s">
        <v>133</v>
      </c>
      <c r="AX241" s="167" t="s">
        <v>143</v>
      </c>
      <c r="AY241" s="168"/>
      <c r="AZ241" s="153">
        <v>0</v>
      </c>
      <c r="BA241" s="103">
        <v>1</v>
      </c>
      <c r="BB241" s="80">
        <f>AZ241*BA241</f>
        <v>0</v>
      </c>
      <c r="BD241" s="153"/>
      <c r="BE241" s="139">
        <v>1</v>
      </c>
      <c r="BF241" s="80">
        <v>0</v>
      </c>
      <c r="BG241" s="82">
        <v>0</v>
      </c>
      <c r="BH241" s="83" t="s">
        <v>133</v>
      </c>
      <c r="BJ241" s="167" t="s">
        <v>143</v>
      </c>
      <c r="BK241" s="168"/>
      <c r="BL241" s="153">
        <v>0</v>
      </c>
      <c r="BM241" s="103">
        <v>1</v>
      </c>
      <c r="BN241" s="80">
        <f>BL241*BM241</f>
        <v>0</v>
      </c>
      <c r="BP241" s="153"/>
      <c r="BQ241" s="139">
        <v>1</v>
      </c>
      <c r="BR241" s="80">
        <v>0</v>
      </c>
      <c r="BS241" s="82">
        <v>0</v>
      </c>
      <c r="BT241" s="83" t="s">
        <v>133</v>
      </c>
      <c r="BV241" s="167" t="s">
        <v>143</v>
      </c>
      <c r="BW241" s="168"/>
      <c r="BX241" s="153">
        <v>0</v>
      </c>
      <c r="BY241" s="103">
        <v>1</v>
      </c>
      <c r="BZ241" s="80">
        <f>BX241*BY241</f>
        <v>0</v>
      </c>
      <c r="CB241" s="153"/>
      <c r="CC241" s="139">
        <v>1</v>
      </c>
      <c r="CD241" s="80">
        <v>0</v>
      </c>
      <c r="CE241" s="82">
        <v>0</v>
      </c>
      <c r="CF241" s="83" t="s">
        <v>133</v>
      </c>
    </row>
    <row r="242" spans="2:84" x14ac:dyDescent="0.35">
      <c r="B242" s="169" t="s">
        <v>153</v>
      </c>
      <c r="C242" s="79"/>
      <c r="D242" s="184">
        <f>'Current Tariff Schedule'!$H219</f>
        <v>0.37719999999999998</v>
      </c>
      <c r="E242" s="140">
        <f>D233</f>
        <v>1000</v>
      </c>
      <c r="F242" s="80">
        <f>D242*E242</f>
        <v>377.2</v>
      </c>
      <c r="H242" s="183">
        <f>'Proposed Tariff Schedule'!$H219</f>
        <v>0.39079999999999998</v>
      </c>
      <c r="I242" s="141">
        <f>D233</f>
        <v>1000</v>
      </c>
      <c r="J242" s="80">
        <f>H242*I242</f>
        <v>390.79999999999995</v>
      </c>
      <c r="K242" s="82">
        <f>J242-F242</f>
        <v>13.599999999999966</v>
      </c>
      <c r="L242" s="83">
        <f>K242/F242</f>
        <v>3.6055143160127166E-2</v>
      </c>
      <c r="N242" s="169" t="s">
        <v>153</v>
      </c>
      <c r="O242" s="79"/>
      <c r="P242" s="242">
        <f t="shared" ref="P242" si="121">$D242</f>
        <v>0.37719999999999998</v>
      </c>
      <c r="Q242" s="140">
        <f>P233</f>
        <v>2000</v>
      </c>
      <c r="R242" s="80">
        <f>P242*Q242</f>
        <v>754.4</v>
      </c>
      <c r="T242" s="242">
        <f t="shared" ref="T242" si="122">$H242</f>
        <v>0.39079999999999998</v>
      </c>
      <c r="U242" s="141">
        <f>P233</f>
        <v>2000</v>
      </c>
      <c r="V242" s="80">
        <f>T242*U242</f>
        <v>781.59999999999991</v>
      </c>
      <c r="W242" s="82">
        <f>V242-R242</f>
        <v>27.199999999999932</v>
      </c>
      <c r="X242" s="83">
        <f>W242/R242</f>
        <v>3.6055143160127166E-2</v>
      </c>
      <c r="Z242" s="169" t="s">
        <v>153</v>
      </c>
      <c r="AA242" s="79"/>
      <c r="AB242" s="242">
        <f t="shared" ref="AB242" si="123">$D242</f>
        <v>0.37719999999999998</v>
      </c>
      <c r="AC242" s="140">
        <f>AB233</f>
        <v>5000</v>
      </c>
      <c r="AD242" s="80">
        <f>AB242*AC242</f>
        <v>1886</v>
      </c>
      <c r="AF242" s="242">
        <f t="shared" ref="AF242" si="124">$H242</f>
        <v>0.39079999999999998</v>
      </c>
      <c r="AG242" s="141">
        <f>AB233</f>
        <v>5000</v>
      </c>
      <c r="AH242" s="80">
        <f>AF242*AG242</f>
        <v>1954</v>
      </c>
      <c r="AI242" s="82">
        <f>AH242-AD242</f>
        <v>68</v>
      </c>
      <c r="AJ242" s="83">
        <f>AI242/AD242</f>
        <v>3.6055143160127257E-2</v>
      </c>
      <c r="AL242" s="169" t="s">
        <v>153</v>
      </c>
      <c r="AM242" s="79"/>
      <c r="AN242" s="242">
        <f t="shared" ref="AN242" si="125">$D242</f>
        <v>0.37719999999999998</v>
      </c>
      <c r="AO242" s="140">
        <f>AN233</f>
        <v>0</v>
      </c>
      <c r="AP242" s="80">
        <f>AN242*AO242</f>
        <v>0</v>
      </c>
      <c r="AR242" s="242">
        <f t="shared" ref="AR242" si="126">$H242</f>
        <v>0.39079999999999998</v>
      </c>
      <c r="AS242" s="141">
        <f>AN233</f>
        <v>0</v>
      </c>
      <c r="AT242" s="80">
        <f>AR242*AS242</f>
        <v>0</v>
      </c>
      <c r="AU242" s="82">
        <f>AT242-AP242</f>
        <v>0</v>
      </c>
      <c r="AV242" s="83">
        <f>IFERROR(AU242/AP242,0)</f>
        <v>0</v>
      </c>
      <c r="AX242" s="169" t="s">
        <v>153</v>
      </c>
      <c r="AY242" s="79"/>
      <c r="AZ242" s="242">
        <f t="shared" ref="AZ242" si="127">$D242</f>
        <v>0.37719999999999998</v>
      </c>
      <c r="BA242" s="140">
        <f>AZ233</f>
        <v>0</v>
      </c>
      <c r="BB242" s="80">
        <f>AZ242*BA242</f>
        <v>0</v>
      </c>
      <c r="BD242" s="242">
        <f t="shared" ref="BD242" si="128">$H242</f>
        <v>0.39079999999999998</v>
      </c>
      <c r="BE242" s="141">
        <f>AZ233</f>
        <v>0</v>
      </c>
      <c r="BF242" s="80">
        <f>BD242*BE242</f>
        <v>0</v>
      </c>
      <c r="BG242" s="82">
        <f>BF242-BB242</f>
        <v>0</v>
      </c>
      <c r="BH242" s="83">
        <f>IFERROR(BG242/BB242,0)</f>
        <v>0</v>
      </c>
      <c r="BJ242" s="169" t="s">
        <v>153</v>
      </c>
      <c r="BK242" s="79"/>
      <c r="BL242" s="242">
        <f t="shared" ref="BL242" si="129">$D242</f>
        <v>0.37719999999999998</v>
      </c>
      <c r="BM242" s="140">
        <f>BL233</f>
        <v>0</v>
      </c>
      <c r="BN242" s="80">
        <f>BL242*BM242</f>
        <v>0</v>
      </c>
      <c r="BP242" s="242">
        <f t="shared" ref="BP242" si="130">$H242</f>
        <v>0.39079999999999998</v>
      </c>
      <c r="BQ242" s="141">
        <f>BL233</f>
        <v>0</v>
      </c>
      <c r="BR242" s="80">
        <f>BP242*BQ242</f>
        <v>0</v>
      </c>
      <c r="BS242" s="82">
        <f>BR242-BN242</f>
        <v>0</v>
      </c>
      <c r="BT242" s="83">
        <f>IFERROR(BS242/BN242,0)</f>
        <v>0</v>
      </c>
      <c r="BV242" s="169" t="s">
        <v>153</v>
      </c>
      <c r="BW242" s="79"/>
      <c r="BX242" s="242">
        <f t="shared" ref="BX242" si="131">$D242</f>
        <v>0.37719999999999998</v>
      </c>
      <c r="BY242" s="140">
        <f>BX233</f>
        <v>0</v>
      </c>
      <c r="BZ242" s="80">
        <f>BX242*BY242</f>
        <v>0</v>
      </c>
      <c r="CB242" s="242">
        <f t="shared" ref="CB242" si="132">$H242</f>
        <v>0.39079999999999998</v>
      </c>
      <c r="CC242" s="141">
        <f>BX233</f>
        <v>0</v>
      </c>
      <c r="CD242" s="80">
        <f>CB242*CC242</f>
        <v>0</v>
      </c>
      <c r="CE242" s="82">
        <f>CD242-BZ242</f>
        <v>0</v>
      </c>
      <c r="CF242" s="83">
        <f>IFERROR(CE242/BZ242,0)</f>
        <v>0</v>
      </c>
    </row>
    <row r="243" spans="2:84" x14ac:dyDescent="0.35">
      <c r="B243" s="169"/>
      <c r="C243" s="79"/>
      <c r="D243" s="154"/>
      <c r="E243" s="146"/>
      <c r="F243" s="80"/>
      <c r="H243" s="154"/>
      <c r="I243" s="146"/>
      <c r="J243" s="80"/>
      <c r="K243" s="82"/>
      <c r="L243" s="83"/>
      <c r="N243" s="169"/>
      <c r="O243" s="79"/>
      <c r="P243" s="154"/>
      <c r="Q243" s="146"/>
      <c r="R243" s="80"/>
      <c r="T243" s="154"/>
      <c r="U243" s="146"/>
      <c r="V243" s="80"/>
      <c r="W243" s="82"/>
      <c r="X243" s="83"/>
      <c r="Z243" s="169"/>
      <c r="AA243" s="79"/>
      <c r="AB243" s="154"/>
      <c r="AC243" s="146"/>
      <c r="AD243" s="80"/>
      <c r="AF243" s="154"/>
      <c r="AG243" s="146"/>
      <c r="AH243" s="80"/>
      <c r="AI243" s="82"/>
      <c r="AJ243" s="83"/>
      <c r="AL243" s="169"/>
      <c r="AM243" s="79"/>
      <c r="AN243" s="154"/>
      <c r="AO243" s="146"/>
      <c r="AP243" s="80"/>
      <c r="AR243" s="154"/>
      <c r="AS243" s="146"/>
      <c r="AT243" s="80"/>
      <c r="AU243" s="82"/>
      <c r="AV243" s="160"/>
      <c r="AX243" s="169"/>
      <c r="AY243" s="79"/>
      <c r="AZ243" s="154"/>
      <c r="BA243" s="146"/>
      <c r="BB243" s="80"/>
      <c r="BD243" s="154"/>
      <c r="BE243" s="146"/>
      <c r="BF243" s="80"/>
      <c r="BG243" s="82"/>
      <c r="BH243" s="160"/>
      <c r="BJ243" s="169"/>
      <c r="BK243" s="79"/>
      <c r="BL243" s="154"/>
      <c r="BM243" s="146"/>
      <c r="BN243" s="80"/>
      <c r="BP243" s="154"/>
      <c r="BQ243" s="146"/>
      <c r="BR243" s="80"/>
      <c r="BS243" s="82"/>
      <c r="BT243" s="160"/>
      <c r="BV243" s="169"/>
      <c r="BW243" s="79"/>
      <c r="BX243" s="154"/>
      <c r="BY243" s="146"/>
      <c r="BZ243" s="80"/>
      <c r="CB243" s="154"/>
      <c r="CC243" s="146"/>
      <c r="CD243" s="80"/>
      <c r="CE243" s="82"/>
      <c r="CF243" s="160"/>
    </row>
    <row r="244" spans="2:84" ht="15" thickBot="1" x14ac:dyDescent="0.4">
      <c r="B244" s="84" t="s">
        <v>144</v>
      </c>
      <c r="C244" s="85"/>
      <c r="D244" s="86"/>
      <c r="E244" s="87"/>
      <c r="F244" s="142">
        <f>SUM(F241:F243)</f>
        <v>377.2</v>
      </c>
      <c r="H244" s="86"/>
      <c r="I244" s="88"/>
      <c r="J244" s="142">
        <f>SUM(J241:J243)</f>
        <v>390.79999999999995</v>
      </c>
      <c r="K244" s="143">
        <f>J244-F244</f>
        <v>13.599999999999966</v>
      </c>
      <c r="L244" s="89">
        <f>K244/F244</f>
        <v>3.6055143160127166E-2</v>
      </c>
      <c r="N244" s="84" t="s">
        <v>144</v>
      </c>
      <c r="O244" s="85"/>
      <c r="P244" s="86"/>
      <c r="Q244" s="87"/>
      <c r="R244" s="142">
        <f>SUM(R241:R243)</f>
        <v>754.4</v>
      </c>
      <c r="T244" s="86"/>
      <c r="U244" s="88"/>
      <c r="V244" s="142">
        <f>SUM(V241:V243)</f>
        <v>781.59999999999991</v>
      </c>
      <c r="W244" s="143">
        <f>V244-R244</f>
        <v>27.199999999999932</v>
      </c>
      <c r="X244" s="89">
        <f>W244/R244</f>
        <v>3.6055143160127166E-2</v>
      </c>
      <c r="Z244" s="84" t="s">
        <v>144</v>
      </c>
      <c r="AA244" s="85"/>
      <c r="AB244" s="86"/>
      <c r="AC244" s="87"/>
      <c r="AD244" s="142">
        <f>SUM(AD241:AD243)</f>
        <v>1886</v>
      </c>
      <c r="AF244" s="86"/>
      <c r="AG244" s="88"/>
      <c r="AH244" s="142">
        <f>SUM(AH241:AH243)</f>
        <v>1954</v>
      </c>
      <c r="AI244" s="143">
        <f>AH244-AD244</f>
        <v>68</v>
      </c>
      <c r="AJ244" s="89">
        <f>AI244/AD244</f>
        <v>3.6055143160127257E-2</v>
      </c>
      <c r="AL244" s="84" t="s">
        <v>144</v>
      </c>
      <c r="AM244" s="85"/>
      <c r="AN244" s="86"/>
      <c r="AO244" s="87"/>
      <c r="AP244" s="142">
        <f>SUM(AP241:AP243)</f>
        <v>0</v>
      </c>
      <c r="AR244" s="86"/>
      <c r="AS244" s="88"/>
      <c r="AT244" s="142">
        <f>SUM(AT241:AT243)</f>
        <v>0</v>
      </c>
      <c r="AU244" s="143">
        <f>AT244-AP244</f>
        <v>0</v>
      </c>
      <c r="AV244" s="165">
        <f>IFERROR(AU244/AP244,0)</f>
        <v>0</v>
      </c>
      <c r="AX244" s="84" t="s">
        <v>144</v>
      </c>
      <c r="AY244" s="85"/>
      <c r="AZ244" s="86"/>
      <c r="BA244" s="87"/>
      <c r="BB244" s="142">
        <f>SUM(BB241:BB243)</f>
        <v>0</v>
      </c>
      <c r="BD244" s="86"/>
      <c r="BE244" s="88"/>
      <c r="BF244" s="142">
        <f>SUM(BF241:BF243)</f>
        <v>0</v>
      </c>
      <c r="BG244" s="143">
        <f>BF244-BB244</f>
        <v>0</v>
      </c>
      <c r="BH244" s="165">
        <f>IFERROR(BG244/BB244,0)</f>
        <v>0</v>
      </c>
      <c r="BJ244" s="84" t="s">
        <v>144</v>
      </c>
      <c r="BK244" s="85"/>
      <c r="BL244" s="86"/>
      <c r="BM244" s="87"/>
      <c r="BN244" s="142">
        <f>SUM(BN241:BN243)</f>
        <v>0</v>
      </c>
      <c r="BP244" s="86"/>
      <c r="BQ244" s="88"/>
      <c r="BR244" s="142">
        <f>SUM(BR241:BR243)</f>
        <v>0</v>
      </c>
      <c r="BS244" s="143">
        <f>BR244-BN244</f>
        <v>0</v>
      </c>
      <c r="BT244" s="165">
        <f>IFERROR(BS244/BN244,0)</f>
        <v>0</v>
      </c>
      <c r="BV244" s="84" t="s">
        <v>144</v>
      </c>
      <c r="BW244" s="85"/>
      <c r="BX244" s="86"/>
      <c r="BY244" s="87"/>
      <c r="BZ244" s="142">
        <f>SUM(BZ241:BZ243)</f>
        <v>0</v>
      </c>
      <c r="CB244" s="86"/>
      <c r="CC244" s="88"/>
      <c r="CD244" s="142">
        <f>SUM(CD241:CD243)</f>
        <v>0</v>
      </c>
      <c r="CE244" s="143">
        <f>CD244-BZ244</f>
        <v>0</v>
      </c>
      <c r="CF244" s="165">
        <f>IFERROR(CE244/BZ244,0)</f>
        <v>0</v>
      </c>
    </row>
    <row r="245" spans="2:84" ht="15" thickBot="1" x14ac:dyDescent="0.4">
      <c r="B245" s="174"/>
      <c r="C245" s="90"/>
      <c r="D245" s="91"/>
      <c r="E245" s="92"/>
      <c r="F245" s="155"/>
      <c r="H245" s="158"/>
      <c r="I245" s="94"/>
      <c r="J245" s="93"/>
      <c r="K245" s="95"/>
      <c r="L245" s="156"/>
      <c r="N245" s="174"/>
      <c r="O245" s="90"/>
      <c r="P245" s="91"/>
      <c r="Q245" s="92"/>
      <c r="R245" s="155"/>
      <c r="T245" s="158"/>
      <c r="U245" s="94"/>
      <c r="V245" s="93"/>
      <c r="W245" s="95"/>
      <c r="X245" s="156"/>
      <c r="Z245" s="174"/>
      <c r="AA245" s="90"/>
      <c r="AB245" s="91"/>
      <c r="AC245" s="92"/>
      <c r="AD245" s="155"/>
      <c r="AF245" s="158"/>
      <c r="AG245" s="94"/>
      <c r="AH245" s="93"/>
      <c r="AI245" s="95"/>
      <c r="AJ245" s="156"/>
      <c r="AL245" s="174"/>
      <c r="AM245" s="90"/>
      <c r="AN245" s="91"/>
      <c r="AO245" s="92"/>
      <c r="AP245" s="155"/>
      <c r="AR245" s="158"/>
      <c r="AS245" s="94"/>
      <c r="AT245" s="93"/>
      <c r="AU245" s="95"/>
      <c r="AV245" s="166"/>
      <c r="AX245" s="174"/>
      <c r="AY245" s="90"/>
      <c r="AZ245" s="91"/>
      <c r="BA245" s="92"/>
      <c r="BB245" s="155"/>
      <c r="BD245" s="158"/>
      <c r="BE245" s="94"/>
      <c r="BF245" s="93"/>
      <c r="BG245" s="95"/>
      <c r="BH245" s="166"/>
      <c r="BJ245" s="174"/>
      <c r="BK245" s="90"/>
      <c r="BL245" s="91"/>
      <c r="BM245" s="92"/>
      <c r="BN245" s="155"/>
      <c r="BP245" s="158"/>
      <c r="BQ245" s="94"/>
      <c r="BR245" s="93"/>
      <c r="BS245" s="95"/>
      <c r="BT245" s="166"/>
      <c r="BV245" s="174"/>
      <c r="BW245" s="90"/>
      <c r="BX245" s="91"/>
      <c r="BY245" s="92"/>
      <c r="BZ245" s="155"/>
      <c r="CB245" s="158"/>
      <c r="CC245" s="94"/>
      <c r="CD245" s="93"/>
      <c r="CE245" s="95"/>
      <c r="CF245" s="166"/>
    </row>
    <row r="246" spans="2:84" ht="15.65" customHeight="1" x14ac:dyDescent="0.35">
      <c r="B246" s="171" t="s">
        <v>145</v>
      </c>
      <c r="C246" s="79"/>
      <c r="D246" s="96"/>
      <c r="E246" s="97"/>
      <c r="F246" s="100">
        <f>F244</f>
        <v>377.2</v>
      </c>
      <c r="H246" s="98"/>
      <c r="I246" s="98"/>
      <c r="J246" s="99">
        <f>J244</f>
        <v>390.79999999999995</v>
      </c>
      <c r="K246" s="82">
        <f>J246-F246</f>
        <v>13.599999999999966</v>
      </c>
      <c r="L246" s="83">
        <f>K246/F246</f>
        <v>3.6055143160127166E-2</v>
      </c>
      <c r="N246" s="171" t="s">
        <v>145</v>
      </c>
      <c r="O246" s="79"/>
      <c r="P246" s="96"/>
      <c r="Q246" s="97"/>
      <c r="R246" s="100">
        <f>R244</f>
        <v>754.4</v>
      </c>
      <c r="T246" s="98"/>
      <c r="U246" s="98"/>
      <c r="V246" s="99">
        <f>V244</f>
        <v>781.59999999999991</v>
      </c>
      <c r="W246" s="82">
        <f>V246-R246</f>
        <v>27.199999999999932</v>
      </c>
      <c r="X246" s="83">
        <f>W246/R246</f>
        <v>3.6055143160127166E-2</v>
      </c>
      <c r="Z246" s="171" t="s">
        <v>145</v>
      </c>
      <c r="AA246" s="79"/>
      <c r="AB246" s="96"/>
      <c r="AC246" s="97"/>
      <c r="AD246" s="100">
        <f>AD244</f>
        <v>1886</v>
      </c>
      <c r="AF246" s="98"/>
      <c r="AG246" s="98"/>
      <c r="AH246" s="99">
        <f>AH244</f>
        <v>1954</v>
      </c>
      <c r="AI246" s="82">
        <f>AH246-AD246</f>
        <v>68</v>
      </c>
      <c r="AJ246" s="83">
        <f>AI246/AD246</f>
        <v>3.6055143160127257E-2</v>
      </c>
      <c r="AL246" s="171" t="s">
        <v>145</v>
      </c>
      <c r="AM246" s="79"/>
      <c r="AN246" s="96"/>
      <c r="AO246" s="97"/>
      <c r="AP246" s="100">
        <f>AP244</f>
        <v>0</v>
      </c>
      <c r="AR246" s="98"/>
      <c r="AS246" s="98"/>
      <c r="AT246" s="99">
        <f>AT244</f>
        <v>0</v>
      </c>
      <c r="AU246" s="82">
        <f>AT246-AP246</f>
        <v>0</v>
      </c>
      <c r="AV246" s="160">
        <f t="shared" ref="AV246:AV248" si="133">IFERROR(AU246/AP246,0)</f>
        <v>0</v>
      </c>
      <c r="AX246" s="171" t="s">
        <v>145</v>
      </c>
      <c r="AY246" s="79"/>
      <c r="AZ246" s="96"/>
      <c r="BA246" s="97"/>
      <c r="BB246" s="100">
        <f>BB244</f>
        <v>0</v>
      </c>
      <c r="BD246" s="98"/>
      <c r="BE246" s="98"/>
      <c r="BF246" s="99">
        <f>BF244</f>
        <v>0</v>
      </c>
      <c r="BG246" s="82">
        <f>BF246-BB246</f>
        <v>0</v>
      </c>
      <c r="BH246" s="160">
        <f t="shared" ref="BH246:BH248" si="134">IFERROR(BG246/BB246,0)</f>
        <v>0</v>
      </c>
      <c r="BJ246" s="171" t="s">
        <v>145</v>
      </c>
      <c r="BK246" s="79"/>
      <c r="BL246" s="96"/>
      <c r="BM246" s="97"/>
      <c r="BN246" s="100">
        <f>BN244</f>
        <v>0</v>
      </c>
      <c r="BP246" s="98"/>
      <c r="BQ246" s="98"/>
      <c r="BR246" s="99">
        <f>BR244</f>
        <v>0</v>
      </c>
      <c r="BS246" s="82">
        <f>BR246-BN246</f>
        <v>0</v>
      </c>
      <c r="BT246" s="160">
        <f t="shared" ref="BT246:BT248" si="135">IFERROR(BS246/BN246,0)</f>
        <v>0</v>
      </c>
      <c r="BV246" s="171" t="s">
        <v>145</v>
      </c>
      <c r="BW246" s="79"/>
      <c r="BX246" s="96"/>
      <c r="BY246" s="97"/>
      <c r="BZ246" s="100">
        <f>BZ244</f>
        <v>0</v>
      </c>
      <c r="CB246" s="98"/>
      <c r="CC246" s="98"/>
      <c r="CD246" s="99">
        <f>CD244</f>
        <v>0</v>
      </c>
      <c r="CE246" s="82">
        <f>CD246-BZ246</f>
        <v>0</v>
      </c>
      <c r="CF246" s="160">
        <f t="shared" ref="CF246:CF248" si="136">IFERROR(CE246/BZ246,0)</f>
        <v>0</v>
      </c>
    </row>
    <row r="247" spans="2:84" x14ac:dyDescent="0.35">
      <c r="B247" s="172" t="s">
        <v>146</v>
      </c>
      <c r="C247" s="79"/>
      <c r="D247" s="96">
        <v>0.05</v>
      </c>
      <c r="E247" s="101"/>
      <c r="F247" s="82">
        <f>D247*F246</f>
        <v>18.86</v>
      </c>
      <c r="H247" s="96">
        <v>0.05</v>
      </c>
      <c r="I247" s="103"/>
      <c r="J247" s="129">
        <f>J246*H247</f>
        <v>19.54</v>
      </c>
      <c r="K247" s="82">
        <f>J247-F247</f>
        <v>0.67999999999999972</v>
      </c>
      <c r="L247" s="83">
        <f>K247/F247</f>
        <v>3.6055143160127243E-2</v>
      </c>
      <c r="N247" s="172" t="s">
        <v>146</v>
      </c>
      <c r="O247" s="79"/>
      <c r="P247" s="96">
        <v>0.05</v>
      </c>
      <c r="Q247" s="101"/>
      <c r="R247" s="82">
        <f>P247*R246</f>
        <v>37.72</v>
      </c>
      <c r="T247" s="96">
        <v>0.05</v>
      </c>
      <c r="U247" s="103"/>
      <c r="V247" s="129">
        <f>V246*T247</f>
        <v>39.08</v>
      </c>
      <c r="W247" s="82">
        <f>V247-R247</f>
        <v>1.3599999999999994</v>
      </c>
      <c r="X247" s="83">
        <f>W247/R247</f>
        <v>3.6055143160127243E-2</v>
      </c>
      <c r="Z247" s="172" t="s">
        <v>146</v>
      </c>
      <c r="AA247" s="79"/>
      <c r="AB247" s="96">
        <v>0.05</v>
      </c>
      <c r="AC247" s="101"/>
      <c r="AD247" s="82">
        <f>AB247*AD246</f>
        <v>94.300000000000011</v>
      </c>
      <c r="AF247" s="96">
        <v>0.05</v>
      </c>
      <c r="AG247" s="103"/>
      <c r="AH247" s="129">
        <f>AH246*AF247</f>
        <v>97.7</v>
      </c>
      <c r="AI247" s="82">
        <f>AH247-AD247</f>
        <v>3.3999999999999915</v>
      </c>
      <c r="AJ247" s="83">
        <f>AI247/AD247</f>
        <v>3.6055143160127159E-2</v>
      </c>
      <c r="AL247" s="172" t="s">
        <v>146</v>
      </c>
      <c r="AM247" s="79"/>
      <c r="AN247" s="96">
        <v>0.05</v>
      </c>
      <c r="AO247" s="101"/>
      <c r="AP247" s="82">
        <f>AN247*AP246</f>
        <v>0</v>
      </c>
      <c r="AR247" s="96">
        <v>0.05</v>
      </c>
      <c r="AS247" s="103"/>
      <c r="AT247" s="129">
        <f>AT246*AR247</f>
        <v>0</v>
      </c>
      <c r="AU247" s="82">
        <f>AT247-AP247</f>
        <v>0</v>
      </c>
      <c r="AV247" s="160">
        <f t="shared" si="133"/>
        <v>0</v>
      </c>
      <c r="AX247" s="172" t="s">
        <v>146</v>
      </c>
      <c r="AY247" s="79"/>
      <c r="AZ247" s="96">
        <v>0.05</v>
      </c>
      <c r="BA247" s="101"/>
      <c r="BB247" s="82">
        <f>AZ247*BB246</f>
        <v>0</v>
      </c>
      <c r="BD247" s="96">
        <v>0.05</v>
      </c>
      <c r="BE247" s="103"/>
      <c r="BF247" s="129">
        <f>BF246*BD247</f>
        <v>0</v>
      </c>
      <c r="BG247" s="82">
        <f>BF247-BB247</f>
        <v>0</v>
      </c>
      <c r="BH247" s="160">
        <f t="shared" si="134"/>
        <v>0</v>
      </c>
      <c r="BJ247" s="172" t="s">
        <v>146</v>
      </c>
      <c r="BK247" s="79"/>
      <c r="BL247" s="96">
        <v>0.05</v>
      </c>
      <c r="BM247" s="101"/>
      <c r="BN247" s="82">
        <f>BL247*BN246</f>
        <v>0</v>
      </c>
      <c r="BP247" s="96">
        <v>0.05</v>
      </c>
      <c r="BQ247" s="103"/>
      <c r="BR247" s="129">
        <f>BR246*BP247</f>
        <v>0</v>
      </c>
      <c r="BS247" s="82">
        <f>BR247-BN247</f>
        <v>0</v>
      </c>
      <c r="BT247" s="160">
        <f t="shared" si="135"/>
        <v>0</v>
      </c>
      <c r="BV247" s="172" t="s">
        <v>146</v>
      </c>
      <c r="BW247" s="79"/>
      <c r="BX247" s="96">
        <v>0.05</v>
      </c>
      <c r="BY247" s="101"/>
      <c r="BZ247" s="82">
        <f>BX247*BZ246</f>
        <v>0</v>
      </c>
      <c r="CB247" s="96">
        <v>0.05</v>
      </c>
      <c r="CC247" s="103"/>
      <c r="CD247" s="129">
        <f>CD246*CB247</f>
        <v>0</v>
      </c>
      <c r="CE247" s="82">
        <f>CD247-BZ247</f>
        <v>0</v>
      </c>
      <c r="CF247" s="160">
        <f t="shared" si="136"/>
        <v>0</v>
      </c>
    </row>
    <row r="248" spans="2:84" x14ac:dyDescent="0.35">
      <c r="B248" s="176" t="s">
        <v>147</v>
      </c>
      <c r="C248" s="79"/>
      <c r="D248" s="103"/>
      <c r="E248" s="101"/>
      <c r="F248" s="102">
        <f>F246+F247</f>
        <v>396.06</v>
      </c>
      <c r="G248" s="103"/>
      <c r="H248" s="103"/>
      <c r="I248" s="103"/>
      <c r="J248" s="129">
        <f>SUM(J246:J247)</f>
        <v>410.34</v>
      </c>
      <c r="K248" s="82">
        <f>J248-F248</f>
        <v>14.279999999999973</v>
      </c>
      <c r="L248" s="104">
        <f>K248/F248</f>
        <v>3.6055143160127187E-2</v>
      </c>
      <c r="N248" s="176" t="s">
        <v>147</v>
      </c>
      <c r="O248" s="79"/>
      <c r="P248" s="103"/>
      <c r="Q248" s="101"/>
      <c r="R248" s="102">
        <f>R246+R247</f>
        <v>792.12</v>
      </c>
      <c r="S248" s="103"/>
      <c r="T248" s="103"/>
      <c r="U248" s="103"/>
      <c r="V248" s="129">
        <f>SUM(V246:V247)</f>
        <v>820.68</v>
      </c>
      <c r="W248" s="82">
        <f>V248-R248</f>
        <v>28.559999999999945</v>
      </c>
      <c r="X248" s="104">
        <f>W248/R248</f>
        <v>3.6055143160127187E-2</v>
      </c>
      <c r="Z248" s="176" t="s">
        <v>147</v>
      </c>
      <c r="AA248" s="79"/>
      <c r="AB248" s="103"/>
      <c r="AC248" s="101"/>
      <c r="AD248" s="102">
        <f>AD246+AD247</f>
        <v>1980.3</v>
      </c>
      <c r="AE248" s="103"/>
      <c r="AF248" s="103"/>
      <c r="AG248" s="103"/>
      <c r="AH248" s="129">
        <f>SUM(AH246:AH247)</f>
        <v>2051.6999999999998</v>
      </c>
      <c r="AI248" s="82">
        <f>AH248-AD248</f>
        <v>71.399999999999864</v>
      </c>
      <c r="AJ248" s="104">
        <f>AI248/AD248</f>
        <v>3.6055143160127187E-2</v>
      </c>
      <c r="AL248" s="176" t="s">
        <v>147</v>
      </c>
      <c r="AM248" s="79"/>
      <c r="AN248" s="103"/>
      <c r="AO248" s="101"/>
      <c r="AP248" s="102">
        <f>AP246+AP247</f>
        <v>0</v>
      </c>
      <c r="AQ248" s="103"/>
      <c r="AR248" s="103"/>
      <c r="AS248" s="103"/>
      <c r="AT248" s="129">
        <f>SUM(AT246:AT247)</f>
        <v>0</v>
      </c>
      <c r="AU248" s="82">
        <f>AT248-AP248</f>
        <v>0</v>
      </c>
      <c r="AV248" s="160">
        <f t="shared" si="133"/>
        <v>0</v>
      </c>
      <c r="AX248" s="176" t="s">
        <v>147</v>
      </c>
      <c r="AY248" s="79"/>
      <c r="AZ248" s="103"/>
      <c r="BA248" s="101"/>
      <c r="BB248" s="102">
        <f>BB246+BB247</f>
        <v>0</v>
      </c>
      <c r="BC248" s="103"/>
      <c r="BD248" s="103"/>
      <c r="BE248" s="103"/>
      <c r="BF248" s="129">
        <f>SUM(BF246:BF247)</f>
        <v>0</v>
      </c>
      <c r="BG248" s="82">
        <f>BF248-BB248</f>
        <v>0</v>
      </c>
      <c r="BH248" s="160">
        <f t="shared" si="134"/>
        <v>0</v>
      </c>
      <c r="BJ248" s="176" t="s">
        <v>147</v>
      </c>
      <c r="BK248" s="79"/>
      <c r="BL248" s="103"/>
      <c r="BM248" s="101"/>
      <c r="BN248" s="102">
        <f>BN246+BN247</f>
        <v>0</v>
      </c>
      <c r="BO248" s="103"/>
      <c r="BP248" s="103"/>
      <c r="BQ248" s="103"/>
      <c r="BR248" s="129">
        <f>SUM(BR246:BR247)</f>
        <v>0</v>
      </c>
      <c r="BS248" s="82">
        <f>BR248-BN248</f>
        <v>0</v>
      </c>
      <c r="BT248" s="160">
        <f t="shared" si="135"/>
        <v>0</v>
      </c>
      <c r="BV248" s="176" t="s">
        <v>147</v>
      </c>
      <c r="BW248" s="79"/>
      <c r="BX248" s="103"/>
      <c r="BY248" s="101"/>
      <c r="BZ248" s="102">
        <f>BZ246+BZ247</f>
        <v>0</v>
      </c>
      <c r="CA248" s="103"/>
      <c r="CB248" s="103"/>
      <c r="CC248" s="103"/>
      <c r="CD248" s="129">
        <f>SUM(CD246:CD247)</f>
        <v>0</v>
      </c>
      <c r="CE248" s="82">
        <f>CD248-BZ248</f>
        <v>0</v>
      </c>
      <c r="CF248" s="160">
        <f t="shared" si="136"/>
        <v>0</v>
      </c>
    </row>
    <row r="249" spans="2:84" customFormat="1" x14ac:dyDescent="0.35">
      <c r="B249" s="233" t="s">
        <v>148</v>
      </c>
      <c r="C249" s="79"/>
      <c r="D249" s="131">
        <f>$D$26</f>
        <v>0.13100000000000001</v>
      </c>
      <c r="E249" s="101"/>
      <c r="F249" s="130">
        <f>-D249*SUM(F239:F242)</f>
        <v>-49.413200000000003</v>
      </c>
      <c r="G249" s="81"/>
      <c r="H249" s="131">
        <f>$H$26</f>
        <v>0.13100000000000001</v>
      </c>
      <c r="I249" s="103"/>
      <c r="J249" s="130">
        <f>-H249*SUM(J239:J242)</f>
        <v>-51.194799999999994</v>
      </c>
      <c r="K249" s="130">
        <f>J249-F249</f>
        <v>-1.7815999999999903</v>
      </c>
      <c r="L249" s="83"/>
      <c r="N249" s="233" t="s">
        <v>148</v>
      </c>
      <c r="O249" s="79"/>
      <c r="P249" s="131">
        <f>$D$26</f>
        <v>0.13100000000000001</v>
      </c>
      <c r="Q249" s="101"/>
      <c r="R249" s="130">
        <f>-P249*SUM(R239:R242)</f>
        <v>-98.826400000000007</v>
      </c>
      <c r="S249" s="81"/>
      <c r="T249" s="131">
        <f>$H$26</f>
        <v>0.13100000000000001</v>
      </c>
      <c r="U249" s="103"/>
      <c r="V249" s="130">
        <f>-T249*SUM(V239:V242)</f>
        <v>-102.38959999999999</v>
      </c>
      <c r="W249" s="130">
        <f>V249-R249</f>
        <v>-3.5631999999999806</v>
      </c>
      <c r="X249" s="83"/>
      <c r="Z249" s="233" t="s">
        <v>148</v>
      </c>
      <c r="AA249" s="79"/>
      <c r="AB249" s="131">
        <f>$D$26</f>
        <v>0.13100000000000001</v>
      </c>
      <c r="AC249" s="101"/>
      <c r="AD249" s="130">
        <f>-AB249*SUM(AD239:AD242)</f>
        <v>-247.066</v>
      </c>
      <c r="AE249" s="81"/>
      <c r="AF249" s="131">
        <f>$H$26</f>
        <v>0.13100000000000001</v>
      </c>
      <c r="AG249" s="103"/>
      <c r="AH249" s="130">
        <f>-AF249*SUM(AH239:AH242)</f>
        <v>-255.97400000000002</v>
      </c>
      <c r="AI249" s="130">
        <f>AH249-AD249</f>
        <v>-8.9080000000000155</v>
      </c>
      <c r="AJ249" s="83"/>
      <c r="AL249" s="233" t="s">
        <v>148</v>
      </c>
      <c r="AM249" s="79"/>
      <c r="AN249" s="131">
        <f>$D$26</f>
        <v>0.13100000000000001</v>
      </c>
      <c r="AO249" s="101"/>
      <c r="AP249" s="130">
        <f>-AN249*SUM(AP239:AP242)</f>
        <v>0</v>
      </c>
      <c r="AQ249" s="81"/>
      <c r="AR249" s="131">
        <f>$H$26</f>
        <v>0.13100000000000001</v>
      </c>
      <c r="AS249" s="103"/>
      <c r="AT249" s="130">
        <f>-AR249*SUM(AT239:AT242)</f>
        <v>0</v>
      </c>
      <c r="AU249" s="130">
        <f>-AR249*SUM(AU240:AU242)</f>
        <v>0</v>
      </c>
      <c r="AV249" s="83"/>
      <c r="AX249" s="233" t="s">
        <v>148</v>
      </c>
      <c r="AY249" s="79"/>
      <c r="AZ249" s="131">
        <f>$D$26</f>
        <v>0.13100000000000001</v>
      </c>
      <c r="BA249" s="101"/>
      <c r="BB249" s="130">
        <f>-AZ249*SUM(BB239:BB242)</f>
        <v>0</v>
      </c>
      <c r="BC249" s="81"/>
      <c r="BD249" s="131">
        <f>$H$26</f>
        <v>0.13100000000000001</v>
      </c>
      <c r="BE249" s="103"/>
      <c r="BF249" s="130">
        <f>-BD249*SUM(BF239:BF242)</f>
        <v>0</v>
      </c>
      <c r="BG249" s="130">
        <f>BF249-BB249</f>
        <v>0</v>
      </c>
      <c r="BH249" s="83"/>
      <c r="BJ249" s="233" t="s">
        <v>148</v>
      </c>
      <c r="BK249" s="79"/>
      <c r="BL249" s="131">
        <f>$D$26</f>
        <v>0.13100000000000001</v>
      </c>
      <c r="BM249" s="101"/>
      <c r="BN249" s="130">
        <f>-BL249*SUM(BN239:BN242)</f>
        <v>0</v>
      </c>
      <c r="BO249" s="81"/>
      <c r="BP249" s="131">
        <f>$H$26</f>
        <v>0.13100000000000001</v>
      </c>
      <c r="BQ249" s="103"/>
      <c r="BR249" s="130">
        <f>-BP249*SUM(BR239:BR242)</f>
        <v>0</v>
      </c>
      <c r="BS249" s="130">
        <f>BR249-BN249</f>
        <v>0</v>
      </c>
      <c r="BT249" s="83"/>
      <c r="BV249" s="233" t="s">
        <v>148</v>
      </c>
      <c r="BW249" s="79"/>
      <c r="BX249" s="131">
        <f>$D$26</f>
        <v>0.13100000000000001</v>
      </c>
      <c r="BY249" s="101"/>
      <c r="BZ249" s="130">
        <f>-BX249*SUM(BZ239:BZ242)</f>
        <v>0</v>
      </c>
      <c r="CA249" s="81"/>
      <c r="CB249" s="131">
        <f>$H$26</f>
        <v>0.13100000000000001</v>
      </c>
      <c r="CC249" s="103"/>
      <c r="CD249" s="130">
        <f>-CB249*SUM(CD239:CD242)</f>
        <v>0</v>
      </c>
      <c r="CE249" s="130">
        <f>CD249-BZ249</f>
        <v>0</v>
      </c>
      <c r="CF249" s="83"/>
    </row>
    <row r="250" spans="2:84" ht="15" thickBot="1" x14ac:dyDescent="0.4">
      <c r="B250" s="304" t="s">
        <v>149</v>
      </c>
      <c r="C250" s="305"/>
      <c r="D250" s="105"/>
      <c r="E250" s="106"/>
      <c r="F250" s="108">
        <f>SUM(F248:F248)+F249</f>
        <v>346.64679999999998</v>
      </c>
      <c r="G250" s="81"/>
      <c r="H250" s="107"/>
      <c r="I250" s="107"/>
      <c r="J250" s="108">
        <f>SUM(J248:J248)+J249</f>
        <v>359.14519999999999</v>
      </c>
      <c r="K250" s="185">
        <f>J250-F250</f>
        <v>12.498400000000004</v>
      </c>
      <c r="L250" s="133">
        <f>K250/F250</f>
        <v>3.6055143160127263E-2</v>
      </c>
      <c r="N250" s="304" t="s">
        <v>149</v>
      </c>
      <c r="O250" s="305"/>
      <c r="P250" s="105"/>
      <c r="Q250" s="106"/>
      <c r="R250" s="108">
        <f>SUM(R248:R248)+R249</f>
        <v>693.29359999999997</v>
      </c>
      <c r="S250" s="81"/>
      <c r="T250" s="107"/>
      <c r="U250" s="107"/>
      <c r="V250" s="108">
        <f>SUM(V248:V248)+V249</f>
        <v>718.29039999999998</v>
      </c>
      <c r="W250" s="185">
        <f>V250-R250</f>
        <v>24.996800000000007</v>
      </c>
      <c r="X250" s="133">
        <f>W250/R250</f>
        <v>3.6055143160127263E-2</v>
      </c>
      <c r="Z250" s="304" t="s">
        <v>149</v>
      </c>
      <c r="AA250" s="305"/>
      <c r="AB250" s="105"/>
      <c r="AC250" s="106"/>
      <c r="AD250" s="108">
        <f>SUM(AD248:AD248)+AD249</f>
        <v>1733.2339999999999</v>
      </c>
      <c r="AE250" s="81"/>
      <c r="AF250" s="107"/>
      <c r="AG250" s="107"/>
      <c r="AH250" s="108">
        <f>SUM(AH248:AH248)+AH249</f>
        <v>1795.7259999999999</v>
      </c>
      <c r="AI250" s="185">
        <f>AH250-AD250</f>
        <v>62.491999999999962</v>
      </c>
      <c r="AJ250" s="133">
        <f>AI250/AD250</f>
        <v>3.6055143160127236E-2</v>
      </c>
      <c r="AL250" s="304" t="s">
        <v>149</v>
      </c>
      <c r="AM250" s="305"/>
      <c r="AN250" s="105"/>
      <c r="AO250" s="106"/>
      <c r="AP250" s="108">
        <f>SUM(AP248:AP248)+AP249</f>
        <v>0</v>
      </c>
      <c r="AQ250" s="81"/>
      <c r="AR250" s="107"/>
      <c r="AS250" s="107"/>
      <c r="AT250" s="108">
        <f>SUM(AT248:AT248)+AT249</f>
        <v>0</v>
      </c>
      <c r="AU250" s="185">
        <f>AT250-AP250</f>
        <v>0</v>
      </c>
      <c r="AV250" s="163">
        <f>IFERROR(AU250/AP250,0)</f>
        <v>0</v>
      </c>
      <c r="AX250" s="304" t="s">
        <v>149</v>
      </c>
      <c r="AY250" s="305"/>
      <c r="AZ250" s="105"/>
      <c r="BA250" s="106"/>
      <c r="BB250" s="108">
        <f>SUM(BB248:BB248)+BB249</f>
        <v>0</v>
      </c>
      <c r="BC250" s="81"/>
      <c r="BD250" s="107"/>
      <c r="BE250" s="107"/>
      <c r="BF250" s="108">
        <f>SUM(BF248:BF248)+BF249</f>
        <v>0</v>
      </c>
      <c r="BG250" s="185">
        <f>BF250-BB250</f>
        <v>0</v>
      </c>
      <c r="BH250" s="163">
        <f>IFERROR(BG250/BB250,0)</f>
        <v>0</v>
      </c>
      <c r="BJ250" s="304" t="s">
        <v>149</v>
      </c>
      <c r="BK250" s="305"/>
      <c r="BL250" s="105"/>
      <c r="BM250" s="106"/>
      <c r="BN250" s="108">
        <f>SUM(BN248:BN248)+BN249</f>
        <v>0</v>
      </c>
      <c r="BO250" s="81"/>
      <c r="BP250" s="107"/>
      <c r="BQ250" s="107"/>
      <c r="BR250" s="108">
        <f>SUM(BR248:BR248)+BR249</f>
        <v>0</v>
      </c>
      <c r="BS250" s="185">
        <f>BR250-BN250</f>
        <v>0</v>
      </c>
      <c r="BT250" s="163">
        <f>IFERROR(BS250/BN250,0)</f>
        <v>0</v>
      </c>
      <c r="BV250" s="304" t="s">
        <v>149</v>
      </c>
      <c r="BW250" s="305"/>
      <c r="BX250" s="105"/>
      <c r="BY250" s="106"/>
      <c r="BZ250" s="108">
        <f>SUM(BZ248:BZ248)+BZ249</f>
        <v>0</v>
      </c>
      <c r="CA250" s="81"/>
      <c r="CB250" s="107"/>
      <c r="CC250" s="107"/>
      <c r="CD250" s="108">
        <f>SUM(CD248:CD248)+CD249</f>
        <v>0</v>
      </c>
      <c r="CE250" s="185">
        <f>CD250-BZ250</f>
        <v>0</v>
      </c>
      <c r="CF250" s="163">
        <f>IFERROR(CE250/BZ250,0)</f>
        <v>0</v>
      </c>
    </row>
    <row r="251" spans="2:84" ht="15" thickBot="1" x14ac:dyDescent="0.4">
      <c r="B251" s="174"/>
      <c r="C251" s="90"/>
      <c r="D251" s="109"/>
      <c r="E251" s="110"/>
      <c r="F251" s="134"/>
      <c r="H251" s="109"/>
      <c r="I251" s="111"/>
      <c r="J251" s="112"/>
      <c r="K251" s="113"/>
      <c r="L251" s="157"/>
      <c r="N251" s="174"/>
      <c r="O251" s="90"/>
      <c r="P251" s="109"/>
      <c r="Q251" s="110"/>
      <c r="R251" s="134"/>
      <c r="T251" s="109"/>
      <c r="U251" s="111"/>
      <c r="V251" s="112"/>
      <c r="W251" s="113"/>
      <c r="X251" s="157"/>
      <c r="Z251" s="174"/>
      <c r="AA251" s="90"/>
      <c r="AB251" s="109"/>
      <c r="AC251" s="110"/>
      <c r="AD251" s="134"/>
      <c r="AF251" s="109"/>
      <c r="AG251" s="111"/>
      <c r="AH251" s="112"/>
      <c r="AI251" s="113"/>
      <c r="AJ251" s="157"/>
      <c r="AL251" s="174"/>
      <c r="AM251" s="90"/>
      <c r="AN251" s="109"/>
      <c r="AO251" s="110"/>
      <c r="AP251" s="134"/>
      <c r="AR251" s="109"/>
      <c r="AS251" s="111"/>
      <c r="AT251" s="112"/>
      <c r="AU251" s="113"/>
      <c r="AV251" s="157"/>
      <c r="AX251" s="174"/>
      <c r="AY251" s="90"/>
      <c r="AZ251" s="109"/>
      <c r="BA251" s="110"/>
      <c r="BB251" s="134"/>
      <c r="BD251" s="109"/>
      <c r="BE251" s="111"/>
      <c r="BF251" s="112"/>
      <c r="BG251" s="113"/>
      <c r="BH251" s="157"/>
      <c r="BJ251" s="174"/>
      <c r="BK251" s="90"/>
      <c r="BL251" s="109"/>
      <c r="BM251" s="110"/>
      <c r="BN251" s="134"/>
      <c r="BP251" s="109"/>
      <c r="BQ251" s="111"/>
      <c r="BR251" s="112"/>
      <c r="BS251" s="113"/>
      <c r="BT251" s="157"/>
      <c r="BV251" s="174"/>
      <c r="BW251" s="90"/>
      <c r="BX251" s="109"/>
      <c r="BY251" s="110"/>
      <c r="BZ251" s="134"/>
      <c r="CB251" s="109"/>
      <c r="CC251" s="111"/>
      <c r="CD251" s="112"/>
      <c r="CE251" s="113"/>
      <c r="CF251" s="157"/>
    </row>
  </sheetData>
  <mergeCells count="490">
    <mergeCell ref="K239:K240"/>
    <mergeCell ref="L239:L240"/>
    <mergeCell ref="B250:C250"/>
    <mergeCell ref="C230:J230"/>
    <mergeCell ref="D238:F238"/>
    <mergeCell ref="H238:J238"/>
    <mergeCell ref="K238:L238"/>
    <mergeCell ref="C5:J5"/>
    <mergeCell ref="K14:K15"/>
    <mergeCell ref="K40:K41"/>
    <mergeCell ref="L40:L41"/>
    <mergeCell ref="B53:C53"/>
    <mergeCell ref="C31:J31"/>
    <mergeCell ref="D39:F39"/>
    <mergeCell ref="H39:J39"/>
    <mergeCell ref="K39:L39"/>
    <mergeCell ref="L14:L15"/>
    <mergeCell ref="D13:F13"/>
    <mergeCell ref="H13:J13"/>
    <mergeCell ref="K13:L13"/>
    <mergeCell ref="B27:C27"/>
    <mergeCell ref="C57:J57"/>
    <mergeCell ref="D65:F65"/>
    <mergeCell ref="H65:J65"/>
    <mergeCell ref="K92:K93"/>
    <mergeCell ref="L92:L93"/>
    <mergeCell ref="B79:C79"/>
    <mergeCell ref="K65:L65"/>
    <mergeCell ref="K66:K67"/>
    <mergeCell ref="L66:L67"/>
    <mergeCell ref="C83:J83"/>
    <mergeCell ref="D91:F91"/>
    <mergeCell ref="H91:J91"/>
    <mergeCell ref="K91:L91"/>
    <mergeCell ref="K118:K119"/>
    <mergeCell ref="L118:L119"/>
    <mergeCell ref="B128:C128"/>
    <mergeCell ref="C132:J132"/>
    <mergeCell ref="D140:F140"/>
    <mergeCell ref="H140:J140"/>
    <mergeCell ref="K140:L140"/>
    <mergeCell ref="B105:C105"/>
    <mergeCell ref="C109:J109"/>
    <mergeCell ref="D117:F117"/>
    <mergeCell ref="H117:J117"/>
    <mergeCell ref="K117:L117"/>
    <mergeCell ref="B153:C153"/>
    <mergeCell ref="C157:J157"/>
    <mergeCell ref="D165:F165"/>
    <mergeCell ref="H165:J165"/>
    <mergeCell ref="B178:C178"/>
    <mergeCell ref="K141:K142"/>
    <mergeCell ref="L141:L142"/>
    <mergeCell ref="K165:L165"/>
    <mergeCell ref="K166:K167"/>
    <mergeCell ref="L166:L167"/>
    <mergeCell ref="C182:J182"/>
    <mergeCell ref="D190:F190"/>
    <mergeCell ref="H190:J190"/>
    <mergeCell ref="B226:C226"/>
    <mergeCell ref="K190:L190"/>
    <mergeCell ref="K191:K192"/>
    <mergeCell ref="L191:L192"/>
    <mergeCell ref="B202:C202"/>
    <mergeCell ref="K214:L214"/>
    <mergeCell ref="K215:K216"/>
    <mergeCell ref="L215:L216"/>
    <mergeCell ref="C206:J206"/>
    <mergeCell ref="D214:F214"/>
    <mergeCell ref="H214:J214"/>
    <mergeCell ref="N27:O27"/>
    <mergeCell ref="O31:V31"/>
    <mergeCell ref="P39:R39"/>
    <mergeCell ref="T39:V39"/>
    <mergeCell ref="W39:X39"/>
    <mergeCell ref="P13:R13"/>
    <mergeCell ref="T13:V13"/>
    <mergeCell ref="W13:X13"/>
    <mergeCell ref="W14:W15"/>
    <mergeCell ref="X14:X15"/>
    <mergeCell ref="W66:W67"/>
    <mergeCell ref="X66:X67"/>
    <mergeCell ref="N79:O79"/>
    <mergeCell ref="O83:V83"/>
    <mergeCell ref="P91:R91"/>
    <mergeCell ref="T91:V91"/>
    <mergeCell ref="W91:X91"/>
    <mergeCell ref="W40:W41"/>
    <mergeCell ref="X40:X41"/>
    <mergeCell ref="N53:O53"/>
    <mergeCell ref="O57:V57"/>
    <mergeCell ref="P65:R65"/>
    <mergeCell ref="T65:V65"/>
    <mergeCell ref="W65:X65"/>
    <mergeCell ref="W118:W119"/>
    <mergeCell ref="X118:X119"/>
    <mergeCell ref="N128:O128"/>
    <mergeCell ref="O132:V132"/>
    <mergeCell ref="P140:R140"/>
    <mergeCell ref="T140:V140"/>
    <mergeCell ref="W140:X140"/>
    <mergeCell ref="W92:W93"/>
    <mergeCell ref="X92:X93"/>
    <mergeCell ref="N105:O105"/>
    <mergeCell ref="O109:V109"/>
    <mergeCell ref="P117:R117"/>
    <mergeCell ref="T117:V117"/>
    <mergeCell ref="W117:X117"/>
    <mergeCell ref="W166:W167"/>
    <mergeCell ref="X166:X167"/>
    <mergeCell ref="N178:O178"/>
    <mergeCell ref="O182:V182"/>
    <mergeCell ref="P190:R190"/>
    <mergeCell ref="T190:V190"/>
    <mergeCell ref="W190:X190"/>
    <mergeCell ref="W141:W142"/>
    <mergeCell ref="X141:X142"/>
    <mergeCell ref="N153:O153"/>
    <mergeCell ref="O157:V157"/>
    <mergeCell ref="P165:R165"/>
    <mergeCell ref="T165:V165"/>
    <mergeCell ref="W165:X165"/>
    <mergeCell ref="O230:V230"/>
    <mergeCell ref="P238:R238"/>
    <mergeCell ref="T238:V238"/>
    <mergeCell ref="W238:X238"/>
    <mergeCell ref="W191:W192"/>
    <mergeCell ref="X191:X192"/>
    <mergeCell ref="N202:O202"/>
    <mergeCell ref="O206:V206"/>
    <mergeCell ref="P214:R214"/>
    <mergeCell ref="T214:V214"/>
    <mergeCell ref="W214:X214"/>
    <mergeCell ref="AI13:AJ13"/>
    <mergeCell ref="AI14:AI15"/>
    <mergeCell ref="AJ14:AJ15"/>
    <mergeCell ref="Z27:AA27"/>
    <mergeCell ref="AA31:AH31"/>
    <mergeCell ref="W239:W240"/>
    <mergeCell ref="X239:X240"/>
    <mergeCell ref="N250:O250"/>
    <mergeCell ref="O5:V5"/>
    <mergeCell ref="AA5:AH5"/>
    <mergeCell ref="AB13:AD13"/>
    <mergeCell ref="AF13:AH13"/>
    <mergeCell ref="AB39:AD39"/>
    <mergeCell ref="AF39:AH39"/>
    <mergeCell ref="AB65:AD65"/>
    <mergeCell ref="AF65:AH65"/>
    <mergeCell ref="AB91:AD91"/>
    <mergeCell ref="AF91:AH91"/>
    <mergeCell ref="AB117:AD117"/>
    <mergeCell ref="AF117:AH117"/>
    <mergeCell ref="AB140:AD140"/>
    <mergeCell ref="W215:W216"/>
    <mergeCell ref="X215:X216"/>
    <mergeCell ref="N226:O226"/>
    <mergeCell ref="AI65:AJ65"/>
    <mergeCell ref="AI66:AI67"/>
    <mergeCell ref="AJ66:AJ67"/>
    <mergeCell ref="Z79:AA79"/>
    <mergeCell ref="AA83:AH83"/>
    <mergeCell ref="AI39:AJ39"/>
    <mergeCell ref="AI40:AI41"/>
    <mergeCell ref="AJ40:AJ41"/>
    <mergeCell ref="Z53:AA53"/>
    <mergeCell ref="AA57:AH57"/>
    <mergeCell ref="AI117:AJ117"/>
    <mergeCell ref="AI118:AI119"/>
    <mergeCell ref="AJ118:AJ119"/>
    <mergeCell ref="Z128:AA128"/>
    <mergeCell ref="AA132:AH132"/>
    <mergeCell ref="AI91:AJ91"/>
    <mergeCell ref="AI92:AI93"/>
    <mergeCell ref="AJ92:AJ93"/>
    <mergeCell ref="Z105:AA105"/>
    <mergeCell ref="AA109:AH109"/>
    <mergeCell ref="AA157:AH157"/>
    <mergeCell ref="AB165:AD165"/>
    <mergeCell ref="AF165:AH165"/>
    <mergeCell ref="AI165:AJ165"/>
    <mergeCell ref="AI166:AI167"/>
    <mergeCell ref="AJ166:AJ167"/>
    <mergeCell ref="AF140:AH140"/>
    <mergeCell ref="AI140:AJ140"/>
    <mergeCell ref="AI141:AI142"/>
    <mergeCell ref="AJ141:AJ142"/>
    <mergeCell ref="Z153:AA153"/>
    <mergeCell ref="AJ191:AJ192"/>
    <mergeCell ref="Z202:AA202"/>
    <mergeCell ref="AA206:AH206"/>
    <mergeCell ref="AB214:AD214"/>
    <mergeCell ref="AF214:AH214"/>
    <mergeCell ref="AI214:AJ214"/>
    <mergeCell ref="Z178:AA178"/>
    <mergeCell ref="AA182:AH182"/>
    <mergeCell ref="AB190:AD190"/>
    <mergeCell ref="AF190:AH190"/>
    <mergeCell ref="AI190:AJ190"/>
    <mergeCell ref="AI239:AI240"/>
    <mergeCell ref="AJ239:AJ240"/>
    <mergeCell ref="Z250:AA250"/>
    <mergeCell ref="AM5:AT5"/>
    <mergeCell ref="AN13:AP13"/>
    <mergeCell ref="AR13:AT13"/>
    <mergeCell ref="AN39:AP39"/>
    <mergeCell ref="AR39:AT39"/>
    <mergeCell ref="AN65:AP65"/>
    <mergeCell ref="AR65:AT65"/>
    <mergeCell ref="AN91:AP91"/>
    <mergeCell ref="AR91:AT91"/>
    <mergeCell ref="AN117:AP117"/>
    <mergeCell ref="AR117:AT117"/>
    <mergeCell ref="AN140:AP140"/>
    <mergeCell ref="AR140:AT140"/>
    <mergeCell ref="AI215:AI216"/>
    <mergeCell ref="AJ215:AJ216"/>
    <mergeCell ref="Z226:AA226"/>
    <mergeCell ref="AA230:AH230"/>
    <mergeCell ref="AB238:AD238"/>
    <mergeCell ref="AF238:AH238"/>
    <mergeCell ref="AI238:AJ238"/>
    <mergeCell ref="AI191:AI192"/>
    <mergeCell ref="AU39:AV39"/>
    <mergeCell ref="AU40:AU41"/>
    <mergeCell ref="AV40:AV41"/>
    <mergeCell ref="AL53:AM53"/>
    <mergeCell ref="AM57:AT57"/>
    <mergeCell ref="AU13:AV13"/>
    <mergeCell ref="AU14:AU15"/>
    <mergeCell ref="AV14:AV15"/>
    <mergeCell ref="AL27:AM27"/>
    <mergeCell ref="AM31:AT31"/>
    <mergeCell ref="AU91:AV91"/>
    <mergeCell ref="AU92:AU93"/>
    <mergeCell ref="AV92:AV93"/>
    <mergeCell ref="AL105:AM105"/>
    <mergeCell ref="AM109:AT109"/>
    <mergeCell ref="AU65:AV65"/>
    <mergeCell ref="AU66:AU67"/>
    <mergeCell ref="AV66:AV67"/>
    <mergeCell ref="AL79:AM79"/>
    <mergeCell ref="AM83:AT83"/>
    <mergeCell ref="AU140:AV140"/>
    <mergeCell ref="AU141:AU142"/>
    <mergeCell ref="AV141:AV142"/>
    <mergeCell ref="AL153:AM153"/>
    <mergeCell ref="AM157:AT157"/>
    <mergeCell ref="AU117:AV117"/>
    <mergeCell ref="AU118:AU119"/>
    <mergeCell ref="AV118:AV119"/>
    <mergeCell ref="AL128:AM128"/>
    <mergeCell ref="AM132:AT132"/>
    <mergeCell ref="AL178:AM178"/>
    <mergeCell ref="AM182:AT182"/>
    <mergeCell ref="AN190:AP190"/>
    <mergeCell ref="AR190:AT190"/>
    <mergeCell ref="AU190:AV190"/>
    <mergeCell ref="AN165:AP165"/>
    <mergeCell ref="AR165:AT165"/>
    <mergeCell ref="AU165:AV165"/>
    <mergeCell ref="AU166:AU167"/>
    <mergeCell ref="AV166:AV167"/>
    <mergeCell ref="AM230:AT230"/>
    <mergeCell ref="AN238:AP238"/>
    <mergeCell ref="AR238:AT238"/>
    <mergeCell ref="AU238:AV238"/>
    <mergeCell ref="AU191:AU192"/>
    <mergeCell ref="AV191:AV192"/>
    <mergeCell ref="AL202:AM202"/>
    <mergeCell ref="AM206:AT206"/>
    <mergeCell ref="AN214:AP214"/>
    <mergeCell ref="AR214:AT214"/>
    <mergeCell ref="AU214:AV214"/>
    <mergeCell ref="BG13:BH13"/>
    <mergeCell ref="BG14:BG15"/>
    <mergeCell ref="BH14:BH15"/>
    <mergeCell ref="AX27:AY27"/>
    <mergeCell ref="AY31:BF31"/>
    <mergeCell ref="AU239:AU240"/>
    <mergeCell ref="AV239:AV240"/>
    <mergeCell ref="AL250:AM250"/>
    <mergeCell ref="AY5:BF5"/>
    <mergeCell ref="AZ13:BB13"/>
    <mergeCell ref="BD13:BF13"/>
    <mergeCell ref="AZ39:BB39"/>
    <mergeCell ref="BD39:BF39"/>
    <mergeCell ref="AZ65:BB65"/>
    <mergeCell ref="BD65:BF65"/>
    <mergeCell ref="AZ91:BB91"/>
    <mergeCell ref="BD91:BF91"/>
    <mergeCell ref="AZ117:BB117"/>
    <mergeCell ref="BD117:BF117"/>
    <mergeCell ref="AZ140:BB140"/>
    <mergeCell ref="BD140:BF140"/>
    <mergeCell ref="AU215:AU216"/>
    <mergeCell ref="AV215:AV216"/>
    <mergeCell ref="AL226:AM226"/>
    <mergeCell ref="BG65:BH65"/>
    <mergeCell ref="BG66:BG67"/>
    <mergeCell ref="BH66:BH67"/>
    <mergeCell ref="AX79:AY79"/>
    <mergeCell ref="AY83:BF83"/>
    <mergeCell ref="BG39:BH39"/>
    <mergeCell ref="BG40:BG41"/>
    <mergeCell ref="BH40:BH41"/>
    <mergeCell ref="AX53:AY53"/>
    <mergeCell ref="AY57:BF57"/>
    <mergeCell ref="BG117:BH117"/>
    <mergeCell ref="BG118:BG119"/>
    <mergeCell ref="BH118:BH119"/>
    <mergeCell ref="AX128:AY128"/>
    <mergeCell ref="AY132:BF132"/>
    <mergeCell ref="BG91:BH91"/>
    <mergeCell ref="BG92:BG93"/>
    <mergeCell ref="BH92:BH93"/>
    <mergeCell ref="AX105:AY105"/>
    <mergeCell ref="AY109:BF109"/>
    <mergeCell ref="AZ165:BB165"/>
    <mergeCell ref="BD165:BF165"/>
    <mergeCell ref="BG165:BH165"/>
    <mergeCell ref="BG166:BG167"/>
    <mergeCell ref="BH166:BH167"/>
    <mergeCell ref="BG140:BH140"/>
    <mergeCell ref="BG141:BG142"/>
    <mergeCell ref="BH141:BH142"/>
    <mergeCell ref="AX153:AY153"/>
    <mergeCell ref="AY157:BF157"/>
    <mergeCell ref="BH191:BH192"/>
    <mergeCell ref="AX202:AY202"/>
    <mergeCell ref="AY206:BF206"/>
    <mergeCell ref="AZ214:BB214"/>
    <mergeCell ref="BD214:BF214"/>
    <mergeCell ref="BG214:BH214"/>
    <mergeCell ref="AX178:AY178"/>
    <mergeCell ref="AY182:BF182"/>
    <mergeCell ref="AZ190:BB190"/>
    <mergeCell ref="BD190:BF190"/>
    <mergeCell ref="BG190:BH190"/>
    <mergeCell ref="BG239:BG240"/>
    <mergeCell ref="BH239:BH240"/>
    <mergeCell ref="AX250:AY250"/>
    <mergeCell ref="BK5:BR5"/>
    <mergeCell ref="BL13:BN13"/>
    <mergeCell ref="BP13:BR13"/>
    <mergeCell ref="BL39:BN39"/>
    <mergeCell ref="BP39:BR39"/>
    <mergeCell ref="BL65:BN65"/>
    <mergeCell ref="BP65:BR65"/>
    <mergeCell ref="BL91:BN91"/>
    <mergeCell ref="BP91:BR91"/>
    <mergeCell ref="BL117:BN117"/>
    <mergeCell ref="BP117:BR117"/>
    <mergeCell ref="BL140:BN140"/>
    <mergeCell ref="BP140:BR140"/>
    <mergeCell ref="BG215:BG216"/>
    <mergeCell ref="BH215:BH216"/>
    <mergeCell ref="AX226:AY226"/>
    <mergeCell ref="AY230:BF230"/>
    <mergeCell ref="AZ238:BB238"/>
    <mergeCell ref="BD238:BF238"/>
    <mergeCell ref="BG238:BH238"/>
    <mergeCell ref="BG191:BG192"/>
    <mergeCell ref="BS39:BT39"/>
    <mergeCell ref="BS40:BS41"/>
    <mergeCell ref="BT40:BT41"/>
    <mergeCell ref="BJ53:BK53"/>
    <mergeCell ref="BK57:BR57"/>
    <mergeCell ref="BS13:BT13"/>
    <mergeCell ref="BS14:BS15"/>
    <mergeCell ref="BT14:BT15"/>
    <mergeCell ref="BJ27:BK27"/>
    <mergeCell ref="BK31:BR31"/>
    <mergeCell ref="BS91:BT91"/>
    <mergeCell ref="BS92:BS93"/>
    <mergeCell ref="BT92:BT93"/>
    <mergeCell ref="BJ105:BK105"/>
    <mergeCell ref="BK109:BR109"/>
    <mergeCell ref="BS65:BT65"/>
    <mergeCell ref="BS66:BS67"/>
    <mergeCell ref="BT66:BT67"/>
    <mergeCell ref="BJ79:BK79"/>
    <mergeCell ref="BK83:BR83"/>
    <mergeCell ref="BS140:BT140"/>
    <mergeCell ref="BS141:BS142"/>
    <mergeCell ref="BT141:BT142"/>
    <mergeCell ref="BJ153:BK153"/>
    <mergeCell ref="BK157:BR157"/>
    <mergeCell ref="BS117:BT117"/>
    <mergeCell ref="BS118:BS119"/>
    <mergeCell ref="BT118:BT119"/>
    <mergeCell ref="BJ128:BK128"/>
    <mergeCell ref="BK132:BR132"/>
    <mergeCell ref="BJ178:BK178"/>
    <mergeCell ref="BK182:BR182"/>
    <mergeCell ref="BL190:BN190"/>
    <mergeCell ref="BP190:BR190"/>
    <mergeCell ref="BS190:BT190"/>
    <mergeCell ref="BL165:BN165"/>
    <mergeCell ref="BP165:BR165"/>
    <mergeCell ref="BS165:BT165"/>
    <mergeCell ref="BS166:BS167"/>
    <mergeCell ref="BT166:BT167"/>
    <mergeCell ref="BK230:BR230"/>
    <mergeCell ref="BL238:BN238"/>
    <mergeCell ref="BP238:BR238"/>
    <mergeCell ref="BS238:BT238"/>
    <mergeCell ref="BS191:BS192"/>
    <mergeCell ref="BT191:BT192"/>
    <mergeCell ref="BJ202:BK202"/>
    <mergeCell ref="BK206:BR206"/>
    <mergeCell ref="BL214:BN214"/>
    <mergeCell ref="BP214:BR214"/>
    <mergeCell ref="BS214:BT214"/>
    <mergeCell ref="CE13:CF13"/>
    <mergeCell ref="CE14:CE15"/>
    <mergeCell ref="CF14:CF15"/>
    <mergeCell ref="BV27:BW27"/>
    <mergeCell ref="BW31:CD31"/>
    <mergeCell ref="BS239:BS240"/>
    <mergeCell ref="BT239:BT240"/>
    <mergeCell ref="BJ250:BK250"/>
    <mergeCell ref="BW5:CD5"/>
    <mergeCell ref="BX13:BZ13"/>
    <mergeCell ref="CB13:CD13"/>
    <mergeCell ref="BX39:BZ39"/>
    <mergeCell ref="CB39:CD39"/>
    <mergeCell ref="BX65:BZ65"/>
    <mergeCell ref="CB65:CD65"/>
    <mergeCell ref="BX91:BZ91"/>
    <mergeCell ref="CB91:CD91"/>
    <mergeCell ref="BX117:BZ117"/>
    <mergeCell ref="CB117:CD117"/>
    <mergeCell ref="BX140:BZ140"/>
    <mergeCell ref="CB140:CD140"/>
    <mergeCell ref="BS215:BS216"/>
    <mergeCell ref="BT215:BT216"/>
    <mergeCell ref="BJ226:BK226"/>
    <mergeCell ref="CE65:CF65"/>
    <mergeCell ref="CE66:CE67"/>
    <mergeCell ref="CF66:CF67"/>
    <mergeCell ref="BV79:BW79"/>
    <mergeCell ref="BW83:CD83"/>
    <mergeCell ref="CE39:CF39"/>
    <mergeCell ref="CE40:CE41"/>
    <mergeCell ref="CF40:CF41"/>
    <mergeCell ref="BV53:BW53"/>
    <mergeCell ref="BW57:CD57"/>
    <mergeCell ref="CE117:CF117"/>
    <mergeCell ref="CE118:CE119"/>
    <mergeCell ref="CF118:CF119"/>
    <mergeCell ref="BV128:BW128"/>
    <mergeCell ref="BW132:CD132"/>
    <mergeCell ref="CE91:CF91"/>
    <mergeCell ref="CE92:CE93"/>
    <mergeCell ref="CF92:CF93"/>
    <mergeCell ref="BV105:BW105"/>
    <mergeCell ref="BW109:CD109"/>
    <mergeCell ref="BX165:BZ165"/>
    <mergeCell ref="CB165:CD165"/>
    <mergeCell ref="CE165:CF165"/>
    <mergeCell ref="CE166:CE167"/>
    <mergeCell ref="CF166:CF167"/>
    <mergeCell ref="CE140:CF140"/>
    <mergeCell ref="CE141:CE142"/>
    <mergeCell ref="CF141:CF142"/>
    <mergeCell ref="BV153:BW153"/>
    <mergeCell ref="BW157:CD157"/>
    <mergeCell ref="CE191:CE192"/>
    <mergeCell ref="CF191:CF192"/>
    <mergeCell ref="BV202:BW202"/>
    <mergeCell ref="BW206:CD206"/>
    <mergeCell ref="BX214:BZ214"/>
    <mergeCell ref="CB214:CD214"/>
    <mergeCell ref="CE214:CF214"/>
    <mergeCell ref="BV178:BW178"/>
    <mergeCell ref="BW182:CD182"/>
    <mergeCell ref="BX190:BZ190"/>
    <mergeCell ref="CB190:CD190"/>
    <mergeCell ref="CE190:CF190"/>
    <mergeCell ref="CE239:CE240"/>
    <mergeCell ref="CF239:CF240"/>
    <mergeCell ref="BV250:BW250"/>
    <mergeCell ref="CE215:CE216"/>
    <mergeCell ref="CF215:CF216"/>
    <mergeCell ref="BV226:BW226"/>
    <mergeCell ref="BW230:CD230"/>
    <mergeCell ref="BX238:BZ238"/>
    <mergeCell ref="CB238:CD238"/>
    <mergeCell ref="CE238:CF238"/>
  </mergeCells>
  <printOptions horizontalCentered="1"/>
  <pageMargins left="0.7" right="0.7" top="1.25" bottom="0.75" header="0.3" footer="0.3"/>
  <pageSetup scale="66" fitToWidth="0" orientation="landscape" horizontalDpi="4294967295" verticalDpi="4294967295" r:id="rId1"/>
  <rowBreaks count="9" manualBreakCount="9">
    <brk id="29" max="16383" man="1"/>
    <brk id="55" max="16383" man="1"/>
    <brk id="81" max="16383" man="1"/>
    <brk id="107" max="16383" man="1"/>
    <brk id="130" max="16383" man="1"/>
    <brk id="155" max="16383" man="1"/>
    <brk id="180" max="16383" man="1"/>
    <brk id="204" max="16383" man="1"/>
    <brk id="227" min="1" max="12" man="1"/>
  </rowBreaks>
  <ignoredErrors>
    <ignoredError sqref="C144:C148 H146:H148 F170:G170 D146:F148 B2 E144:F144 F145 E169:G16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DReview xmlns="7e651a3a-8d05-4ee0-9344-b668032e30e0">false</MDReview>
    <RA xmlns="7e651a3a-8d05-4ee0-9344-b668032e30e0">
      <UserInfo>
        <DisplayName/>
        <AccountId xsi:nil="true"/>
        <AccountType/>
      </UserInfo>
    </RA>
    <RAContact xmlns="7e651a3a-8d05-4ee0-9344-b668032e30e0">BEN-SHLOMO Oren</RAContact>
    <Allmapsinthefolder xmlns="7e651a3a-8d05-4ee0-9344-b668032e30e0">false</Allmapsinthefolder>
    <MatchingIR xmlns="7e651a3a-8d05-4ee0-9344-b668032e30e0" xsi:nil="true"/>
    <RRA xmlns="7e651a3a-8d05-4ee0-9344-b668032e30e0" xsi:nil="true"/>
    <Issue xmlns="7e651a3a-8d05-4ee0-9344-b668032e30e0" xsi:nil="true"/>
    <DraftReady xmlns="7e651a3a-8d05-4ee0-9344-b668032e30e0" xsi:nil="true"/>
    <DocumentType xmlns="7e651a3a-8d05-4ee0-9344-b668032e30e0">Interrogatory Response</DocumentType>
    <Confidential xmlns="7e651a3a-8d05-4ee0-9344-b668032e30e0">false</Confidential>
    <RAApproved xmlns="7e651a3a-8d05-4ee0-9344-b668032e30e0">false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false</RADirectorApproved>
    <CaseNumber_x002f_DocketNumber xmlns="7e651a3a-8d05-4ee0-9344-b668032e30e0">EB-2024-0034</CaseNumber_x002f_DocketNumber>
    <Formatted xmlns="7e651a3a-8d05-4ee0-9344-b668032e30e0">false</Formatted>
    <PRINTED xmlns="7e651a3a-8d05-4ee0-9344-b668032e30e0">false</PRINTED>
    <Legal_x0020_Review xmlns="7e651a3a-8d05-4ee0-9344-b668032e30e0">false</Legal_x0020_Review>
    <PDF xmlns="7e651a3a-8d05-4ee0-9344-b668032e30e0">false</PDF>
    <MegafileReady xmlns="7e651a3a-8d05-4ee0-9344-b668032e30e0">false</MegafileReady>
    <IssueDate xmlns="7e651a3a-8d05-4ee0-9344-b668032e30e0" xsi:nil="true"/>
    <TaxCatchAll xmlns="1f5e108a-442b-424d-88d6-fdac133e65d6" xsi:nil="true"/>
    <Applicant xmlns="7e651a3a-8d05-4ee0-9344-b668032e30e0">Hydro One Networks Inc. - HONI</Applicant>
    <Strategic xmlns="7e651a3a-8d05-4ee0-9344-b668032e30e0">false</Strategic>
    <Witness xmlns="7e651a3a-8d05-4ee0-9344-b668032e30e0">
      <UserInfo>
        <DisplayName/>
        <AccountId xsi:nil="true"/>
        <AccountType/>
      </UserInfo>
    </Witness>
    <Docket xmlns="7e651a3a-8d05-4ee0-9344-b668032e30e0" xsi:nil="true"/>
    <Witness_x0020_Approved xmlns="7e651a3a-8d05-4ee0-9344-b668032e30e0">false</Witness_x0020_Approved>
    <RegLead xmlns="7e651a3a-8d05-4ee0-9344-b668032e30e0">
      <UserInfo>
        <DisplayName/>
        <AccountId xsi:nil="true"/>
        <AccountType/>
      </UserInfo>
    </RegLead>
    <Applicant0 xmlns="7e651a3a-8d05-4ee0-9344-b668032e30e0">
      <Value>Hydro One Remote Communities - HORCI</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5" ma:contentTypeDescription="Create a new document." ma:contentTypeScope="" ma:versionID="d084367ff9cfaecbdb7cbde74561f983">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a0ff502b882aa3ec49d5965f91bc9b07"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enumeration value="Consumer Groups"/>
              <xsd:enumeration value="Distribution Resource Coalition - DRC"/>
              <xsd:enumeration value="Tillsonburg Hydro Inc."/>
              <xsd:enumeration value="Synergy North"/>
              <xsd:enumeration value="Three Fires Group - TFG"/>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enumeration value="E..L.K - Energy Ink"/>
                        <xsd:enumeration value="Tillsonburg Hydro Inc."/>
                        <xsd:enumeration value="Synergy North"/>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enumeration value="Draft Settlement Proposal"/>
          <xsd:enumeration value="Question Response"/>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scription="Does this IR match one that receiving in another proceeding" ma:internalName="MatchingI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A11688-1118-4978-B3E7-BD074EA9DE5B}">
  <ds:schemaRefs>
    <ds:schemaRef ds:uri="http://purl.org/dc/terms/"/>
    <ds:schemaRef ds:uri="http://schemas.openxmlformats.org/package/2006/metadata/core-properties"/>
    <ds:schemaRef ds:uri="http://purl.org/dc/dcmitype/"/>
    <ds:schemaRef ds:uri="http://schemas.microsoft.com/office/2006/metadata/properties"/>
    <ds:schemaRef ds:uri="http://www.w3.org/XML/1998/namespace"/>
    <ds:schemaRef ds:uri="http://schemas.microsoft.com/office/2006/documentManagement/types"/>
    <ds:schemaRef ds:uri="7e651a3a-8d05-4ee0-9344-b668032e30e0"/>
    <ds:schemaRef ds:uri="1f5e108a-442b-424d-88d6-fdac133e65d6"/>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9CBE23DB-BF44-4156-A2CC-246295C6D188}">
  <ds:schemaRefs>
    <ds:schemaRef ds:uri="http://schemas.microsoft.com/sharepoint/v3/contenttype/forms"/>
  </ds:schemaRefs>
</ds:datastoreItem>
</file>

<file path=customXml/itemProps3.xml><?xml version="1.0" encoding="utf-8"?>
<ds:datastoreItem xmlns:ds="http://schemas.openxmlformats.org/officeDocument/2006/customXml" ds:itemID="{6A83A18A-BAC4-4C10-A5BE-4CC5169A90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Information Sheet</vt:lpstr>
      <vt:lpstr>Rate Class Selection</vt:lpstr>
      <vt:lpstr>Current Tariff Schedule</vt:lpstr>
      <vt:lpstr>Proposed Rates</vt:lpstr>
      <vt:lpstr>Summary Sheet</vt:lpstr>
      <vt:lpstr>Proposed Tariff Schedule</vt:lpstr>
      <vt:lpstr>Bill Impacts</vt:lpstr>
      <vt:lpstr>'Bill Impacts'!Print_Area</vt:lpstr>
      <vt:lpstr>'Current Tariff Schedule'!Print_Area</vt:lpstr>
      <vt:lpstr>'Information Sheet'!Print_Area</vt:lpstr>
      <vt:lpstr>'Proposed Rates'!Print_Area</vt:lpstr>
      <vt:lpstr>'Proposed Tariff Schedule'!Print_Area</vt:lpstr>
      <vt:lpstr>'Rate Class Selection'!Print_Area</vt:lpstr>
      <vt:lpstr>'Summary Sheet'!Print_Area</vt:lpstr>
      <vt:lpstr>'Summary Sheet'!Print_Titles</vt:lpstr>
    </vt:vector>
  </TitlesOfParts>
  <Manager/>
  <Company>Hydro One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Christine Napiarela</dc:creator>
  <cp:keywords/>
  <dc:description/>
  <cp:lastModifiedBy>Yaroslav Paliy</cp:lastModifiedBy>
  <cp:revision/>
  <dcterms:created xsi:type="dcterms:W3CDTF">2013-10-20T15:45:24Z</dcterms:created>
  <dcterms:modified xsi:type="dcterms:W3CDTF">2025-02-20T18:00:37Z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Order">
    <vt:r8>55500</vt:r8>
  </property>
  <property fmtid="{D5CDD505-2E9C-101B-9397-08002B2CF9AE}" pid="4" name="Dir Approved">
    <vt:bool>false</vt:bool>
  </property>
  <property fmtid="{D5CDD505-2E9C-101B-9397-08002B2CF9AE}" pid="5" name="_dlc_DocIdItemGuid">
    <vt:lpwstr>a887a1d9-9269-47eb-b97b-1563bbbb80b9</vt:lpwstr>
  </property>
  <property fmtid="{D5CDD505-2E9C-101B-9397-08002B2CF9AE}" pid="6" name="MediaServiceImageTags">
    <vt:lpwstr/>
  </property>
  <property fmtid="{D5CDD505-2E9C-101B-9397-08002B2CF9AE}" pid="7" name="Witness Internal">
    <vt:lpwstr>73;#kevin.mann@HydroOne.com</vt:lpwstr>
  </property>
  <property fmtid="{D5CDD505-2E9C-101B-9397-08002B2CF9AE}" pid="8" name="RA Director Approved">
    <vt:bool>true</vt:bool>
  </property>
</Properties>
</file>