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95f9b79c41025c21/Documents/Utilis/Consulting/ELK/2025 IRM/IRR/"/>
    </mc:Choice>
  </mc:AlternateContent>
  <xr:revisionPtr revIDLastSave="0" documentId="8_{05CBA458-DF49-44E5-92A1-B00FF66F1C79}" xr6:coauthVersionLast="47" xr6:coauthVersionMax="47" xr10:uidLastSave="{00000000-0000-0000-0000-000000000000}"/>
  <bookViews>
    <workbookView xWindow="-108" yWindow="-108" windowWidth="23256" windowHeight="12456" tabRatio="843" activeTab="9" xr2:uid="{3C4FF80C-CB1D-461C-B097-02F3F10E753C}"/>
  </bookViews>
  <sheets>
    <sheet name="SUMMARY" sheetId="3" r:id="rId1"/>
    <sheet name="2021-2024 REG ASSET 1551-00 SME" sheetId="1" r:id="rId2"/>
    <sheet name="2021-2024 INTEREST RECALC. SME" sheetId="2" r:id="rId3"/>
    <sheet name="2021-2024 REG ASSET 1586-00 CN" sheetId="6" r:id="rId4"/>
    <sheet name="2021-2024 INTEREST RECALC. CN" sheetId="7" r:id="rId5"/>
    <sheet name="2021-2024 REG ASSET 1550-00 LV" sheetId="8" r:id="rId6"/>
    <sheet name="2021-2024 INTEREST RECALC. LV" sheetId="9" r:id="rId7"/>
    <sheet name="2021-2024 REG ASSET 1584-00 NW" sheetId="16" r:id="rId8"/>
    <sheet name="2021-2024 INTEREST RECALC. NW" sheetId="17" r:id="rId9"/>
    <sheet name="2021-2024 1580-00 WMS" sheetId="20" r:id="rId10"/>
    <sheet name="2021-2024 INT. RECALC. WMS" sheetId="21" r:id="rId11"/>
    <sheet name="2021-2024 1580-00 CBDR B" sheetId="14" r:id="rId12"/>
    <sheet name="2021-2024 INT. RECALC. CBDR B" sheetId="15" r:id="rId13"/>
    <sheet name="2021-2024 1580-01 WMS CLASS A" sheetId="18" r:id="rId14"/>
    <sheet name="2021-2024 INT. RECALC. CLASS A" sheetId="19" r:id="rId15"/>
  </sheets>
  <definedNames>
    <definedName name="JUL_ACT" localSheetId="12">#REF!</definedName>
    <definedName name="JUL_ACT" localSheetId="14">#REF!</definedName>
    <definedName name="JUL_ACT" localSheetId="10">#REF!</definedName>
    <definedName name="JUL_ACT" localSheetId="4">#REF!</definedName>
    <definedName name="JUL_ACT" localSheetId="6">#REF!</definedName>
    <definedName name="JUL_ACT" localSheetId="8">#REF!</definedName>
    <definedName name="JUL_ACT" localSheetId="2">#REF!</definedName>
    <definedName name="JUL_ACT" localSheetId="0">#REF!</definedName>
    <definedName name="JUL_ACT">#REF!</definedName>
  </definedNames>
  <calcPr calcId="191029" iterate="1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3" l="1"/>
  <c r="G7" i="3"/>
  <c r="Q67" i="20" l="1"/>
  <c r="S67" i="20" s="1"/>
  <c r="S70" i="20" s="1"/>
  <c r="T58" i="20"/>
  <c r="S58" i="20"/>
  <c r="Q56" i="20"/>
  <c r="S56" i="20" s="1"/>
  <c r="S59" i="20" s="1"/>
  <c r="H27" i="21"/>
  <c r="H28" i="21" s="1"/>
  <c r="H29" i="21" s="1"/>
  <c r="H30" i="21" s="1"/>
  <c r="H31" i="21" s="1"/>
  <c r="H32" i="21" s="1"/>
  <c r="H33" i="21" s="1"/>
  <c r="H34" i="21" s="1"/>
  <c r="H35" i="21" s="1"/>
  <c r="H36" i="21" s="1"/>
  <c r="H37" i="21" s="1"/>
  <c r="H38" i="21" s="1"/>
  <c r="H15" i="21"/>
  <c r="H16" i="21" s="1"/>
  <c r="H17" i="21" s="1"/>
  <c r="H18" i="21" s="1"/>
  <c r="H19" i="21" s="1"/>
  <c r="H20" i="21" s="1"/>
  <c r="H21" i="21" s="1"/>
  <c r="H22" i="21" s="1"/>
  <c r="H23" i="21" s="1"/>
  <c r="H24" i="21" s="1"/>
  <c r="H25" i="21" s="1"/>
  <c r="H26" i="21" s="1"/>
  <c r="H3" i="21"/>
  <c r="H4" i="21" s="1"/>
  <c r="H5" i="21" s="1"/>
  <c r="H6" i="21" s="1"/>
  <c r="H7" i="21" s="1"/>
  <c r="H8" i="21" s="1"/>
  <c r="H9" i="21" s="1"/>
  <c r="H10" i="21" s="1"/>
  <c r="H11" i="21" s="1"/>
  <c r="H12" i="21" s="1"/>
  <c r="H13" i="21" s="1"/>
  <c r="H14" i="21" s="1"/>
  <c r="E2" i="21"/>
  <c r="F2" i="21" s="1"/>
  <c r="N75" i="20"/>
  <c r="N73" i="20"/>
  <c r="N67" i="20"/>
  <c r="K57" i="20"/>
  <c r="M57" i="20"/>
  <c r="M62" i="20" s="1"/>
  <c r="M66" i="20" s="1"/>
  <c r="E38" i="21" s="1"/>
  <c r="J57" i="20"/>
  <c r="J62" i="20" s="1"/>
  <c r="J66" i="20" s="1"/>
  <c r="E35" i="21" s="1"/>
  <c r="I57" i="20"/>
  <c r="I62" i="20" s="1"/>
  <c r="I66" i="20" s="1"/>
  <c r="E34" i="21" s="1"/>
  <c r="H57" i="20"/>
  <c r="H62" i="20" s="1"/>
  <c r="H66" i="20" s="1"/>
  <c r="E33" i="21" s="1"/>
  <c r="G57" i="20"/>
  <c r="F57" i="20"/>
  <c r="F62" i="20" s="1"/>
  <c r="F66" i="20" s="1"/>
  <c r="E31" i="21" s="1"/>
  <c r="E57" i="20"/>
  <c r="E62" i="20" s="1"/>
  <c r="E66" i="20" s="1"/>
  <c r="E30" i="21" s="1"/>
  <c r="D57" i="20"/>
  <c r="D62" i="20" s="1"/>
  <c r="D66" i="20" s="1"/>
  <c r="E29" i="21" s="1"/>
  <c r="B57" i="20"/>
  <c r="B62" i="20" s="1"/>
  <c r="N50" i="20"/>
  <c r="N48" i="20"/>
  <c r="N42" i="20"/>
  <c r="M32" i="20"/>
  <c r="L32" i="20"/>
  <c r="K32" i="20"/>
  <c r="J32" i="20"/>
  <c r="I32" i="20"/>
  <c r="H32" i="20"/>
  <c r="F32" i="20"/>
  <c r="F37" i="20" s="1"/>
  <c r="F41" i="20" s="1"/>
  <c r="E19" i="21" s="1"/>
  <c r="E32" i="20"/>
  <c r="E37" i="20" s="1"/>
  <c r="E41" i="20" s="1"/>
  <c r="E18" i="21" s="1"/>
  <c r="D32" i="20"/>
  <c r="C32" i="20"/>
  <c r="C37" i="20" s="1"/>
  <c r="C41" i="20" s="1"/>
  <c r="E16" i="21" s="1"/>
  <c r="B32" i="20"/>
  <c r="N25" i="20"/>
  <c r="N23" i="20"/>
  <c r="N22" i="20"/>
  <c r="N17" i="20"/>
  <c r="N15" i="20"/>
  <c r="I8" i="20"/>
  <c r="I12" i="20" s="1"/>
  <c r="I16" i="20" s="1"/>
  <c r="E10" i="21" s="1"/>
  <c r="M8" i="20"/>
  <c r="M12" i="20" s="1"/>
  <c r="M16" i="20" s="1"/>
  <c r="E14" i="21" s="1"/>
  <c r="L8" i="20"/>
  <c r="K8" i="20"/>
  <c r="K12" i="20" s="1"/>
  <c r="K16" i="20" s="1"/>
  <c r="E12" i="21" s="1"/>
  <c r="J8" i="20"/>
  <c r="J12" i="20" s="1"/>
  <c r="J16" i="20" s="1"/>
  <c r="E11" i="21" s="1"/>
  <c r="H8" i="20"/>
  <c r="H12" i="20" s="1"/>
  <c r="H16" i="20" s="1"/>
  <c r="E9" i="21" s="1"/>
  <c r="G8" i="20"/>
  <c r="G12" i="20" s="1"/>
  <c r="G16" i="20" s="1"/>
  <c r="E8" i="21" s="1"/>
  <c r="F8" i="20"/>
  <c r="F12" i="20" s="1"/>
  <c r="F16" i="20" s="1"/>
  <c r="E7" i="21" s="1"/>
  <c r="E8" i="20"/>
  <c r="B8" i="20"/>
  <c r="H27" i="19"/>
  <c r="H28" i="19" s="1"/>
  <c r="H29" i="19" s="1"/>
  <c r="H30" i="19" s="1"/>
  <c r="H31" i="19" s="1"/>
  <c r="H32" i="19" s="1"/>
  <c r="H33" i="19" s="1"/>
  <c r="H34" i="19" s="1"/>
  <c r="H35" i="19" s="1"/>
  <c r="H36" i="19" s="1"/>
  <c r="H37" i="19" s="1"/>
  <c r="H38" i="19" s="1"/>
  <c r="E19" i="19"/>
  <c r="H15" i="19"/>
  <c r="H16" i="19" s="1"/>
  <c r="H17" i="19" s="1"/>
  <c r="H18" i="19" s="1"/>
  <c r="H19" i="19" s="1"/>
  <c r="H20" i="19" s="1"/>
  <c r="H21" i="19" s="1"/>
  <c r="H22" i="19" s="1"/>
  <c r="H23" i="19" s="1"/>
  <c r="H24" i="19" s="1"/>
  <c r="H25" i="19" s="1"/>
  <c r="H26" i="19" s="1"/>
  <c r="E15" i="19"/>
  <c r="E12" i="19"/>
  <c r="E10" i="19"/>
  <c r="E5" i="19"/>
  <c r="H3" i="19"/>
  <c r="H4" i="19" s="1"/>
  <c r="H5" i="19" s="1"/>
  <c r="H6" i="19" s="1"/>
  <c r="H7" i="19" s="1"/>
  <c r="H8" i="19" s="1"/>
  <c r="H9" i="19" s="1"/>
  <c r="H10" i="19" s="1"/>
  <c r="H11" i="19" s="1"/>
  <c r="H12" i="19" s="1"/>
  <c r="H13" i="19" s="1"/>
  <c r="H14" i="19" s="1"/>
  <c r="E2" i="19"/>
  <c r="F2" i="19" s="1"/>
  <c r="N63" i="18"/>
  <c r="N61" i="18"/>
  <c r="Q60" i="18"/>
  <c r="S60" i="18" s="1"/>
  <c r="S63" i="18" s="1"/>
  <c r="N55" i="18"/>
  <c r="M54" i="18"/>
  <c r="E38" i="19" s="1"/>
  <c r="L54" i="18"/>
  <c r="E37" i="19" s="1"/>
  <c r="E54" i="18"/>
  <c r="E30" i="19" s="1"/>
  <c r="D54" i="18"/>
  <c r="E29" i="19" s="1"/>
  <c r="C54" i="18"/>
  <c r="E28" i="19" s="1"/>
  <c r="B54" i="18"/>
  <c r="E27" i="19" s="1"/>
  <c r="M50" i="18"/>
  <c r="L50" i="18"/>
  <c r="K50" i="18"/>
  <c r="K54" i="18" s="1"/>
  <c r="E36" i="19" s="1"/>
  <c r="J50" i="18"/>
  <c r="J54" i="18" s="1"/>
  <c r="E35" i="19" s="1"/>
  <c r="I50" i="18"/>
  <c r="I54" i="18" s="1"/>
  <c r="E34" i="19" s="1"/>
  <c r="H50" i="18"/>
  <c r="H54" i="18" s="1"/>
  <c r="E33" i="19" s="1"/>
  <c r="G50" i="18"/>
  <c r="G54" i="18" s="1"/>
  <c r="E32" i="19" s="1"/>
  <c r="F50" i="18"/>
  <c r="F54" i="18" s="1"/>
  <c r="E31" i="19" s="1"/>
  <c r="E50" i="18"/>
  <c r="D50" i="18"/>
  <c r="C50" i="18"/>
  <c r="B50" i="18"/>
  <c r="Q49" i="18"/>
  <c r="S49" i="18" s="1"/>
  <c r="S52" i="18" s="1"/>
  <c r="N49" i="18"/>
  <c r="N48" i="18"/>
  <c r="N42" i="18"/>
  <c r="N40" i="18"/>
  <c r="N34" i="18"/>
  <c r="I33" i="18"/>
  <c r="E22" i="19" s="1"/>
  <c r="H33" i="18"/>
  <c r="E21" i="19" s="1"/>
  <c r="M29" i="18"/>
  <c r="M33" i="18" s="1"/>
  <c r="E26" i="19" s="1"/>
  <c r="L29" i="18"/>
  <c r="L33" i="18" s="1"/>
  <c r="E25" i="19" s="1"/>
  <c r="K29" i="18"/>
  <c r="K33" i="18" s="1"/>
  <c r="E24" i="19" s="1"/>
  <c r="J29" i="18"/>
  <c r="J33" i="18" s="1"/>
  <c r="E23" i="19" s="1"/>
  <c r="I29" i="18"/>
  <c r="H29" i="18"/>
  <c r="G29" i="18"/>
  <c r="G33" i="18" s="1"/>
  <c r="E20" i="19" s="1"/>
  <c r="F29" i="18"/>
  <c r="F33" i="18" s="1"/>
  <c r="E29" i="18"/>
  <c r="E33" i="18" s="1"/>
  <c r="E18" i="19" s="1"/>
  <c r="D29" i="18"/>
  <c r="D33" i="18" s="1"/>
  <c r="E17" i="19" s="1"/>
  <c r="C29" i="18"/>
  <c r="C33" i="18" s="1"/>
  <c r="E16" i="19" s="1"/>
  <c r="B29" i="18"/>
  <c r="B33" i="18" s="1"/>
  <c r="N28" i="18"/>
  <c r="N27" i="18"/>
  <c r="N21" i="18"/>
  <c r="N19" i="18"/>
  <c r="N18" i="18"/>
  <c r="N13" i="18"/>
  <c r="K12" i="18"/>
  <c r="J12" i="18"/>
  <c r="E11" i="19" s="1"/>
  <c r="I12" i="18"/>
  <c r="C12" i="18"/>
  <c r="E4" i="19" s="1"/>
  <c r="N11" i="18"/>
  <c r="M8" i="18"/>
  <c r="M12" i="18" s="1"/>
  <c r="E14" i="19" s="1"/>
  <c r="L8" i="18"/>
  <c r="L12" i="18" s="1"/>
  <c r="E13" i="19" s="1"/>
  <c r="K8" i="18"/>
  <c r="J8" i="18"/>
  <c r="I8" i="18"/>
  <c r="H8" i="18"/>
  <c r="H12" i="18" s="1"/>
  <c r="E9" i="19" s="1"/>
  <c r="G8" i="18"/>
  <c r="G12" i="18" s="1"/>
  <c r="E8" i="19" s="1"/>
  <c r="F8" i="18"/>
  <c r="F12" i="18" s="1"/>
  <c r="E7" i="19" s="1"/>
  <c r="E8" i="18"/>
  <c r="E12" i="18" s="1"/>
  <c r="E6" i="19" s="1"/>
  <c r="D8" i="18"/>
  <c r="D12" i="18" s="1"/>
  <c r="C8" i="18"/>
  <c r="B8" i="18"/>
  <c r="N7" i="18"/>
  <c r="N6" i="18"/>
  <c r="M37" i="20" l="1"/>
  <c r="M41" i="20" s="1"/>
  <c r="E26" i="21" s="1"/>
  <c r="K37" i="20"/>
  <c r="K41" i="20" s="1"/>
  <c r="E24" i="21" s="1"/>
  <c r="I37" i="20"/>
  <c r="I41" i="20" s="1"/>
  <c r="E22" i="21" s="1"/>
  <c r="J37" i="20"/>
  <c r="J41" i="20" s="1"/>
  <c r="E23" i="21" s="1"/>
  <c r="L37" i="20"/>
  <c r="L41" i="20" s="1"/>
  <c r="E25" i="21" s="1"/>
  <c r="G32" i="20"/>
  <c r="G37" i="20" s="1"/>
  <c r="G41" i="20" s="1"/>
  <c r="E20" i="21" s="1"/>
  <c r="N35" i="20"/>
  <c r="L57" i="20"/>
  <c r="L62" i="20" s="1"/>
  <c r="L66" i="20" s="1"/>
  <c r="E37" i="21" s="1"/>
  <c r="D8" i="20"/>
  <c r="D12" i="20" s="1"/>
  <c r="D16" i="20" s="1"/>
  <c r="E5" i="21" s="1"/>
  <c r="N60" i="20"/>
  <c r="L12" i="20"/>
  <c r="L16" i="20" s="1"/>
  <c r="E13" i="21" s="1"/>
  <c r="C57" i="20"/>
  <c r="C62" i="20" s="1"/>
  <c r="C66" i="20" s="1"/>
  <c r="E28" i="21" s="1"/>
  <c r="K62" i="20"/>
  <c r="K66" i="20" s="1"/>
  <c r="E36" i="21" s="1"/>
  <c r="D37" i="20"/>
  <c r="D41" i="20" s="1"/>
  <c r="E17" i="21" s="1"/>
  <c r="G62" i="20"/>
  <c r="G66" i="20" s="1"/>
  <c r="E32" i="21" s="1"/>
  <c r="B66" i="20"/>
  <c r="B12" i="20"/>
  <c r="N6" i="20"/>
  <c r="B37" i="20"/>
  <c r="N31" i="20"/>
  <c r="N55" i="20"/>
  <c r="N56" i="20"/>
  <c r="C8" i="20"/>
  <c r="C12" i="20" s="1"/>
  <c r="C16" i="20" s="1"/>
  <c r="E4" i="21" s="1"/>
  <c r="N7" i="20"/>
  <c r="E12" i="20"/>
  <c r="E16" i="20" s="1"/>
  <c r="E6" i="21" s="1"/>
  <c r="H37" i="20"/>
  <c r="H41" i="20" s="1"/>
  <c r="E21" i="21" s="1"/>
  <c r="N10" i="20"/>
  <c r="N30" i="20"/>
  <c r="N8" i="18"/>
  <c r="N33" i="18"/>
  <c r="N54" i="18"/>
  <c r="N50" i="18"/>
  <c r="B12" i="18"/>
  <c r="N29" i="18"/>
  <c r="N62" i="20" l="1"/>
  <c r="N57" i="20"/>
  <c r="N32" i="20"/>
  <c r="N37" i="20"/>
  <c r="B41" i="20"/>
  <c r="N8" i="20"/>
  <c r="N12" i="20"/>
  <c r="B16" i="20"/>
  <c r="E27" i="21"/>
  <c r="N66" i="20"/>
  <c r="N12" i="18"/>
  <c r="N14" i="18" s="1"/>
  <c r="S53" i="18" s="1"/>
  <c r="B14" i="18"/>
  <c r="B18" i="20" l="1"/>
  <c r="C15" i="20" s="1"/>
  <c r="C18" i="20" s="1"/>
  <c r="D15" i="20" s="1"/>
  <c r="D18" i="20" s="1"/>
  <c r="E15" i="20" s="1"/>
  <c r="E18" i="20" s="1"/>
  <c r="F15" i="20" s="1"/>
  <c r="F18" i="20" s="1"/>
  <c r="G15" i="20" s="1"/>
  <c r="G18" i="20" s="1"/>
  <c r="H15" i="20" s="1"/>
  <c r="H18" i="20" s="1"/>
  <c r="I15" i="20" s="1"/>
  <c r="I18" i="20" s="1"/>
  <c r="J15" i="20" s="1"/>
  <c r="J18" i="20" s="1"/>
  <c r="K15" i="20" s="1"/>
  <c r="K18" i="20" s="1"/>
  <c r="L15" i="20" s="1"/>
  <c r="L18" i="20" s="1"/>
  <c r="M15" i="20" s="1"/>
  <c r="M18" i="20" s="1"/>
  <c r="B40" i="20" s="1"/>
  <c r="N16" i="20"/>
  <c r="N18" i="20" s="1"/>
  <c r="S60" i="20" s="1"/>
  <c r="E3" i="21"/>
  <c r="F3" i="21" s="1"/>
  <c r="E15" i="21"/>
  <c r="N41" i="20"/>
  <c r="C11" i="18"/>
  <c r="C14" i="18" s="1"/>
  <c r="D11" i="18" s="1"/>
  <c r="D14" i="18" s="1"/>
  <c r="E11" i="18" s="1"/>
  <c r="E14" i="18" s="1"/>
  <c r="F11" i="18" s="1"/>
  <c r="F14" i="18" s="1"/>
  <c r="G11" i="18" s="1"/>
  <c r="G14" i="18" s="1"/>
  <c r="H11" i="18" s="1"/>
  <c r="H14" i="18" s="1"/>
  <c r="I11" i="18" s="1"/>
  <c r="I14" i="18" s="1"/>
  <c r="J11" i="18" s="1"/>
  <c r="J14" i="18" s="1"/>
  <c r="K11" i="18" s="1"/>
  <c r="K14" i="18" s="1"/>
  <c r="L11" i="18" s="1"/>
  <c r="L14" i="18" s="1"/>
  <c r="M11" i="18" s="1"/>
  <c r="M14" i="18" s="1"/>
  <c r="B32" i="18" s="1"/>
  <c r="E3" i="19"/>
  <c r="F3" i="19" s="1"/>
  <c r="T50" i="18"/>
  <c r="T52" i="18" s="1"/>
  <c r="S54" i="18"/>
  <c r="T57" i="20" l="1"/>
  <c r="T59" i="20" s="1"/>
  <c r="S61" i="20"/>
  <c r="N40" i="20"/>
  <c r="N43" i="20" s="1"/>
  <c r="T60" i="20" s="1"/>
  <c r="B43" i="20"/>
  <c r="C40" i="20" s="1"/>
  <c r="C43" i="20" s="1"/>
  <c r="D40" i="20" s="1"/>
  <c r="D43" i="20" s="1"/>
  <c r="E40" i="20" s="1"/>
  <c r="E43" i="20" s="1"/>
  <c r="F40" i="20" s="1"/>
  <c r="F43" i="20" s="1"/>
  <c r="G40" i="20" s="1"/>
  <c r="G43" i="20" s="1"/>
  <c r="H40" i="20" s="1"/>
  <c r="H43" i="20" s="1"/>
  <c r="I40" i="20" s="1"/>
  <c r="I43" i="20" s="1"/>
  <c r="J40" i="20" s="1"/>
  <c r="J43" i="20" s="1"/>
  <c r="K40" i="20" s="1"/>
  <c r="K43" i="20" s="1"/>
  <c r="L40" i="20" s="1"/>
  <c r="L43" i="20" s="1"/>
  <c r="M40" i="20" s="1"/>
  <c r="M43" i="20" s="1"/>
  <c r="B65" i="20" s="1"/>
  <c r="I3" i="21"/>
  <c r="F4" i="21"/>
  <c r="F4" i="19"/>
  <c r="I3" i="19"/>
  <c r="B35" i="18"/>
  <c r="C32" i="18" s="1"/>
  <c r="C35" i="18" s="1"/>
  <c r="D32" i="18" s="1"/>
  <c r="D35" i="18" s="1"/>
  <c r="E32" i="18" s="1"/>
  <c r="E35" i="18" s="1"/>
  <c r="F32" i="18" s="1"/>
  <c r="F35" i="18" s="1"/>
  <c r="G32" i="18" s="1"/>
  <c r="G35" i="18" s="1"/>
  <c r="H32" i="18" s="1"/>
  <c r="H35" i="18" s="1"/>
  <c r="I32" i="18" s="1"/>
  <c r="I35" i="18" s="1"/>
  <c r="J32" i="18" s="1"/>
  <c r="J35" i="18" s="1"/>
  <c r="K32" i="18" s="1"/>
  <c r="K35" i="18" s="1"/>
  <c r="L32" i="18" s="1"/>
  <c r="L35" i="18" s="1"/>
  <c r="M32" i="18" s="1"/>
  <c r="M35" i="18" s="1"/>
  <c r="B53" i="18" s="1"/>
  <c r="N32" i="18"/>
  <c r="N35" i="18" s="1"/>
  <c r="T53" i="18" s="1"/>
  <c r="U57" i="20" l="1"/>
  <c r="U59" i="20" s="1"/>
  <c r="T61" i="20"/>
  <c r="K3" i="21"/>
  <c r="F5" i="21"/>
  <c r="I4" i="21"/>
  <c r="B68" i="20"/>
  <c r="C65" i="20" s="1"/>
  <c r="C68" i="20" s="1"/>
  <c r="D65" i="20" s="1"/>
  <c r="D68" i="20" s="1"/>
  <c r="E65" i="20" s="1"/>
  <c r="E68" i="20" s="1"/>
  <c r="F65" i="20" s="1"/>
  <c r="F68" i="20" s="1"/>
  <c r="G65" i="20" s="1"/>
  <c r="G68" i="20" s="1"/>
  <c r="H65" i="20" s="1"/>
  <c r="H68" i="20" s="1"/>
  <c r="I65" i="20" s="1"/>
  <c r="I68" i="20" s="1"/>
  <c r="J65" i="20" s="1"/>
  <c r="J68" i="20" s="1"/>
  <c r="K65" i="20" s="1"/>
  <c r="K68" i="20" s="1"/>
  <c r="L65" i="20" s="1"/>
  <c r="L68" i="20" s="1"/>
  <c r="M65" i="20" s="1"/>
  <c r="M68" i="20" s="1"/>
  <c r="N65" i="20"/>
  <c r="N68" i="20" s="1"/>
  <c r="U50" i="18"/>
  <c r="U52" i="18" s="1"/>
  <c r="T54" i="18"/>
  <c r="K3" i="19"/>
  <c r="B56" i="18"/>
  <c r="C53" i="18" s="1"/>
  <c r="C56" i="18" s="1"/>
  <c r="D53" i="18" s="1"/>
  <c r="D56" i="18" s="1"/>
  <c r="E53" i="18" s="1"/>
  <c r="E56" i="18" s="1"/>
  <c r="F53" i="18" s="1"/>
  <c r="F56" i="18" s="1"/>
  <c r="G53" i="18" s="1"/>
  <c r="G56" i="18" s="1"/>
  <c r="H53" i="18" s="1"/>
  <c r="H56" i="18" s="1"/>
  <c r="I53" i="18" s="1"/>
  <c r="I56" i="18" s="1"/>
  <c r="J53" i="18" s="1"/>
  <c r="J56" i="18" s="1"/>
  <c r="K53" i="18" s="1"/>
  <c r="K56" i="18" s="1"/>
  <c r="L53" i="18" s="1"/>
  <c r="L56" i="18" s="1"/>
  <c r="M53" i="18" s="1"/>
  <c r="M56" i="18" s="1"/>
  <c r="N53" i="18"/>
  <c r="N56" i="18" s="1"/>
  <c r="F5" i="19"/>
  <c r="I4" i="19"/>
  <c r="P81" i="20" l="1"/>
  <c r="P83" i="20" s="1"/>
  <c r="U60" i="20"/>
  <c r="U61" i="20" s="1"/>
  <c r="I5" i="21"/>
  <c r="F6" i="21"/>
  <c r="B26" i="20"/>
  <c r="C22" i="20" s="1"/>
  <c r="C26" i="20" s="1"/>
  <c r="D22" i="20" s="1"/>
  <c r="K4" i="21"/>
  <c r="F6" i="19"/>
  <c r="I5" i="19"/>
  <c r="N70" i="18"/>
  <c r="N72" i="18" s="1"/>
  <c r="U53" i="18"/>
  <c r="U54" i="18" s="1"/>
  <c r="K4" i="19"/>
  <c r="B22" i="18"/>
  <c r="C18" i="18" s="1"/>
  <c r="C22" i="18" s="1"/>
  <c r="D18" i="18" s="1"/>
  <c r="D22" i="18" s="1"/>
  <c r="E18" i="18" s="1"/>
  <c r="K5" i="21" l="1"/>
  <c r="F7" i="21"/>
  <c r="I6" i="21"/>
  <c r="D26" i="20"/>
  <c r="E22" i="20" s="1"/>
  <c r="K5" i="19"/>
  <c r="F7" i="19"/>
  <c r="I6" i="19"/>
  <c r="E26" i="20" l="1"/>
  <c r="F22" i="20" s="1"/>
  <c r="K6" i="21"/>
  <c r="I7" i="21"/>
  <c r="K7" i="21" s="1"/>
  <c r="F8" i="21"/>
  <c r="F8" i="19"/>
  <c r="I7" i="19"/>
  <c r="K6" i="19"/>
  <c r="F9" i="21" l="1"/>
  <c r="I8" i="21"/>
  <c r="K7" i="19"/>
  <c r="F9" i="19"/>
  <c r="I8" i="19"/>
  <c r="E22" i="18"/>
  <c r="F18" i="18" s="1"/>
  <c r="F22" i="18" s="1"/>
  <c r="G18" i="18" s="1"/>
  <c r="G22" i="18" s="1"/>
  <c r="H18" i="18" s="1"/>
  <c r="F26" i="20" l="1"/>
  <c r="G22" i="20" s="1"/>
  <c r="G26" i="20" s="1"/>
  <c r="H22" i="20" s="1"/>
  <c r="I9" i="21"/>
  <c r="F10" i="21"/>
  <c r="K8" i="21"/>
  <c r="F10" i="19"/>
  <c r="I9" i="19"/>
  <c r="K8" i="19"/>
  <c r="K9" i="19" s="1"/>
  <c r="K9" i="21" l="1"/>
  <c r="F11" i="21"/>
  <c r="I10" i="21"/>
  <c r="H26" i="20"/>
  <c r="I22" i="20" s="1"/>
  <c r="I26" i="20" s="1"/>
  <c r="J22" i="20" s="1"/>
  <c r="F11" i="19"/>
  <c r="I10" i="19"/>
  <c r="K10" i="21" l="1"/>
  <c r="I11" i="21"/>
  <c r="F12" i="21"/>
  <c r="I11" i="19"/>
  <c r="F12" i="19"/>
  <c r="H22" i="18"/>
  <c r="I18" i="18" s="1"/>
  <c r="I22" i="18" s="1"/>
  <c r="J18" i="18" s="1"/>
  <c r="K10" i="19"/>
  <c r="J26" i="20" l="1"/>
  <c r="K22" i="20" s="1"/>
  <c r="K11" i="21"/>
  <c r="F13" i="21"/>
  <c r="I12" i="21"/>
  <c r="K11" i="19"/>
  <c r="J22" i="18"/>
  <c r="K18" i="18" s="1"/>
  <c r="F13" i="19"/>
  <c r="I12" i="19"/>
  <c r="K22" i="18" s="1"/>
  <c r="L18" i="18" s="1"/>
  <c r="K12" i="21" l="1"/>
  <c r="I13" i="21"/>
  <c r="F14" i="21"/>
  <c r="K26" i="20"/>
  <c r="L22" i="20" s="1"/>
  <c r="I13" i="19"/>
  <c r="L22" i="18" s="1"/>
  <c r="M18" i="18" s="1"/>
  <c r="F14" i="19"/>
  <c r="K12" i="19"/>
  <c r="F15" i="21" l="1"/>
  <c r="I14" i="21"/>
  <c r="K13" i="21"/>
  <c r="L26" i="20"/>
  <c r="M22" i="20" s="1"/>
  <c r="K13" i="19"/>
  <c r="F15" i="19"/>
  <c r="I14" i="19"/>
  <c r="K14" i="21" l="1"/>
  <c r="I15" i="21"/>
  <c r="K15" i="21" s="1"/>
  <c r="F16" i="21"/>
  <c r="N24" i="20"/>
  <c r="N26" i="20" s="1"/>
  <c r="S71" i="20" s="1"/>
  <c r="L14" i="21"/>
  <c r="L14" i="19"/>
  <c r="F16" i="19"/>
  <c r="I15" i="19"/>
  <c r="K14" i="19"/>
  <c r="T68" i="20" l="1"/>
  <c r="T70" i="20" s="1"/>
  <c r="S72" i="20"/>
  <c r="S74" i="20" s="1"/>
  <c r="M26" i="20"/>
  <c r="B47" i="20" s="1"/>
  <c r="F17" i="21"/>
  <c r="I16" i="21"/>
  <c r="N20" i="18"/>
  <c r="N22" i="18" s="1"/>
  <c r="S64" i="18" s="1"/>
  <c r="M22" i="18"/>
  <c r="B39" i="18" s="1"/>
  <c r="K15" i="19"/>
  <c r="F17" i="19"/>
  <c r="I16" i="19"/>
  <c r="K16" i="21" l="1"/>
  <c r="B51" i="20"/>
  <c r="C47" i="20" s="1"/>
  <c r="C51" i="20" s="1"/>
  <c r="D47" i="20" s="1"/>
  <c r="N47" i="20"/>
  <c r="I17" i="21"/>
  <c r="F18" i="21"/>
  <c r="T61" i="18"/>
  <c r="T63" i="18" s="1"/>
  <c r="S65" i="18"/>
  <c r="S67" i="18" s="1"/>
  <c r="F18" i="19"/>
  <c r="I17" i="19"/>
  <c r="K16" i="19"/>
  <c r="K17" i="19" s="1"/>
  <c r="N39" i="18"/>
  <c r="B43" i="18"/>
  <c r="C39" i="18" s="1"/>
  <c r="C43" i="18" s="1"/>
  <c r="D39" i="18" s="1"/>
  <c r="D43" i="18" s="1"/>
  <c r="E39" i="18" s="1"/>
  <c r="K17" i="21" l="1"/>
  <c r="F19" i="21"/>
  <c r="I18" i="21"/>
  <c r="D51" i="20"/>
  <c r="E47" i="20" s="1"/>
  <c r="F19" i="19"/>
  <c r="I18" i="19"/>
  <c r="E51" i="20" l="1"/>
  <c r="F47" i="20" s="1"/>
  <c r="K18" i="21"/>
  <c r="I19" i="21"/>
  <c r="K19" i="21" s="1"/>
  <c r="F20" i="21"/>
  <c r="F20" i="19"/>
  <c r="I19" i="19"/>
  <c r="K18" i="19"/>
  <c r="K19" i="19" s="1"/>
  <c r="F21" i="21" l="1"/>
  <c r="I20" i="21"/>
  <c r="E43" i="18"/>
  <c r="F39" i="18" s="1"/>
  <c r="F43" i="18" s="1"/>
  <c r="G39" i="18" s="1"/>
  <c r="F21" i="19"/>
  <c r="I20" i="19"/>
  <c r="F51" i="20" l="1"/>
  <c r="G47" i="20" s="1"/>
  <c r="G51" i="20" s="1"/>
  <c r="H47" i="20" s="1"/>
  <c r="I21" i="21"/>
  <c r="F22" i="21"/>
  <c r="K20" i="21"/>
  <c r="F22" i="19"/>
  <c r="I21" i="19"/>
  <c r="K20" i="19"/>
  <c r="K21" i="19" s="1"/>
  <c r="G43" i="18"/>
  <c r="H39" i="18" s="1"/>
  <c r="K21" i="21" l="1"/>
  <c r="F23" i="21"/>
  <c r="I22" i="21"/>
  <c r="H51" i="20"/>
  <c r="I47" i="20" s="1"/>
  <c r="F23" i="19"/>
  <c r="I22" i="19"/>
  <c r="K22" i="19"/>
  <c r="K22" i="21" l="1"/>
  <c r="I51" i="20"/>
  <c r="J47" i="20" s="1"/>
  <c r="I23" i="21"/>
  <c r="F24" i="21"/>
  <c r="I23" i="19"/>
  <c r="F24" i="19"/>
  <c r="H43" i="18"/>
  <c r="I39" i="18" s="1"/>
  <c r="I43" i="18" s="1"/>
  <c r="J39" i="18" s="1"/>
  <c r="J43" i="18" s="1"/>
  <c r="K39" i="18" s="1"/>
  <c r="J51" i="20" l="1"/>
  <c r="K47" i="20" s="1"/>
  <c r="F25" i="21"/>
  <c r="I24" i="21"/>
  <c r="K23" i="21"/>
  <c r="K24" i="21" s="1"/>
  <c r="K23" i="19"/>
  <c r="F25" i="19"/>
  <c r="I24" i="19"/>
  <c r="K43" i="18"/>
  <c r="L39" i="18" s="1"/>
  <c r="K51" i="20" l="1"/>
  <c r="L47" i="20" s="1"/>
  <c r="I25" i="21"/>
  <c r="L51" i="20" s="1"/>
  <c r="M47" i="20" s="1"/>
  <c r="F26" i="21"/>
  <c r="I25" i="19"/>
  <c r="L43" i="18" s="1"/>
  <c r="M39" i="18" s="1"/>
  <c r="F26" i="19"/>
  <c r="K24" i="19"/>
  <c r="K25" i="21" l="1"/>
  <c r="F27" i="21"/>
  <c r="I26" i="21"/>
  <c r="K25" i="19"/>
  <c r="F27" i="19"/>
  <c r="I26" i="19"/>
  <c r="I27" i="21" l="1"/>
  <c r="F28" i="21"/>
  <c r="L26" i="21"/>
  <c r="K26" i="21"/>
  <c r="L26" i="19"/>
  <c r="I27" i="19"/>
  <c r="F28" i="19"/>
  <c r="K26" i="19"/>
  <c r="K27" i="21" l="1"/>
  <c r="N49" i="20"/>
  <c r="N51" i="20" s="1"/>
  <c r="T71" i="20" s="1"/>
  <c r="M51" i="20"/>
  <c r="B72" i="20" s="1"/>
  <c r="F29" i="21"/>
  <c r="I28" i="21"/>
  <c r="K27" i="19"/>
  <c r="F29" i="19"/>
  <c r="I28" i="19"/>
  <c r="N41" i="18"/>
  <c r="N43" i="18" s="1"/>
  <c r="T64" i="18" s="1"/>
  <c r="M43" i="18"/>
  <c r="B60" i="18" s="1"/>
  <c r="U68" i="20" l="1"/>
  <c r="U70" i="20" s="1"/>
  <c r="T72" i="20"/>
  <c r="T74" i="20" s="1"/>
  <c r="K28" i="21"/>
  <c r="I29" i="21"/>
  <c r="F30" i="21"/>
  <c r="N72" i="20"/>
  <c r="B76" i="20"/>
  <c r="C72" i="20" s="1"/>
  <c r="C76" i="20" s="1"/>
  <c r="D72" i="20" s="1"/>
  <c r="B64" i="18"/>
  <c r="C60" i="18" s="1"/>
  <c r="C64" i="18" s="1"/>
  <c r="D60" i="18" s="1"/>
  <c r="N60" i="18"/>
  <c r="U61" i="18"/>
  <c r="U63" i="18" s="1"/>
  <c r="T65" i="18"/>
  <c r="T67" i="18" s="1"/>
  <c r="F30" i="19"/>
  <c r="I29" i="19"/>
  <c r="K28" i="19"/>
  <c r="K29" i="19" s="1"/>
  <c r="D76" i="20" l="1"/>
  <c r="E72" i="20" s="1"/>
  <c r="F31" i="21"/>
  <c r="I30" i="21"/>
  <c r="K29" i="21"/>
  <c r="F31" i="19"/>
  <c r="I30" i="19"/>
  <c r="D64" i="18"/>
  <c r="E60" i="18" s="1"/>
  <c r="E64" i="18" s="1"/>
  <c r="F60" i="18" s="1"/>
  <c r="I31" i="21" l="1"/>
  <c r="F32" i="21"/>
  <c r="E76" i="20"/>
  <c r="F72" i="20" s="1"/>
  <c r="K30" i="21"/>
  <c r="F32" i="19"/>
  <c r="I31" i="19"/>
  <c r="F64" i="18" s="1"/>
  <c r="G60" i="18" s="1"/>
  <c r="K30" i="19"/>
  <c r="K31" i="19" s="1"/>
  <c r="K31" i="21" l="1"/>
  <c r="F76" i="20"/>
  <c r="G72" i="20" s="1"/>
  <c r="F33" i="21"/>
  <c r="I32" i="21"/>
  <c r="I32" i="19"/>
  <c r="F33" i="19"/>
  <c r="G76" i="20" l="1"/>
  <c r="H72" i="20" s="1"/>
  <c r="K32" i="21"/>
  <c r="I33" i="21"/>
  <c r="F34" i="21"/>
  <c r="F34" i="19"/>
  <c r="I33" i="19"/>
  <c r="K32" i="19"/>
  <c r="K33" i="19" s="1"/>
  <c r="K33" i="21" l="1"/>
  <c r="F35" i="21"/>
  <c r="I34" i="21"/>
  <c r="H76" i="20"/>
  <c r="I72" i="20" s="1"/>
  <c r="F35" i="19"/>
  <c r="I34" i="19"/>
  <c r="K34" i="19" s="1"/>
  <c r="G64" i="18"/>
  <c r="H60" i="18" s="1"/>
  <c r="H64" i="18" s="1"/>
  <c r="I60" i="18" s="1"/>
  <c r="I35" i="21" l="1"/>
  <c r="F36" i="21"/>
  <c r="K34" i="21"/>
  <c r="I76" i="20"/>
  <c r="J72" i="20" s="1"/>
  <c r="F36" i="19"/>
  <c r="I35" i="19"/>
  <c r="I64" i="18"/>
  <c r="J60" i="18" s="1"/>
  <c r="J64" i="18" s="1"/>
  <c r="K60" i="18" s="1"/>
  <c r="F37" i="21" l="1"/>
  <c r="I36" i="21"/>
  <c r="J76" i="20"/>
  <c r="K72" i="20" s="1"/>
  <c r="K35" i="21"/>
  <c r="K35" i="19"/>
  <c r="F37" i="19"/>
  <c r="I36" i="19"/>
  <c r="K64" i="18" s="1"/>
  <c r="L60" i="18" s="1"/>
  <c r="K36" i="21" l="1"/>
  <c r="K76" i="20"/>
  <c r="L72" i="20" s="1"/>
  <c r="I37" i="21"/>
  <c r="F38" i="21"/>
  <c r="K36" i="19"/>
  <c r="I37" i="19"/>
  <c r="L64" i="18" s="1"/>
  <c r="M60" i="18" s="1"/>
  <c r="F38" i="19"/>
  <c r="L76" i="20" l="1"/>
  <c r="M72" i="20" s="1"/>
  <c r="I38" i="21"/>
  <c r="K37" i="21"/>
  <c r="I38" i="19"/>
  <c r="K37" i="19"/>
  <c r="N74" i="20" l="1"/>
  <c r="N76" i="20" s="1"/>
  <c r="L38" i="21"/>
  <c r="K38" i="21"/>
  <c r="K38" i="19"/>
  <c r="L38" i="19"/>
  <c r="P87" i="20" l="1"/>
  <c r="U71" i="20"/>
  <c r="U72" i="20" s="1"/>
  <c r="U74" i="20" s="1"/>
  <c r="M76" i="20"/>
  <c r="N62" i="18"/>
  <c r="N64" i="18" s="1"/>
  <c r="M64" i="18"/>
  <c r="N76" i="18" l="1"/>
  <c r="N78" i="18" s="1"/>
  <c r="U64" i="18"/>
  <c r="U65" i="18" s="1"/>
  <c r="U67" i="18" s="1"/>
  <c r="I40" i="19" l="1"/>
  <c r="G8" i="3"/>
  <c r="U64" i="16"/>
  <c r="T64" i="16"/>
  <c r="S64" i="16"/>
  <c r="U61" i="16"/>
  <c r="U63" i="16" s="1"/>
  <c r="U65" i="16" s="1"/>
  <c r="T61" i="16"/>
  <c r="T63" i="16" s="1"/>
  <c r="Q60" i="16"/>
  <c r="S60" i="16" s="1"/>
  <c r="S63" i="16" s="1"/>
  <c r="U53" i="16"/>
  <c r="T53" i="16"/>
  <c r="S53" i="16"/>
  <c r="T50" i="16" s="1"/>
  <c r="T52" i="16" s="1"/>
  <c r="T51" i="16"/>
  <c r="S51" i="16"/>
  <c r="U50" i="16"/>
  <c r="U52" i="16" s="1"/>
  <c r="Q49" i="16"/>
  <c r="S49" i="16" s="1"/>
  <c r="S52" i="16" s="1"/>
  <c r="H27" i="17"/>
  <c r="H28" i="17" s="1"/>
  <c r="H29" i="17" s="1"/>
  <c r="H30" i="17" s="1"/>
  <c r="H31" i="17" s="1"/>
  <c r="H32" i="17" s="1"/>
  <c r="H33" i="17" s="1"/>
  <c r="H34" i="17" s="1"/>
  <c r="H35" i="17" s="1"/>
  <c r="H36" i="17" s="1"/>
  <c r="H37" i="17" s="1"/>
  <c r="H38" i="17" s="1"/>
  <c r="H15" i="17"/>
  <c r="H16" i="17" s="1"/>
  <c r="H17" i="17" s="1"/>
  <c r="H18" i="17" s="1"/>
  <c r="H19" i="17" s="1"/>
  <c r="H20" i="17" s="1"/>
  <c r="H21" i="17" s="1"/>
  <c r="H22" i="17" s="1"/>
  <c r="H23" i="17" s="1"/>
  <c r="H24" i="17" s="1"/>
  <c r="H25" i="17" s="1"/>
  <c r="H26" i="17" s="1"/>
  <c r="H3" i="17"/>
  <c r="H4" i="17" s="1"/>
  <c r="H5" i="17" s="1"/>
  <c r="H6" i="17" s="1"/>
  <c r="H7" i="17" s="1"/>
  <c r="H8" i="17" s="1"/>
  <c r="H9" i="17" s="1"/>
  <c r="H10" i="17" s="1"/>
  <c r="H11" i="17" s="1"/>
  <c r="H12" i="17" s="1"/>
  <c r="H13" i="17" s="1"/>
  <c r="H14" i="17" s="1"/>
  <c r="E2" i="17"/>
  <c r="F2" i="17" s="1"/>
  <c r="N64" i="16"/>
  <c r="N62" i="16"/>
  <c r="N56" i="16"/>
  <c r="I51" i="16"/>
  <c r="I55" i="16" s="1"/>
  <c r="E34" i="17" s="1"/>
  <c r="H51" i="16"/>
  <c r="H55" i="16" s="1"/>
  <c r="E33" i="17" s="1"/>
  <c r="M51" i="16"/>
  <c r="M55" i="16" s="1"/>
  <c r="E38" i="17" s="1"/>
  <c r="K51" i="16"/>
  <c r="K55" i="16" s="1"/>
  <c r="E36" i="17" s="1"/>
  <c r="J51" i="16"/>
  <c r="J55" i="16" s="1"/>
  <c r="E35" i="17" s="1"/>
  <c r="G51" i="16"/>
  <c r="G55" i="16" s="1"/>
  <c r="E32" i="17" s="1"/>
  <c r="E51" i="16"/>
  <c r="E55" i="16" s="1"/>
  <c r="E30" i="17" s="1"/>
  <c r="B51" i="16"/>
  <c r="L51" i="16"/>
  <c r="L55" i="16" s="1"/>
  <c r="E37" i="17" s="1"/>
  <c r="F51" i="16"/>
  <c r="F55" i="16" s="1"/>
  <c r="E31" i="17" s="1"/>
  <c r="D51" i="16"/>
  <c r="D55" i="16" s="1"/>
  <c r="E29" i="17" s="1"/>
  <c r="N49" i="16"/>
  <c r="N43" i="16"/>
  <c r="N41" i="16"/>
  <c r="N35" i="16"/>
  <c r="K30" i="16"/>
  <c r="K34" i="16" s="1"/>
  <c r="E24" i="17" s="1"/>
  <c r="J30" i="16"/>
  <c r="J34" i="16" s="1"/>
  <c r="E23" i="17" s="1"/>
  <c r="I30" i="16"/>
  <c r="I34" i="16" s="1"/>
  <c r="E22" i="17" s="1"/>
  <c r="H30" i="16"/>
  <c r="H34" i="16" s="1"/>
  <c r="E21" i="17" s="1"/>
  <c r="G30" i="16"/>
  <c r="G34" i="16" s="1"/>
  <c r="E20" i="17" s="1"/>
  <c r="E30" i="16"/>
  <c r="E34" i="16" s="1"/>
  <c r="E18" i="17" s="1"/>
  <c r="C30" i="16"/>
  <c r="C34" i="16" s="1"/>
  <c r="E16" i="17" s="1"/>
  <c r="M30" i="16"/>
  <c r="M34" i="16" s="1"/>
  <c r="E26" i="17" s="1"/>
  <c r="F30" i="16"/>
  <c r="F34" i="16" s="1"/>
  <c r="E19" i="17" s="1"/>
  <c r="D30" i="16"/>
  <c r="D34" i="16" s="1"/>
  <c r="E17" i="17" s="1"/>
  <c r="B30" i="16"/>
  <c r="N22" i="16"/>
  <c r="N20" i="16"/>
  <c r="N19" i="16"/>
  <c r="N14" i="16"/>
  <c r="N12" i="16"/>
  <c r="M9" i="16"/>
  <c r="M13" i="16" s="1"/>
  <c r="E14" i="17" s="1"/>
  <c r="L9" i="16"/>
  <c r="L13" i="16" s="1"/>
  <c r="E13" i="17" s="1"/>
  <c r="G9" i="16"/>
  <c r="G13" i="16" s="1"/>
  <c r="E8" i="17" s="1"/>
  <c r="K9" i="16"/>
  <c r="K13" i="16" s="1"/>
  <c r="E12" i="17" s="1"/>
  <c r="I9" i="16"/>
  <c r="I13" i="16" s="1"/>
  <c r="E10" i="17" s="1"/>
  <c r="H9" i="16"/>
  <c r="H13" i="16" s="1"/>
  <c r="E9" i="17" s="1"/>
  <c r="C9" i="16"/>
  <c r="C13" i="16" s="1"/>
  <c r="E4" i="17" s="1"/>
  <c r="B9" i="16"/>
  <c r="N7" i="16"/>
  <c r="U71" i="14"/>
  <c r="T71" i="14"/>
  <c r="U68" i="14" s="1"/>
  <c r="U70" i="14" s="1"/>
  <c r="S71" i="14"/>
  <c r="T68" i="14" s="1"/>
  <c r="T70" i="14" s="1"/>
  <c r="Q67" i="14"/>
  <c r="S67" i="14" s="1"/>
  <c r="S70" i="14" s="1"/>
  <c r="U60" i="14"/>
  <c r="T60" i="14"/>
  <c r="U57" i="14" s="1"/>
  <c r="U59" i="14" s="1"/>
  <c r="S60" i="14"/>
  <c r="T57" i="14" s="1"/>
  <c r="T59" i="14" s="1"/>
  <c r="T58" i="14"/>
  <c r="S58" i="14"/>
  <c r="Q56" i="14"/>
  <c r="S56" i="14" s="1"/>
  <c r="S59" i="14" s="1"/>
  <c r="H27" i="15"/>
  <c r="H28" i="15" s="1"/>
  <c r="H29" i="15" s="1"/>
  <c r="H30" i="15" s="1"/>
  <c r="H31" i="15" s="1"/>
  <c r="H32" i="15" s="1"/>
  <c r="H33" i="15" s="1"/>
  <c r="H34" i="15" s="1"/>
  <c r="H35" i="15" s="1"/>
  <c r="H36" i="15" s="1"/>
  <c r="H37" i="15" s="1"/>
  <c r="H38" i="15" s="1"/>
  <c r="H16" i="15"/>
  <c r="H17" i="15" s="1"/>
  <c r="H18" i="15" s="1"/>
  <c r="H19" i="15" s="1"/>
  <c r="H20" i="15" s="1"/>
  <c r="H21" i="15" s="1"/>
  <c r="H22" i="15" s="1"/>
  <c r="H23" i="15" s="1"/>
  <c r="H24" i="15" s="1"/>
  <c r="H25" i="15" s="1"/>
  <c r="H26" i="15" s="1"/>
  <c r="H15" i="15"/>
  <c r="H4" i="15"/>
  <c r="H5" i="15" s="1"/>
  <c r="H6" i="15" s="1"/>
  <c r="H7" i="15" s="1"/>
  <c r="H8" i="15" s="1"/>
  <c r="H9" i="15" s="1"/>
  <c r="H10" i="15" s="1"/>
  <c r="H11" i="15" s="1"/>
  <c r="H12" i="15" s="1"/>
  <c r="H13" i="15" s="1"/>
  <c r="H14" i="15" s="1"/>
  <c r="H3" i="15"/>
  <c r="E2" i="15"/>
  <c r="F2" i="15" s="1"/>
  <c r="N75" i="14"/>
  <c r="N73" i="14"/>
  <c r="N67" i="14"/>
  <c r="I57" i="14"/>
  <c r="H57" i="14"/>
  <c r="E57" i="14"/>
  <c r="E62" i="14" s="1"/>
  <c r="E66" i="14" s="1"/>
  <c r="E30" i="15" s="1"/>
  <c r="M57" i="14"/>
  <c r="L57" i="14"/>
  <c r="L62" i="14" s="1"/>
  <c r="L66" i="14" s="1"/>
  <c r="E37" i="15" s="1"/>
  <c r="K57" i="14"/>
  <c r="G57" i="14"/>
  <c r="G62" i="14" s="1"/>
  <c r="G66" i="14" s="1"/>
  <c r="E32" i="15" s="1"/>
  <c r="D57" i="14"/>
  <c r="D62" i="14" s="1"/>
  <c r="D66" i="14" s="1"/>
  <c r="E29" i="15" s="1"/>
  <c r="C57" i="14"/>
  <c r="C62" i="14" s="1"/>
  <c r="C66" i="14" s="1"/>
  <c r="E28" i="15" s="1"/>
  <c r="B57" i="14"/>
  <c r="B62" i="14" s="1"/>
  <c r="B66" i="14" s="1"/>
  <c r="N50" i="14"/>
  <c r="N48" i="14"/>
  <c r="N42" i="14"/>
  <c r="M32" i="14"/>
  <c r="L32" i="14"/>
  <c r="G32" i="14"/>
  <c r="G37" i="14" s="1"/>
  <c r="G41" i="14" s="1"/>
  <c r="E20" i="15" s="1"/>
  <c r="D32" i="14"/>
  <c r="N31" i="14"/>
  <c r="K32" i="14"/>
  <c r="K37" i="14" s="1"/>
  <c r="K41" i="14" s="1"/>
  <c r="E24" i="15" s="1"/>
  <c r="J32" i="14"/>
  <c r="I32" i="14"/>
  <c r="I37" i="14" s="1"/>
  <c r="I41" i="14" s="1"/>
  <c r="E22" i="15" s="1"/>
  <c r="H32" i="14"/>
  <c r="H37" i="14" s="1"/>
  <c r="H41" i="14" s="1"/>
  <c r="E21" i="15" s="1"/>
  <c r="F32" i="14"/>
  <c r="F37" i="14" s="1"/>
  <c r="F41" i="14" s="1"/>
  <c r="C32" i="14"/>
  <c r="B32" i="14"/>
  <c r="B37" i="14" s="1"/>
  <c r="N25" i="14"/>
  <c r="N23" i="14"/>
  <c r="N22" i="14"/>
  <c r="N17" i="14"/>
  <c r="N15" i="14"/>
  <c r="C8" i="14"/>
  <c r="C12" i="14" s="1"/>
  <c r="C16" i="14" s="1"/>
  <c r="E4" i="15" s="1"/>
  <c r="M8" i="14"/>
  <c r="M12" i="14" s="1"/>
  <c r="M16" i="14" s="1"/>
  <c r="E14" i="15" s="1"/>
  <c r="L8" i="14"/>
  <c r="L12" i="14" s="1"/>
  <c r="L16" i="14" s="1"/>
  <c r="E13" i="15" s="1"/>
  <c r="K8" i="14"/>
  <c r="K12" i="14" s="1"/>
  <c r="K16" i="14" s="1"/>
  <c r="E12" i="15" s="1"/>
  <c r="J8" i="14"/>
  <c r="J12" i="14" s="1"/>
  <c r="J16" i="14" s="1"/>
  <c r="E11" i="15" s="1"/>
  <c r="H8" i="14"/>
  <c r="G8" i="14"/>
  <c r="G12" i="14" s="1"/>
  <c r="G16" i="14" s="1"/>
  <c r="F8" i="14"/>
  <c r="B8" i="14"/>
  <c r="T54" i="16" l="1"/>
  <c r="U54" i="16"/>
  <c r="U67" i="16" s="1"/>
  <c r="S65" i="16"/>
  <c r="T65" i="16"/>
  <c r="S54" i="16"/>
  <c r="S67" i="16" s="1"/>
  <c r="B55" i="16"/>
  <c r="B13" i="16"/>
  <c r="J9" i="16"/>
  <c r="J13" i="16" s="1"/>
  <c r="E11" i="17" s="1"/>
  <c r="D9" i="16"/>
  <c r="D13" i="16" s="1"/>
  <c r="E5" i="17" s="1"/>
  <c r="N8" i="16"/>
  <c r="L30" i="16"/>
  <c r="L34" i="16" s="1"/>
  <c r="E25" i="17" s="1"/>
  <c r="N50" i="16"/>
  <c r="E9" i="16"/>
  <c r="E13" i="16" s="1"/>
  <c r="E6" i="17" s="1"/>
  <c r="N28" i="16"/>
  <c r="B34" i="16"/>
  <c r="C51" i="16"/>
  <c r="C55" i="16" s="1"/>
  <c r="E28" i="17" s="1"/>
  <c r="F9" i="16"/>
  <c r="F13" i="16" s="1"/>
  <c r="E7" i="17" s="1"/>
  <c r="N29" i="16"/>
  <c r="E8" i="15"/>
  <c r="E19" i="15"/>
  <c r="U61" i="14"/>
  <c r="U72" i="14"/>
  <c r="S61" i="14"/>
  <c r="T61" i="14"/>
  <c r="S72" i="14"/>
  <c r="T72" i="14"/>
  <c r="I62" i="14"/>
  <c r="I66" i="14" s="1"/>
  <c r="E34" i="15" s="1"/>
  <c r="M37" i="14"/>
  <c r="M41" i="14" s="1"/>
  <c r="E26" i="15" s="1"/>
  <c r="M62" i="14"/>
  <c r="M66" i="14" s="1"/>
  <c r="E38" i="15" s="1"/>
  <c r="C37" i="14"/>
  <c r="C41" i="14" s="1"/>
  <c r="E16" i="15" s="1"/>
  <c r="E32" i="14"/>
  <c r="E37" i="14" s="1"/>
  <c r="E41" i="14" s="1"/>
  <c r="E18" i="15" s="1"/>
  <c r="N10" i="14"/>
  <c r="D37" i="14"/>
  <c r="D41" i="14" s="1"/>
  <c r="E17" i="15" s="1"/>
  <c r="D8" i="14"/>
  <c r="D12" i="14" s="1"/>
  <c r="D16" i="14" s="1"/>
  <c r="E5" i="15" s="1"/>
  <c r="F12" i="14"/>
  <c r="F16" i="14" s="1"/>
  <c r="E7" i="15" s="1"/>
  <c r="J37" i="14"/>
  <c r="J41" i="14" s="1"/>
  <c r="E23" i="15" s="1"/>
  <c r="K62" i="14"/>
  <c r="K66" i="14" s="1"/>
  <c r="E36" i="15" s="1"/>
  <c r="H12" i="14"/>
  <c r="H16" i="14" s="1"/>
  <c r="E9" i="15" s="1"/>
  <c r="E8" i="14"/>
  <c r="E12" i="14" s="1"/>
  <c r="E16" i="14" s="1"/>
  <c r="E6" i="15" s="1"/>
  <c r="I8" i="14"/>
  <c r="I12" i="14" s="1"/>
  <c r="I16" i="14" s="1"/>
  <c r="E10" i="15" s="1"/>
  <c r="N35" i="14"/>
  <c r="B41" i="14"/>
  <c r="N60" i="14"/>
  <c r="J57" i="14"/>
  <c r="J62" i="14" s="1"/>
  <c r="J66" i="14" s="1"/>
  <c r="E35" i="15" s="1"/>
  <c r="B12" i="14"/>
  <c r="L37" i="14"/>
  <c r="L41" i="14" s="1"/>
  <c r="E25" i="15" s="1"/>
  <c r="N55" i="14"/>
  <c r="N56" i="14"/>
  <c r="E27" i="15"/>
  <c r="N6" i="14"/>
  <c r="N7" i="14"/>
  <c r="N30" i="14"/>
  <c r="H62" i="14"/>
  <c r="H66" i="14" s="1"/>
  <c r="E33" i="15" s="1"/>
  <c r="F57" i="14"/>
  <c r="T67" i="16" l="1"/>
  <c r="N51" i="16"/>
  <c r="N13" i="16"/>
  <c r="N15" i="16" s="1"/>
  <c r="B15" i="16"/>
  <c r="N9" i="16"/>
  <c r="N30" i="16"/>
  <c r="E15" i="17"/>
  <c r="N34" i="16"/>
  <c r="E27" i="17"/>
  <c r="N55" i="16"/>
  <c r="T74" i="14"/>
  <c r="S74" i="14"/>
  <c r="U74" i="14"/>
  <c r="N32" i="14"/>
  <c r="N37" i="14"/>
  <c r="F62" i="14"/>
  <c r="N57" i="14"/>
  <c r="N8" i="14"/>
  <c r="B16" i="14"/>
  <c r="N12" i="14"/>
  <c r="E15" i="15"/>
  <c r="N41" i="14"/>
  <c r="E3" i="17" l="1"/>
  <c r="F3" i="17" s="1"/>
  <c r="C12" i="16"/>
  <c r="C15" i="16" s="1"/>
  <c r="D12" i="16" s="1"/>
  <c r="D15" i="16" s="1"/>
  <c r="E12" i="16" s="1"/>
  <c r="E15" i="16" s="1"/>
  <c r="F12" i="16" s="1"/>
  <c r="F15" i="16" s="1"/>
  <c r="G12" i="16" s="1"/>
  <c r="G15" i="16" s="1"/>
  <c r="H12" i="16" s="1"/>
  <c r="H15" i="16" s="1"/>
  <c r="I12" i="16" s="1"/>
  <c r="I15" i="16" s="1"/>
  <c r="J12" i="16" s="1"/>
  <c r="J15" i="16" s="1"/>
  <c r="K12" i="16" s="1"/>
  <c r="K15" i="16" s="1"/>
  <c r="L12" i="16" s="1"/>
  <c r="L15" i="16" s="1"/>
  <c r="M12" i="16" s="1"/>
  <c r="M15" i="16" s="1"/>
  <c r="B33" i="16" s="1"/>
  <c r="F66" i="14"/>
  <c r="N62" i="14"/>
  <c r="N16" i="14"/>
  <c r="N18" i="14" s="1"/>
  <c r="E3" i="15"/>
  <c r="F3" i="15" s="1"/>
  <c r="B18" i="14"/>
  <c r="C15" i="14" s="1"/>
  <c r="C18" i="14" s="1"/>
  <c r="D15" i="14" s="1"/>
  <c r="D18" i="14" s="1"/>
  <c r="E15" i="14" s="1"/>
  <c r="E18" i="14" s="1"/>
  <c r="F15" i="14" s="1"/>
  <c r="F18" i="14" s="1"/>
  <c r="G15" i="14" s="1"/>
  <c r="G18" i="14" s="1"/>
  <c r="H15" i="14" s="1"/>
  <c r="H18" i="14" s="1"/>
  <c r="I15" i="14" s="1"/>
  <c r="I18" i="14" s="1"/>
  <c r="J15" i="14" s="1"/>
  <c r="J18" i="14" s="1"/>
  <c r="K15" i="14" s="1"/>
  <c r="K18" i="14" s="1"/>
  <c r="L15" i="14" s="1"/>
  <c r="L18" i="14" s="1"/>
  <c r="M15" i="14" s="1"/>
  <c r="M18" i="14" s="1"/>
  <c r="B40" i="14" s="1"/>
  <c r="B36" i="16" l="1"/>
  <c r="C33" i="16" s="1"/>
  <c r="C36" i="16" s="1"/>
  <c r="D33" i="16" s="1"/>
  <c r="D36" i="16" s="1"/>
  <c r="E33" i="16" s="1"/>
  <c r="E36" i="16" s="1"/>
  <c r="F33" i="16" s="1"/>
  <c r="F36" i="16" s="1"/>
  <c r="G33" i="16" s="1"/>
  <c r="G36" i="16" s="1"/>
  <c r="H33" i="16" s="1"/>
  <c r="H36" i="16" s="1"/>
  <c r="I33" i="16" s="1"/>
  <c r="I36" i="16" s="1"/>
  <c r="J33" i="16" s="1"/>
  <c r="J36" i="16" s="1"/>
  <c r="K33" i="16" s="1"/>
  <c r="K36" i="16" s="1"/>
  <c r="L33" i="16" s="1"/>
  <c r="L36" i="16" s="1"/>
  <c r="M33" i="16" s="1"/>
  <c r="M36" i="16" s="1"/>
  <c r="B54" i="16" s="1"/>
  <c r="N33" i="16"/>
  <c r="N36" i="16" s="1"/>
  <c r="I3" i="17"/>
  <c r="F4" i="17"/>
  <c r="E31" i="15"/>
  <c r="N66" i="14"/>
  <c r="N40" i="14"/>
  <c r="N43" i="14" s="1"/>
  <c r="B43" i="14"/>
  <c r="C40" i="14" s="1"/>
  <c r="C43" i="14" s="1"/>
  <c r="D40" i="14" s="1"/>
  <c r="D43" i="14" s="1"/>
  <c r="E40" i="14" s="1"/>
  <c r="E43" i="14" s="1"/>
  <c r="F40" i="14" s="1"/>
  <c r="F43" i="14" s="1"/>
  <c r="G40" i="14" s="1"/>
  <c r="G43" i="14" s="1"/>
  <c r="H40" i="14" s="1"/>
  <c r="H43" i="14" s="1"/>
  <c r="I40" i="14" s="1"/>
  <c r="I43" i="14" s="1"/>
  <c r="J40" i="14" s="1"/>
  <c r="J43" i="14" s="1"/>
  <c r="K40" i="14" s="1"/>
  <c r="K43" i="14" s="1"/>
  <c r="L40" i="14" s="1"/>
  <c r="L43" i="14" s="1"/>
  <c r="M40" i="14" s="1"/>
  <c r="M43" i="14" s="1"/>
  <c r="B65" i="14" s="1"/>
  <c r="I3" i="15"/>
  <c r="F4" i="15"/>
  <c r="F5" i="17" l="1"/>
  <c r="I4" i="17"/>
  <c r="K3" i="17"/>
  <c r="K4" i="17" s="1"/>
  <c r="N54" i="16"/>
  <c r="N57" i="16" s="1"/>
  <c r="P70" i="16" s="1"/>
  <c r="B57" i="16"/>
  <c r="C54" i="16" s="1"/>
  <c r="C57" i="16" s="1"/>
  <c r="D54" i="16" s="1"/>
  <c r="D57" i="16" s="1"/>
  <c r="E54" i="16" s="1"/>
  <c r="E57" i="16" s="1"/>
  <c r="F54" i="16" s="1"/>
  <c r="F57" i="16" s="1"/>
  <c r="G54" i="16" s="1"/>
  <c r="G57" i="16" s="1"/>
  <c r="H54" i="16" s="1"/>
  <c r="H57" i="16" s="1"/>
  <c r="I54" i="16" s="1"/>
  <c r="I57" i="16" s="1"/>
  <c r="J54" i="16" s="1"/>
  <c r="J57" i="16" s="1"/>
  <c r="K54" i="16" s="1"/>
  <c r="K57" i="16" s="1"/>
  <c r="L54" i="16" s="1"/>
  <c r="L57" i="16" s="1"/>
  <c r="M54" i="16" s="1"/>
  <c r="M57" i="16" s="1"/>
  <c r="K3" i="15"/>
  <c r="F5" i="15"/>
  <c r="I4" i="15"/>
  <c r="B68" i="14"/>
  <c r="C65" i="14" s="1"/>
  <c r="C68" i="14" s="1"/>
  <c r="D65" i="14" s="1"/>
  <c r="D68" i="14" s="1"/>
  <c r="E65" i="14" s="1"/>
  <c r="E68" i="14" s="1"/>
  <c r="F65" i="14" s="1"/>
  <c r="F68" i="14" s="1"/>
  <c r="G65" i="14" s="1"/>
  <c r="G68" i="14" s="1"/>
  <c r="H65" i="14" s="1"/>
  <c r="H68" i="14" s="1"/>
  <c r="I65" i="14" s="1"/>
  <c r="I68" i="14" s="1"/>
  <c r="J65" i="14" s="1"/>
  <c r="J68" i="14" s="1"/>
  <c r="K65" i="14" s="1"/>
  <c r="K68" i="14" s="1"/>
  <c r="L65" i="14" s="1"/>
  <c r="L68" i="14" s="1"/>
  <c r="M65" i="14" s="1"/>
  <c r="M68" i="14" s="1"/>
  <c r="N65" i="14"/>
  <c r="N68" i="14" s="1"/>
  <c r="P81" i="14" s="1"/>
  <c r="I5" i="17" l="1"/>
  <c r="K5" i="17" s="1"/>
  <c r="F6" i="17"/>
  <c r="P72" i="16"/>
  <c r="B23" i="16"/>
  <c r="C19" i="16" s="1"/>
  <c r="C23" i="16" s="1"/>
  <c r="D19" i="16" s="1"/>
  <c r="K4" i="15"/>
  <c r="P83" i="14"/>
  <c r="I5" i="15"/>
  <c r="F6" i="15"/>
  <c r="B26" i="14"/>
  <c r="C22" i="14" s="1"/>
  <c r="C26" i="14" s="1"/>
  <c r="D22" i="14" s="1"/>
  <c r="F7" i="17" l="1"/>
  <c r="I6" i="17"/>
  <c r="F7" i="15"/>
  <c r="I6" i="15"/>
  <c r="K5" i="15"/>
  <c r="I7" i="17" l="1"/>
  <c r="F8" i="17"/>
  <c r="K6" i="17"/>
  <c r="D23" i="16"/>
  <c r="E19" i="16" s="1"/>
  <c r="E23" i="16" s="1"/>
  <c r="F19" i="16" s="1"/>
  <c r="K6" i="15"/>
  <c r="I7" i="15"/>
  <c r="F8" i="15"/>
  <c r="D26" i="14"/>
  <c r="E22" i="14" s="1"/>
  <c r="E26" i="14" s="1"/>
  <c r="F22" i="14" s="1"/>
  <c r="I40" i="21" l="1"/>
  <c r="K7" i="17"/>
  <c r="F9" i="17"/>
  <c r="I8" i="17"/>
  <c r="K7" i="15"/>
  <c r="F9" i="15"/>
  <c r="I8" i="15"/>
  <c r="P89" i="20" l="1"/>
  <c r="K8" i="17"/>
  <c r="I9" i="17"/>
  <c r="F10" i="17"/>
  <c r="F23" i="16"/>
  <c r="G19" i="16" s="1"/>
  <c r="G23" i="16" s="1"/>
  <c r="H19" i="16" s="1"/>
  <c r="F26" i="14"/>
  <c r="G22" i="14" s="1"/>
  <c r="G26" i="14" s="1"/>
  <c r="H22" i="14" s="1"/>
  <c r="I9" i="15"/>
  <c r="F10" i="15"/>
  <c r="K8" i="15"/>
  <c r="H23" i="16" l="1"/>
  <c r="I19" i="16" s="1"/>
  <c r="F11" i="17"/>
  <c r="I10" i="17"/>
  <c r="K9" i="17"/>
  <c r="H26" i="14"/>
  <c r="I22" i="14" s="1"/>
  <c r="K9" i="15"/>
  <c r="F11" i="15"/>
  <c r="I10" i="15"/>
  <c r="K10" i="17" l="1"/>
  <c r="I11" i="17"/>
  <c r="F12" i="17"/>
  <c r="I23" i="16"/>
  <c r="J19" i="16" s="1"/>
  <c r="J23" i="16" s="1"/>
  <c r="K19" i="16" s="1"/>
  <c r="I11" i="15"/>
  <c r="F12" i="15"/>
  <c r="I26" i="14"/>
  <c r="J22" i="14" s="1"/>
  <c r="K10" i="15"/>
  <c r="K11" i="17" l="1"/>
  <c r="F13" i="17"/>
  <c r="I12" i="17"/>
  <c r="K23" i="16" s="1"/>
  <c r="L19" i="16" s="1"/>
  <c r="K11" i="15"/>
  <c r="J26" i="14"/>
  <c r="K22" i="14" s="1"/>
  <c r="F13" i="15"/>
  <c r="I12" i="15"/>
  <c r="K12" i="17" l="1"/>
  <c r="I13" i="17"/>
  <c r="L23" i="16" s="1"/>
  <c r="M19" i="16" s="1"/>
  <c r="F14" i="17"/>
  <c r="I13" i="15"/>
  <c r="F14" i="15"/>
  <c r="K26" i="14"/>
  <c r="L22" i="14" s="1"/>
  <c r="K12" i="15"/>
  <c r="K13" i="17" l="1"/>
  <c r="F15" i="17"/>
  <c r="I14" i="17"/>
  <c r="K14" i="17" s="1"/>
  <c r="L26" i="14"/>
  <c r="M22" i="14" s="1"/>
  <c r="F15" i="15"/>
  <c r="I14" i="15"/>
  <c r="K13" i="15"/>
  <c r="K14" i="15" s="1"/>
  <c r="L14" i="17" l="1"/>
  <c r="I15" i="17"/>
  <c r="F16" i="17"/>
  <c r="N24" i="14"/>
  <c r="N26" i="14" s="1"/>
  <c r="L14" i="15"/>
  <c r="I15" i="15"/>
  <c r="K15" i="15" s="1"/>
  <c r="F16" i="15"/>
  <c r="F17" i="17" l="1"/>
  <c r="I16" i="17"/>
  <c r="N21" i="16"/>
  <c r="N23" i="16" s="1"/>
  <c r="M23" i="16"/>
  <c r="B40" i="16" s="1"/>
  <c r="K15" i="17"/>
  <c r="M26" i="14"/>
  <c r="B47" i="14" s="1"/>
  <c r="F17" i="15"/>
  <c r="I16" i="15"/>
  <c r="K16" i="17" l="1"/>
  <c r="N40" i="16"/>
  <c r="B44" i="16"/>
  <c r="C40" i="16" s="1"/>
  <c r="C44" i="16" s="1"/>
  <c r="D40" i="16" s="1"/>
  <c r="I17" i="17"/>
  <c r="F18" i="17"/>
  <c r="K16" i="15"/>
  <c r="I17" i="15"/>
  <c r="F18" i="15"/>
  <c r="B51" i="14"/>
  <c r="C47" i="14" s="1"/>
  <c r="C51" i="14" s="1"/>
  <c r="D47" i="14" s="1"/>
  <c r="N47" i="14"/>
  <c r="F19" i="17" l="1"/>
  <c r="I18" i="17"/>
  <c r="D44" i="16"/>
  <c r="E40" i="16" s="1"/>
  <c r="K17" i="17"/>
  <c r="K17" i="15"/>
  <c r="D51" i="14"/>
  <c r="E47" i="14" s="1"/>
  <c r="F19" i="15"/>
  <c r="I18" i="15"/>
  <c r="K18" i="17" l="1"/>
  <c r="E44" i="16"/>
  <c r="F40" i="16" s="1"/>
  <c r="I19" i="17"/>
  <c r="F20" i="17"/>
  <c r="K18" i="15"/>
  <c r="F20" i="15"/>
  <c r="I19" i="15"/>
  <c r="E51" i="14"/>
  <c r="F47" i="14" s="1"/>
  <c r="F21" i="17" l="1"/>
  <c r="I20" i="17"/>
  <c r="K19" i="17"/>
  <c r="F51" i="14"/>
  <c r="G47" i="14" s="1"/>
  <c r="F21" i="15"/>
  <c r="I20" i="15"/>
  <c r="K19" i="15"/>
  <c r="K20" i="17" l="1"/>
  <c r="F44" i="16"/>
  <c r="G40" i="16" s="1"/>
  <c r="G44" i="16" s="1"/>
  <c r="H40" i="16" s="1"/>
  <c r="F22" i="17"/>
  <c r="I21" i="17"/>
  <c r="G51" i="14"/>
  <c r="H47" i="14" s="1"/>
  <c r="F22" i="15"/>
  <c r="I21" i="15"/>
  <c r="K20" i="15"/>
  <c r="H44" i="16" l="1"/>
  <c r="I40" i="16" s="1"/>
  <c r="F23" i="17"/>
  <c r="I22" i="17"/>
  <c r="K21" i="17"/>
  <c r="H51" i="14"/>
  <c r="I47" i="14" s="1"/>
  <c r="K21" i="15"/>
  <c r="F23" i="15"/>
  <c r="I22" i="15"/>
  <c r="K22" i="17" l="1"/>
  <c r="I44" i="16"/>
  <c r="J40" i="16" s="1"/>
  <c r="F24" i="17"/>
  <c r="I23" i="17"/>
  <c r="I51" i="14"/>
  <c r="J47" i="14" s="1"/>
  <c r="K22" i="15"/>
  <c r="I23" i="15"/>
  <c r="F24" i="15"/>
  <c r="J44" i="16" l="1"/>
  <c r="K40" i="16" s="1"/>
  <c r="F25" i="17"/>
  <c r="I24" i="17"/>
  <c r="K44" i="16" s="1"/>
  <c r="L40" i="16" s="1"/>
  <c r="K23" i="17"/>
  <c r="J51" i="14"/>
  <c r="K47" i="14" s="1"/>
  <c r="F25" i="15"/>
  <c r="I24" i="15"/>
  <c r="K51" i="14" s="1"/>
  <c r="L47" i="14" s="1"/>
  <c r="K23" i="15"/>
  <c r="K24" i="17" l="1"/>
  <c r="F26" i="17"/>
  <c r="I25" i="17"/>
  <c r="L44" i="16" s="1"/>
  <c r="M40" i="16" s="1"/>
  <c r="F26" i="15"/>
  <c r="I25" i="15"/>
  <c r="L51" i="14" s="1"/>
  <c r="M47" i="14" s="1"/>
  <c r="K24" i="15"/>
  <c r="F27" i="17" l="1"/>
  <c r="I26" i="17"/>
  <c r="M37" i="16"/>
  <c r="K25" i="17"/>
  <c r="K25" i="15"/>
  <c r="F27" i="15"/>
  <c r="I26" i="15"/>
  <c r="K26" i="17" l="1"/>
  <c r="L26" i="17"/>
  <c r="F28" i="17"/>
  <c r="I27" i="17"/>
  <c r="L26" i="15"/>
  <c r="F28" i="15"/>
  <c r="I27" i="15"/>
  <c r="K26" i="15"/>
  <c r="F29" i="17" l="1"/>
  <c r="I28" i="17"/>
  <c r="N42" i="16"/>
  <c r="N44" i="16" s="1"/>
  <c r="M44" i="16"/>
  <c r="B61" i="16" s="1"/>
  <c r="K27" i="17"/>
  <c r="K27" i="15"/>
  <c r="F29" i="15"/>
  <c r="I28" i="15"/>
  <c r="N49" i="14"/>
  <c r="N51" i="14" s="1"/>
  <c r="M51" i="14"/>
  <c r="B72" i="14" s="1"/>
  <c r="K28" i="17" l="1"/>
  <c r="B65" i="16"/>
  <c r="C61" i="16" s="1"/>
  <c r="C65" i="16" s="1"/>
  <c r="D61" i="16" s="1"/>
  <c r="N61" i="16"/>
  <c r="F30" i="17"/>
  <c r="I29" i="17"/>
  <c r="F30" i="15"/>
  <c r="I29" i="15"/>
  <c r="K28" i="15"/>
  <c r="N72" i="14"/>
  <c r="B76" i="14"/>
  <c r="C72" i="14" s="1"/>
  <c r="C76" i="14" s="1"/>
  <c r="D72" i="14" s="1"/>
  <c r="F31" i="17" l="1"/>
  <c r="I30" i="17"/>
  <c r="D65" i="16"/>
  <c r="E61" i="16" s="1"/>
  <c r="K29" i="17"/>
  <c r="K29" i="15"/>
  <c r="F31" i="15"/>
  <c r="I30" i="15"/>
  <c r="D76" i="14"/>
  <c r="E72" i="14" s="1"/>
  <c r="K30" i="17" l="1"/>
  <c r="E65" i="16"/>
  <c r="F61" i="16" s="1"/>
  <c r="F32" i="17"/>
  <c r="I31" i="17"/>
  <c r="E76" i="14"/>
  <c r="F72" i="14" s="1"/>
  <c r="K30" i="15"/>
  <c r="F32" i="15"/>
  <c r="I31" i="15"/>
  <c r="K31" i="15" s="1"/>
  <c r="F65" i="16" l="1"/>
  <c r="G61" i="16" s="1"/>
  <c r="F33" i="17"/>
  <c r="I32" i="17"/>
  <c r="K31" i="17"/>
  <c r="F33" i="15"/>
  <c r="I32" i="15"/>
  <c r="K32" i="17" l="1"/>
  <c r="G65" i="16"/>
  <c r="H61" i="16" s="1"/>
  <c r="F34" i="17"/>
  <c r="I33" i="17"/>
  <c r="K32" i="15"/>
  <c r="F76" i="14"/>
  <c r="G72" i="14" s="1"/>
  <c r="G76" i="14" s="1"/>
  <c r="H72" i="14" s="1"/>
  <c r="F34" i="15"/>
  <c r="I33" i="15"/>
  <c r="F35" i="17" l="1"/>
  <c r="I34" i="17"/>
  <c r="H65" i="16"/>
  <c r="I61" i="16" s="1"/>
  <c r="K33" i="17"/>
  <c r="H76" i="14"/>
  <c r="I72" i="14" s="1"/>
  <c r="F35" i="15"/>
  <c r="I34" i="15"/>
  <c r="K33" i="15"/>
  <c r="K34" i="17" l="1"/>
  <c r="I65" i="16"/>
  <c r="J61" i="16" s="1"/>
  <c r="F36" i="17"/>
  <c r="I35" i="17"/>
  <c r="K34" i="15"/>
  <c r="I76" i="14"/>
  <c r="J72" i="14" s="1"/>
  <c r="I35" i="15"/>
  <c r="F36" i="15"/>
  <c r="J65" i="16" l="1"/>
  <c r="K61" i="16" s="1"/>
  <c r="F37" i="17"/>
  <c r="I36" i="17"/>
  <c r="K35" i="17"/>
  <c r="F37" i="15"/>
  <c r="I36" i="15"/>
  <c r="J76" i="14"/>
  <c r="K72" i="14" s="1"/>
  <c r="K35" i="15"/>
  <c r="K36" i="17" l="1"/>
  <c r="K65" i="16"/>
  <c r="L61" i="16" s="1"/>
  <c r="F38" i="17"/>
  <c r="I37" i="17"/>
  <c r="K76" i="14"/>
  <c r="L72" i="14" s="1"/>
  <c r="K36" i="15"/>
  <c r="F38" i="15"/>
  <c r="I37" i="15"/>
  <c r="L65" i="16" l="1"/>
  <c r="M61" i="16" s="1"/>
  <c r="I38" i="17"/>
  <c r="K37" i="17"/>
  <c r="L76" i="14"/>
  <c r="M72" i="14" s="1"/>
  <c r="I38" i="15"/>
  <c r="K37" i="15"/>
  <c r="K38" i="17" l="1"/>
  <c r="L38" i="17"/>
  <c r="K38" i="15"/>
  <c r="L38" i="15"/>
  <c r="N63" i="16" l="1"/>
  <c r="N65" i="16" s="1"/>
  <c r="P76" i="16" s="1"/>
  <c r="M65" i="16"/>
  <c r="N74" i="14"/>
  <c r="N76" i="14" s="1"/>
  <c r="P87" i="14" s="1"/>
  <c r="M76" i="14"/>
  <c r="I40" i="15" l="1"/>
  <c r="P89" i="14" l="1"/>
  <c r="I40" i="17" l="1"/>
  <c r="P78" i="16" l="1"/>
  <c r="G3" i="3" l="1"/>
  <c r="Q60" i="8"/>
  <c r="S60" i="8" s="1"/>
  <c r="S63" i="8" s="1"/>
  <c r="Q49" i="8"/>
  <c r="S49" i="8" s="1"/>
  <c r="S52" i="8" s="1"/>
  <c r="H27" i="9"/>
  <c r="H28" i="9" s="1"/>
  <c r="H29" i="9" s="1"/>
  <c r="H30" i="9" s="1"/>
  <c r="H31" i="9" s="1"/>
  <c r="H32" i="9" s="1"/>
  <c r="H33" i="9" s="1"/>
  <c r="H34" i="9" s="1"/>
  <c r="H35" i="9" s="1"/>
  <c r="H36" i="9" s="1"/>
  <c r="H37" i="9" s="1"/>
  <c r="H38" i="9" s="1"/>
  <c r="H15" i="9"/>
  <c r="H16" i="9" s="1"/>
  <c r="H17" i="9" s="1"/>
  <c r="H18" i="9" s="1"/>
  <c r="H19" i="9" s="1"/>
  <c r="H20" i="9" s="1"/>
  <c r="H21" i="9" s="1"/>
  <c r="H22" i="9" s="1"/>
  <c r="H23" i="9" s="1"/>
  <c r="H24" i="9" s="1"/>
  <c r="H25" i="9" s="1"/>
  <c r="H26" i="9" s="1"/>
  <c r="H3" i="9"/>
  <c r="H4" i="9" s="1"/>
  <c r="H5" i="9" s="1"/>
  <c r="H6" i="9" s="1"/>
  <c r="H7" i="9" s="1"/>
  <c r="H8" i="9" s="1"/>
  <c r="H9" i="9" s="1"/>
  <c r="H10" i="9" s="1"/>
  <c r="H11" i="9" s="1"/>
  <c r="H12" i="9" s="1"/>
  <c r="H13" i="9" s="1"/>
  <c r="H14" i="9" s="1"/>
  <c r="E2" i="9"/>
  <c r="F2" i="9" s="1"/>
  <c r="N64" i="8"/>
  <c r="N62" i="8"/>
  <c r="N56" i="8"/>
  <c r="M51" i="8"/>
  <c r="M55" i="8" s="1"/>
  <c r="E38" i="9" s="1"/>
  <c r="L51" i="8"/>
  <c r="L55" i="8" s="1"/>
  <c r="E37" i="9" s="1"/>
  <c r="K51" i="8"/>
  <c r="K55" i="8" s="1"/>
  <c r="J51" i="8"/>
  <c r="J55" i="8" s="1"/>
  <c r="I51" i="8"/>
  <c r="I55" i="8" s="1"/>
  <c r="E34" i="9" s="1"/>
  <c r="H51" i="8"/>
  <c r="H55" i="8" s="1"/>
  <c r="E33" i="9" s="1"/>
  <c r="G51" i="8"/>
  <c r="G55" i="8" s="1"/>
  <c r="E51" i="8"/>
  <c r="E55" i="8" s="1"/>
  <c r="B51" i="8"/>
  <c r="N43" i="8"/>
  <c r="N41" i="8"/>
  <c r="N35" i="8"/>
  <c r="I34" i="8"/>
  <c r="H34" i="8"/>
  <c r="J30" i="8"/>
  <c r="J34" i="8" s="1"/>
  <c r="H30" i="8"/>
  <c r="D30" i="8"/>
  <c r="D34" i="8" s="1"/>
  <c r="E17" i="9" s="1"/>
  <c r="C30" i="8"/>
  <c r="C34" i="8" s="1"/>
  <c r="E16" i="9" s="1"/>
  <c r="L30" i="8"/>
  <c r="L34" i="8" s="1"/>
  <c r="E25" i="9" s="1"/>
  <c r="K30" i="8"/>
  <c r="K34" i="8" s="1"/>
  <c r="I30" i="8"/>
  <c r="B30" i="8"/>
  <c r="N22" i="8"/>
  <c r="N20" i="8"/>
  <c r="N19" i="8"/>
  <c r="N14" i="8"/>
  <c r="N12" i="8"/>
  <c r="M9" i="8"/>
  <c r="M13" i="8" s="1"/>
  <c r="E14" i="9" s="1"/>
  <c r="K9" i="8"/>
  <c r="K13" i="8" s="1"/>
  <c r="E12" i="9" s="1"/>
  <c r="C9" i="8"/>
  <c r="C13" i="8" s="1"/>
  <c r="E4" i="9" s="1"/>
  <c r="B9" i="8"/>
  <c r="J9" i="8"/>
  <c r="J13" i="8" s="1"/>
  <c r="G9" i="8"/>
  <c r="G13" i="8" s="1"/>
  <c r="E9" i="8"/>
  <c r="E13" i="8" s="1"/>
  <c r="E6" i="9" s="1"/>
  <c r="E23" i="9" l="1"/>
  <c r="E21" i="9"/>
  <c r="E8" i="9"/>
  <c r="E35" i="9"/>
  <c r="E11" i="9"/>
  <c r="E24" i="9"/>
  <c r="E30" i="9"/>
  <c r="E36" i="9"/>
  <c r="E22" i="9"/>
  <c r="E32" i="9"/>
  <c r="E30" i="8"/>
  <c r="E34" i="8" s="1"/>
  <c r="E18" i="9" s="1"/>
  <c r="G30" i="8"/>
  <c r="G34" i="8" s="1"/>
  <c r="E20" i="9" s="1"/>
  <c r="D9" i="8"/>
  <c r="D13" i="8" s="1"/>
  <c r="E5" i="9" s="1"/>
  <c r="N50" i="8"/>
  <c r="C51" i="8"/>
  <c r="C55" i="8" s="1"/>
  <c r="E28" i="9" s="1"/>
  <c r="F9" i="8"/>
  <c r="F13" i="8" s="1"/>
  <c r="E7" i="9" s="1"/>
  <c r="M30" i="8"/>
  <c r="M34" i="8" s="1"/>
  <c r="E26" i="9" s="1"/>
  <c r="I9" i="8"/>
  <c r="I13" i="8" s="1"/>
  <c r="E10" i="9" s="1"/>
  <c r="H9" i="8"/>
  <c r="H13" i="8" s="1"/>
  <c r="E9" i="9" s="1"/>
  <c r="F51" i="8"/>
  <c r="F55" i="8" s="1"/>
  <c r="E31" i="9" s="1"/>
  <c r="L9" i="8"/>
  <c r="L13" i="8" s="1"/>
  <c r="E13" i="9" s="1"/>
  <c r="N7" i="8"/>
  <c r="B13" i="8"/>
  <c r="B34" i="8"/>
  <c r="N29" i="8"/>
  <c r="F30" i="8"/>
  <c r="F34" i="8" s="1"/>
  <c r="E19" i="9" s="1"/>
  <c r="B55" i="8"/>
  <c r="N8" i="8"/>
  <c r="N49" i="8"/>
  <c r="N28" i="8"/>
  <c r="D51" i="8"/>
  <c r="D55" i="8" s="1"/>
  <c r="E29" i="9" s="1"/>
  <c r="N51" i="8" l="1"/>
  <c r="E27" i="9"/>
  <c r="N55" i="8"/>
  <c r="N30" i="8"/>
  <c r="N9" i="8"/>
  <c r="E15" i="9"/>
  <c r="N34" i="8"/>
  <c r="B15" i="8"/>
  <c r="C12" i="8" s="1"/>
  <c r="C15" i="8" s="1"/>
  <c r="D12" i="8" s="1"/>
  <c r="D15" i="8" s="1"/>
  <c r="E12" i="8" s="1"/>
  <c r="E15" i="8" s="1"/>
  <c r="F12" i="8" s="1"/>
  <c r="F15" i="8" s="1"/>
  <c r="G12" i="8" s="1"/>
  <c r="G15" i="8" s="1"/>
  <c r="H12" i="8" s="1"/>
  <c r="H15" i="8" s="1"/>
  <c r="I12" i="8" s="1"/>
  <c r="I15" i="8" s="1"/>
  <c r="J12" i="8" s="1"/>
  <c r="J15" i="8" s="1"/>
  <c r="K12" i="8" s="1"/>
  <c r="K15" i="8" s="1"/>
  <c r="L12" i="8" s="1"/>
  <c r="L15" i="8" s="1"/>
  <c r="M12" i="8" s="1"/>
  <c r="M15" i="8" s="1"/>
  <c r="B33" i="8" s="1"/>
  <c r="N13" i="8"/>
  <c r="N15" i="8" s="1"/>
  <c r="S53" i="8" s="1"/>
  <c r="E3" i="9"/>
  <c r="F3" i="9" s="1"/>
  <c r="T50" i="8" l="1"/>
  <c r="T52" i="8" s="1"/>
  <c r="S54" i="8"/>
  <c r="B36" i="8"/>
  <c r="C33" i="8" s="1"/>
  <c r="C36" i="8" s="1"/>
  <c r="D33" i="8" s="1"/>
  <c r="D36" i="8" s="1"/>
  <c r="E33" i="8" s="1"/>
  <c r="E36" i="8" s="1"/>
  <c r="F33" i="8" s="1"/>
  <c r="F36" i="8" s="1"/>
  <c r="G33" i="8" s="1"/>
  <c r="G36" i="8" s="1"/>
  <c r="H33" i="8" s="1"/>
  <c r="H36" i="8" s="1"/>
  <c r="I33" i="8" s="1"/>
  <c r="I36" i="8" s="1"/>
  <c r="J33" i="8" s="1"/>
  <c r="J36" i="8" s="1"/>
  <c r="K33" i="8" s="1"/>
  <c r="K36" i="8" s="1"/>
  <c r="L33" i="8" s="1"/>
  <c r="L36" i="8" s="1"/>
  <c r="M33" i="8" s="1"/>
  <c r="M36" i="8" s="1"/>
  <c r="B54" i="8" s="1"/>
  <c r="N33" i="8"/>
  <c r="N36" i="8" s="1"/>
  <c r="T53" i="8" s="1"/>
  <c r="I3" i="9"/>
  <c r="F4" i="9"/>
  <c r="U50" i="8" l="1"/>
  <c r="U52" i="8" s="1"/>
  <c r="T54" i="8"/>
  <c r="F5" i="9"/>
  <c r="I4" i="9"/>
  <c r="K3" i="9"/>
  <c r="B57" i="8"/>
  <c r="C54" i="8" s="1"/>
  <c r="C57" i="8" s="1"/>
  <c r="D54" i="8" s="1"/>
  <c r="D57" i="8" s="1"/>
  <c r="E54" i="8" s="1"/>
  <c r="E57" i="8" s="1"/>
  <c r="F54" i="8" s="1"/>
  <c r="F57" i="8" s="1"/>
  <c r="G54" i="8" s="1"/>
  <c r="G57" i="8" s="1"/>
  <c r="H54" i="8" s="1"/>
  <c r="H57" i="8" s="1"/>
  <c r="I54" i="8" s="1"/>
  <c r="I57" i="8" s="1"/>
  <c r="J54" i="8" s="1"/>
  <c r="J57" i="8" s="1"/>
  <c r="K54" i="8" s="1"/>
  <c r="K57" i="8" s="1"/>
  <c r="L54" i="8" s="1"/>
  <c r="L57" i="8" s="1"/>
  <c r="M54" i="8" s="1"/>
  <c r="M57" i="8" s="1"/>
  <c r="N54" i="8"/>
  <c r="N57" i="8" s="1"/>
  <c r="P70" i="8" l="1"/>
  <c r="P72" i="8" s="1"/>
  <c r="U53" i="8"/>
  <c r="U54" i="8" s="1"/>
  <c r="K4" i="9"/>
  <c r="I5" i="9"/>
  <c r="K5" i="9" s="1"/>
  <c r="F6" i="9"/>
  <c r="B23" i="8"/>
  <c r="C19" i="8" s="1"/>
  <c r="C23" i="8" s="1"/>
  <c r="D19" i="8" s="1"/>
  <c r="F7" i="9" l="1"/>
  <c r="I6" i="9"/>
  <c r="I7" i="9" l="1"/>
  <c r="F8" i="9"/>
  <c r="K6" i="9"/>
  <c r="K7" i="9" s="1"/>
  <c r="D23" i="8"/>
  <c r="E19" i="8" s="1"/>
  <c r="E23" i="8" s="1"/>
  <c r="F19" i="8" s="1"/>
  <c r="F9" i="9" l="1"/>
  <c r="I8" i="9"/>
  <c r="F23" i="8" l="1"/>
  <c r="G19" i="8" s="1"/>
  <c r="G23" i="8" s="1"/>
  <c r="H19" i="8" s="1"/>
  <c r="I9" i="9"/>
  <c r="F10" i="9"/>
  <c r="K8" i="9"/>
  <c r="K9" i="9" s="1"/>
  <c r="F11" i="9" l="1"/>
  <c r="I10" i="9"/>
  <c r="H23" i="8"/>
  <c r="I19" i="8" s="1"/>
  <c r="I23" i="8" l="1"/>
  <c r="J19" i="8" s="1"/>
  <c r="I11" i="9"/>
  <c r="F12" i="9"/>
  <c r="K10" i="9"/>
  <c r="K11" i="9" l="1"/>
  <c r="J23" i="8"/>
  <c r="K19" i="8" s="1"/>
  <c r="F13" i="9"/>
  <c r="I12" i="9"/>
  <c r="K23" i="8" l="1"/>
  <c r="L19" i="8" s="1"/>
  <c r="K12" i="9"/>
  <c r="I13" i="9"/>
  <c r="F14" i="9"/>
  <c r="L23" i="8" l="1"/>
  <c r="M19" i="8" s="1"/>
  <c r="F15" i="9"/>
  <c r="I14" i="9"/>
  <c r="K13" i="9"/>
  <c r="L14" i="9" l="1"/>
  <c r="K14" i="9"/>
  <c r="I15" i="9"/>
  <c r="F16" i="9"/>
  <c r="F17" i="9" l="1"/>
  <c r="I16" i="9"/>
  <c r="K15" i="9"/>
  <c r="N21" i="8"/>
  <c r="N23" i="8" s="1"/>
  <c r="S64" i="8" s="1"/>
  <c r="M23" i="8"/>
  <c r="B40" i="8" s="1"/>
  <c r="T61" i="8" l="1"/>
  <c r="T63" i="8" s="1"/>
  <c r="S65" i="8"/>
  <c r="S67" i="8" s="1"/>
  <c r="K16" i="9"/>
  <c r="N40" i="8"/>
  <c r="B44" i="8"/>
  <c r="C40" i="8" s="1"/>
  <c r="C44" i="8" s="1"/>
  <c r="D40" i="8" s="1"/>
  <c r="I17" i="9"/>
  <c r="F18" i="9"/>
  <c r="F19" i="9" l="1"/>
  <c r="I18" i="9"/>
  <c r="D44" i="8"/>
  <c r="E40" i="8" s="1"/>
  <c r="K17" i="9"/>
  <c r="K18" i="9" l="1"/>
  <c r="E44" i="8"/>
  <c r="F40" i="8" s="1"/>
  <c r="I19" i="9"/>
  <c r="F20" i="9"/>
  <c r="K19" i="9" l="1"/>
  <c r="F21" i="9"/>
  <c r="I20" i="9"/>
  <c r="F44" i="8"/>
  <c r="G40" i="8" s="1"/>
  <c r="G44" i="8" l="1"/>
  <c r="H40" i="8" s="1"/>
  <c r="F22" i="9"/>
  <c r="I21" i="9"/>
  <c r="K20" i="9"/>
  <c r="F23" i="9" l="1"/>
  <c r="I22" i="9"/>
  <c r="K21" i="9"/>
  <c r="H44" i="8"/>
  <c r="I40" i="8" s="1"/>
  <c r="I44" i="8" l="1"/>
  <c r="J40" i="8" s="1"/>
  <c r="K22" i="9"/>
  <c r="I23" i="9"/>
  <c r="F24" i="9"/>
  <c r="J44" i="8" l="1"/>
  <c r="K40" i="8" s="1"/>
  <c r="F25" i="9"/>
  <c r="I24" i="9"/>
  <c r="K23" i="9"/>
  <c r="K44" i="8" l="1"/>
  <c r="L40" i="8" s="1"/>
  <c r="K24" i="9"/>
  <c r="F26" i="9"/>
  <c r="I25" i="9"/>
  <c r="L44" i="8" l="1"/>
  <c r="M40" i="8" s="1"/>
  <c r="F27" i="9"/>
  <c r="I26" i="9"/>
  <c r="K25" i="9"/>
  <c r="K26" i="9" l="1"/>
  <c r="L26" i="9"/>
  <c r="F28" i="9"/>
  <c r="I27" i="9"/>
  <c r="F29" i="9" l="1"/>
  <c r="I28" i="9"/>
  <c r="N42" i="8"/>
  <c r="N44" i="8" s="1"/>
  <c r="T64" i="8" s="1"/>
  <c r="M44" i="8"/>
  <c r="B61" i="8" s="1"/>
  <c r="K27" i="9"/>
  <c r="K28" i="9" l="1"/>
  <c r="U61" i="8"/>
  <c r="U63" i="8" s="1"/>
  <c r="T65" i="8"/>
  <c r="T67" i="8" s="1"/>
  <c r="B65" i="8"/>
  <c r="C61" i="8" s="1"/>
  <c r="C65" i="8" s="1"/>
  <c r="D61" i="8" s="1"/>
  <c r="N61" i="8"/>
  <c r="I29" i="9"/>
  <c r="F30" i="9"/>
  <c r="F31" i="9" l="1"/>
  <c r="I30" i="9"/>
  <c r="D65" i="8"/>
  <c r="E61" i="8" s="1"/>
  <c r="K29" i="9"/>
  <c r="K30" i="9" l="1"/>
  <c r="E65" i="8"/>
  <c r="F61" i="8" s="1"/>
  <c r="F32" i="9"/>
  <c r="I31" i="9"/>
  <c r="F33" i="9" l="1"/>
  <c r="I32" i="9"/>
  <c r="K31" i="9"/>
  <c r="K32" i="9" l="1"/>
  <c r="F65" i="8"/>
  <c r="G61" i="8" s="1"/>
  <c r="G65" i="8" s="1"/>
  <c r="H61" i="8" s="1"/>
  <c r="I33" i="9"/>
  <c r="F34" i="9"/>
  <c r="H65" i="8" l="1"/>
  <c r="I61" i="8" s="1"/>
  <c r="F35" i="9"/>
  <c r="I34" i="9"/>
  <c r="K33" i="9"/>
  <c r="K34" i="9" l="1"/>
  <c r="I65" i="8"/>
  <c r="J61" i="8" s="1"/>
  <c r="F36" i="9"/>
  <c r="I35" i="9"/>
  <c r="F37" i="9" l="1"/>
  <c r="I36" i="9"/>
  <c r="J65" i="8"/>
  <c r="K61" i="8" s="1"/>
  <c r="K35" i="9"/>
  <c r="K65" i="8" l="1"/>
  <c r="L61" i="8" s="1"/>
  <c r="K36" i="9"/>
  <c r="F38" i="9"/>
  <c r="I37" i="9"/>
  <c r="I38" i="9" l="1"/>
  <c r="K37" i="9"/>
  <c r="L65" i="8"/>
  <c r="M61" i="8" s="1"/>
  <c r="K38" i="9" l="1"/>
  <c r="N63" i="8"/>
  <c r="N65" i="8" s="1"/>
  <c r="L38" i="9"/>
  <c r="P76" i="8" l="1"/>
  <c r="U64" i="8"/>
  <c r="U65" i="8" s="1"/>
  <c r="U67" i="8" s="1"/>
  <c r="M65" i="8"/>
  <c r="I40" i="9" l="1"/>
  <c r="P78" i="8" l="1"/>
  <c r="L40" i="7" l="1"/>
  <c r="G9" i="3"/>
  <c r="Q60" i="6"/>
  <c r="S60" i="6" s="1"/>
  <c r="S63" i="6" s="1"/>
  <c r="T51" i="6"/>
  <c r="S51" i="6"/>
  <c r="Q49" i="6"/>
  <c r="S49" i="6" s="1"/>
  <c r="S52" i="6" s="1"/>
  <c r="H27" i="7"/>
  <c r="H28" i="7" s="1"/>
  <c r="H29" i="7" s="1"/>
  <c r="H30" i="7" s="1"/>
  <c r="H31" i="7" s="1"/>
  <c r="H32" i="7" s="1"/>
  <c r="H33" i="7" s="1"/>
  <c r="H34" i="7" s="1"/>
  <c r="H35" i="7" s="1"/>
  <c r="H36" i="7" s="1"/>
  <c r="H37" i="7" s="1"/>
  <c r="H38" i="7" s="1"/>
  <c r="H15" i="7"/>
  <c r="H16" i="7" s="1"/>
  <c r="H17" i="7" s="1"/>
  <c r="H18" i="7" s="1"/>
  <c r="H19" i="7" s="1"/>
  <c r="H20" i="7" s="1"/>
  <c r="H21" i="7" s="1"/>
  <c r="H22" i="7" s="1"/>
  <c r="H23" i="7" s="1"/>
  <c r="H24" i="7" s="1"/>
  <c r="H25" i="7" s="1"/>
  <c r="H26" i="7" s="1"/>
  <c r="H4" i="7"/>
  <c r="H5" i="7" s="1"/>
  <c r="H6" i="7" s="1"/>
  <c r="H7" i="7" s="1"/>
  <c r="H8" i="7" s="1"/>
  <c r="H9" i="7" s="1"/>
  <c r="H10" i="7" s="1"/>
  <c r="H11" i="7" s="1"/>
  <c r="H12" i="7" s="1"/>
  <c r="H13" i="7" s="1"/>
  <c r="H14" i="7" s="1"/>
  <c r="H3" i="7"/>
  <c r="E2" i="7"/>
  <c r="F2" i="7" s="1"/>
  <c r="N64" i="6"/>
  <c r="N62" i="6"/>
  <c r="N56" i="6"/>
  <c r="L51" i="6"/>
  <c r="L55" i="6" s="1"/>
  <c r="E37" i="7" s="1"/>
  <c r="K51" i="6"/>
  <c r="K55" i="6" s="1"/>
  <c r="E36" i="7" s="1"/>
  <c r="J51" i="6"/>
  <c r="J55" i="6" s="1"/>
  <c r="E35" i="7" s="1"/>
  <c r="I51" i="6"/>
  <c r="I55" i="6" s="1"/>
  <c r="E34" i="7" s="1"/>
  <c r="M51" i="6"/>
  <c r="M55" i="6" s="1"/>
  <c r="E38" i="7" s="1"/>
  <c r="H51" i="6"/>
  <c r="H55" i="6" s="1"/>
  <c r="E33" i="7" s="1"/>
  <c r="C51" i="6"/>
  <c r="N43" i="6"/>
  <c r="N41" i="6"/>
  <c r="N35" i="6"/>
  <c r="M30" i="6"/>
  <c r="M34" i="6" s="1"/>
  <c r="E26" i="7" s="1"/>
  <c r="L30" i="6"/>
  <c r="L34" i="6" s="1"/>
  <c r="E25" i="7" s="1"/>
  <c r="K30" i="6"/>
  <c r="K34" i="6" s="1"/>
  <c r="E24" i="7" s="1"/>
  <c r="J30" i="6"/>
  <c r="J34" i="6" s="1"/>
  <c r="E23" i="7" s="1"/>
  <c r="D30" i="6"/>
  <c r="D34" i="6" s="1"/>
  <c r="E17" i="7" s="1"/>
  <c r="N22" i="6"/>
  <c r="N20" i="6"/>
  <c r="N19" i="6"/>
  <c r="N14" i="6"/>
  <c r="N12" i="6"/>
  <c r="I9" i="6"/>
  <c r="I13" i="6" s="1"/>
  <c r="E10" i="7" s="1"/>
  <c r="H9" i="6"/>
  <c r="H13" i="6" s="1"/>
  <c r="E9" i="7" s="1"/>
  <c r="J9" i="6"/>
  <c r="J13" i="6" s="1"/>
  <c r="E11" i="7" s="1"/>
  <c r="N50" i="6" l="1"/>
  <c r="B51" i="6"/>
  <c r="B55" i="6" s="1"/>
  <c r="K9" i="6"/>
  <c r="K13" i="6" s="1"/>
  <c r="E12" i="7" s="1"/>
  <c r="F51" i="6"/>
  <c r="F55" i="6" s="1"/>
  <c r="E31" i="7" s="1"/>
  <c r="L9" i="6"/>
  <c r="L13" i="6" s="1"/>
  <c r="E13" i="7" s="1"/>
  <c r="N28" i="6"/>
  <c r="B30" i="6"/>
  <c r="G51" i="6"/>
  <c r="G55" i="6" s="1"/>
  <c r="E32" i="7" s="1"/>
  <c r="N49" i="6"/>
  <c r="H30" i="6"/>
  <c r="H34" i="6" s="1"/>
  <c r="E21" i="7" s="1"/>
  <c r="I30" i="6"/>
  <c r="I34" i="6" s="1"/>
  <c r="E22" i="7" s="1"/>
  <c r="M9" i="6"/>
  <c r="M13" i="6" s="1"/>
  <c r="E14" i="7" s="1"/>
  <c r="C30" i="6"/>
  <c r="C34" i="6" s="1"/>
  <c r="E16" i="7" s="1"/>
  <c r="N7" i="6"/>
  <c r="N8" i="6"/>
  <c r="B9" i="6"/>
  <c r="B13" i="6" s="1"/>
  <c r="C9" i="6"/>
  <c r="C13" i="6" s="1"/>
  <c r="E4" i="7" s="1"/>
  <c r="E30" i="6"/>
  <c r="E34" i="6" s="1"/>
  <c r="E18" i="7" s="1"/>
  <c r="D9" i="6"/>
  <c r="D13" i="6" s="1"/>
  <c r="E5" i="7" s="1"/>
  <c r="E9" i="6"/>
  <c r="E13" i="6" s="1"/>
  <c r="E6" i="7" s="1"/>
  <c r="C55" i="6"/>
  <c r="E28" i="7" s="1"/>
  <c r="B34" i="6"/>
  <c r="F30" i="6"/>
  <c r="F34" i="6" s="1"/>
  <c r="E19" i="7" s="1"/>
  <c r="G30" i="6"/>
  <c r="G34" i="6" s="1"/>
  <c r="E20" i="7" s="1"/>
  <c r="F9" i="6"/>
  <c r="F13" i="6" s="1"/>
  <c r="E7" i="7" s="1"/>
  <c r="G9" i="6"/>
  <c r="G13" i="6" s="1"/>
  <c r="E8" i="7" s="1"/>
  <c r="N29" i="6"/>
  <c r="E27" i="7"/>
  <c r="D51" i="6"/>
  <c r="D55" i="6" s="1"/>
  <c r="E29" i="7" s="1"/>
  <c r="E51" i="6"/>
  <c r="E55" i="6" s="1"/>
  <c r="E30" i="7" s="1"/>
  <c r="N9" i="6" l="1"/>
  <c r="N30" i="6"/>
  <c r="B15" i="6"/>
  <c r="N13" i="6"/>
  <c r="N15" i="6" s="1"/>
  <c r="S53" i="6" s="1"/>
  <c r="N51" i="6"/>
  <c r="N55" i="6"/>
  <c r="E15" i="7"/>
  <c r="N34" i="6"/>
  <c r="T50" i="6" l="1"/>
  <c r="T52" i="6" s="1"/>
  <c r="S54" i="6"/>
  <c r="C12" i="6"/>
  <c r="C15" i="6" s="1"/>
  <c r="D12" i="6" s="1"/>
  <c r="D15" i="6" s="1"/>
  <c r="E12" i="6" s="1"/>
  <c r="E15" i="6" s="1"/>
  <c r="F12" i="6" s="1"/>
  <c r="F15" i="6" s="1"/>
  <c r="G12" i="6" s="1"/>
  <c r="G15" i="6" s="1"/>
  <c r="H12" i="6" s="1"/>
  <c r="H15" i="6" s="1"/>
  <c r="I12" i="6" s="1"/>
  <c r="I15" i="6" s="1"/>
  <c r="J12" i="6" s="1"/>
  <c r="J15" i="6" s="1"/>
  <c r="K12" i="6" s="1"/>
  <c r="K15" i="6" s="1"/>
  <c r="L12" i="6" s="1"/>
  <c r="L15" i="6" s="1"/>
  <c r="M12" i="6" s="1"/>
  <c r="M15" i="6" s="1"/>
  <c r="B33" i="6" s="1"/>
  <c r="E3" i="7"/>
  <c r="F3" i="7" s="1"/>
  <c r="B36" i="6" l="1"/>
  <c r="C33" i="6" s="1"/>
  <c r="C36" i="6" s="1"/>
  <c r="D33" i="6" s="1"/>
  <c r="D36" i="6" s="1"/>
  <c r="E33" i="6" s="1"/>
  <c r="E36" i="6" s="1"/>
  <c r="F33" i="6" s="1"/>
  <c r="F36" i="6" s="1"/>
  <c r="G33" i="6" s="1"/>
  <c r="G36" i="6" s="1"/>
  <c r="H33" i="6" s="1"/>
  <c r="H36" i="6" s="1"/>
  <c r="I33" i="6" s="1"/>
  <c r="I36" i="6" s="1"/>
  <c r="J33" i="6" s="1"/>
  <c r="J36" i="6" s="1"/>
  <c r="K33" i="6" s="1"/>
  <c r="K36" i="6" s="1"/>
  <c r="L33" i="6" s="1"/>
  <c r="L36" i="6" s="1"/>
  <c r="M33" i="6" s="1"/>
  <c r="M36" i="6" s="1"/>
  <c r="B54" i="6" s="1"/>
  <c r="N33" i="6"/>
  <c r="N36" i="6" s="1"/>
  <c r="T53" i="6" s="1"/>
  <c r="I3" i="7"/>
  <c r="F4" i="7"/>
  <c r="U50" i="6" l="1"/>
  <c r="U52" i="6" s="1"/>
  <c r="T54" i="6"/>
  <c r="B57" i="6"/>
  <c r="C54" i="6" s="1"/>
  <c r="C57" i="6" s="1"/>
  <c r="D54" i="6" s="1"/>
  <c r="D57" i="6" s="1"/>
  <c r="E54" i="6" s="1"/>
  <c r="E57" i="6" s="1"/>
  <c r="F54" i="6" s="1"/>
  <c r="F57" i="6" s="1"/>
  <c r="G54" i="6" s="1"/>
  <c r="G57" i="6" s="1"/>
  <c r="H54" i="6" s="1"/>
  <c r="H57" i="6" s="1"/>
  <c r="I54" i="6" s="1"/>
  <c r="I57" i="6" s="1"/>
  <c r="J54" i="6" s="1"/>
  <c r="J57" i="6" s="1"/>
  <c r="K54" i="6" s="1"/>
  <c r="K57" i="6" s="1"/>
  <c r="L54" i="6" s="1"/>
  <c r="L57" i="6" s="1"/>
  <c r="M54" i="6" s="1"/>
  <c r="M57" i="6" s="1"/>
  <c r="N54" i="6"/>
  <c r="N57" i="6" s="1"/>
  <c r="K3" i="7"/>
  <c r="F5" i="7"/>
  <c r="I4" i="7"/>
  <c r="P70" i="6" l="1"/>
  <c r="U53" i="6"/>
  <c r="U54" i="6" s="1"/>
  <c r="B23" i="6"/>
  <c r="C19" i="6" s="1"/>
  <c r="C23" i="6" s="1"/>
  <c r="D19" i="6" s="1"/>
  <c r="P72" i="6"/>
  <c r="I5" i="7"/>
  <c r="F6" i="7"/>
  <c r="K4" i="7"/>
  <c r="K5" i="7" l="1"/>
  <c r="F7" i="7"/>
  <c r="I6" i="7"/>
  <c r="D23" i="6"/>
  <c r="E19" i="6" s="1"/>
  <c r="I7" i="7" l="1"/>
  <c r="F8" i="7"/>
  <c r="K6" i="7"/>
  <c r="E23" i="6"/>
  <c r="F19" i="6" s="1"/>
  <c r="F23" i="6" l="1"/>
  <c r="G19" i="6" s="1"/>
  <c r="K7" i="7"/>
  <c r="F9" i="7"/>
  <c r="I8" i="7"/>
  <c r="G23" i="6" l="1"/>
  <c r="H19" i="6" s="1"/>
  <c r="I9" i="7"/>
  <c r="F10" i="7"/>
  <c r="K8" i="7"/>
  <c r="K9" i="7" l="1"/>
  <c r="F11" i="7"/>
  <c r="I10" i="7"/>
  <c r="H23" i="6"/>
  <c r="I19" i="6" s="1"/>
  <c r="I23" i="6" s="1"/>
  <c r="J19" i="6" s="1"/>
  <c r="I11" i="7" l="1"/>
  <c r="J23" i="6" s="1"/>
  <c r="K19" i="6" s="1"/>
  <c r="F12" i="7"/>
  <c r="K10" i="7"/>
  <c r="K11" i="7" l="1"/>
  <c r="F13" i="7"/>
  <c r="I12" i="7"/>
  <c r="K23" i="6" s="1"/>
  <c r="L19" i="6" s="1"/>
  <c r="I13" i="7" l="1"/>
  <c r="L23" i="6" s="1"/>
  <c r="M19" i="6" s="1"/>
  <c r="F14" i="7"/>
  <c r="K12" i="7"/>
  <c r="K13" i="7" l="1"/>
  <c r="F15" i="7"/>
  <c r="I14" i="7"/>
  <c r="L14" i="7" l="1"/>
  <c r="I15" i="7"/>
  <c r="F16" i="7"/>
  <c r="K14" i="7"/>
  <c r="K15" i="7" l="1"/>
  <c r="F17" i="7"/>
  <c r="I16" i="7"/>
  <c r="N21" i="6"/>
  <c r="N23" i="6" s="1"/>
  <c r="S64" i="6" s="1"/>
  <c r="M23" i="6"/>
  <c r="B40" i="6" s="1"/>
  <c r="T61" i="6" l="1"/>
  <c r="T63" i="6" s="1"/>
  <c r="S65" i="6"/>
  <c r="S67" i="6" s="1"/>
  <c r="N40" i="6"/>
  <c r="B44" i="6"/>
  <c r="C40" i="6" s="1"/>
  <c r="C44" i="6" s="1"/>
  <c r="D40" i="6" s="1"/>
  <c r="I17" i="7"/>
  <c r="F18" i="7"/>
  <c r="K16" i="7"/>
  <c r="K17" i="7" l="1"/>
  <c r="F19" i="7"/>
  <c r="I18" i="7"/>
  <c r="K18" i="7"/>
  <c r="D44" i="6"/>
  <c r="E40" i="6" s="1"/>
  <c r="E44" i="6" s="1"/>
  <c r="F40" i="6" s="1"/>
  <c r="I19" i="7" l="1"/>
  <c r="F20" i="7"/>
  <c r="F21" i="7" l="1"/>
  <c r="I20" i="7"/>
  <c r="K19" i="7"/>
  <c r="K20" i="7" s="1"/>
  <c r="F44" i="6" l="1"/>
  <c r="G40" i="6" s="1"/>
  <c r="G44" i="6" s="1"/>
  <c r="H40" i="6" s="1"/>
  <c r="I21" i="7"/>
  <c r="F22" i="7"/>
  <c r="F23" i="7" l="1"/>
  <c r="I22" i="7"/>
  <c r="H44" i="6"/>
  <c r="I40" i="6" s="1"/>
  <c r="I44" i="6" s="1"/>
  <c r="J40" i="6" s="1"/>
  <c r="K21" i="7"/>
  <c r="K22" i="7" l="1"/>
  <c r="I23" i="7"/>
  <c r="F24" i="7"/>
  <c r="F25" i="7" l="1"/>
  <c r="I24" i="7"/>
  <c r="J44" i="6"/>
  <c r="K40" i="6" s="1"/>
  <c r="K44" i="6" s="1"/>
  <c r="L40" i="6" s="1"/>
  <c r="K23" i="7"/>
  <c r="K24" i="7" l="1"/>
  <c r="I25" i="7"/>
  <c r="L44" i="6" s="1"/>
  <c r="M40" i="6" s="1"/>
  <c r="F26" i="7"/>
  <c r="F27" i="7" l="1"/>
  <c r="I26" i="7"/>
  <c r="K25" i="7"/>
  <c r="K26" i="7" l="1"/>
  <c r="L26" i="7"/>
  <c r="F28" i="7"/>
  <c r="I27" i="7"/>
  <c r="F29" i="7" l="1"/>
  <c r="I28" i="7"/>
  <c r="N42" i="6"/>
  <c r="N44" i="6" s="1"/>
  <c r="T64" i="6" s="1"/>
  <c r="M44" i="6"/>
  <c r="B61" i="6" s="1"/>
  <c r="K27" i="7"/>
  <c r="K28" i="7" l="1"/>
  <c r="U61" i="6"/>
  <c r="U63" i="6" s="1"/>
  <c r="T65" i="6"/>
  <c r="T67" i="6" s="1"/>
  <c r="N61" i="6"/>
  <c r="B65" i="6"/>
  <c r="C61" i="6" s="1"/>
  <c r="C65" i="6" s="1"/>
  <c r="D61" i="6" s="1"/>
  <c r="F30" i="7"/>
  <c r="I29" i="7"/>
  <c r="D65" i="6" l="1"/>
  <c r="E61" i="6" s="1"/>
  <c r="E65" i="6" s="1"/>
  <c r="F61" i="6" s="1"/>
  <c r="F31" i="7"/>
  <c r="I30" i="7"/>
  <c r="K29" i="7"/>
  <c r="K30" i="7" s="1"/>
  <c r="F32" i="7" l="1"/>
  <c r="I31" i="7"/>
  <c r="F65" i="6" s="1"/>
  <c r="G61" i="6" s="1"/>
  <c r="F33" i="7" l="1"/>
  <c r="I32" i="7"/>
  <c r="K31" i="7"/>
  <c r="K32" i="7" l="1"/>
  <c r="F34" i="7"/>
  <c r="I33" i="7"/>
  <c r="F35" i="7" l="1"/>
  <c r="I34" i="7"/>
  <c r="G65" i="6"/>
  <c r="H61" i="6" s="1"/>
  <c r="H65" i="6" s="1"/>
  <c r="I61" i="6" s="1"/>
  <c r="I65" i="6" s="1"/>
  <c r="J61" i="6" s="1"/>
  <c r="K33" i="7"/>
  <c r="K34" i="7" l="1"/>
  <c r="F36" i="7"/>
  <c r="I35" i="7"/>
  <c r="J65" i="6" s="1"/>
  <c r="K61" i="6" s="1"/>
  <c r="F37" i="7" l="1"/>
  <c r="I36" i="7"/>
  <c r="K65" i="6" s="1"/>
  <c r="L61" i="6" s="1"/>
  <c r="K35" i="7"/>
  <c r="K36" i="7" l="1"/>
  <c r="F38" i="7"/>
  <c r="I37" i="7"/>
  <c r="L65" i="6" s="1"/>
  <c r="M61" i="6" s="1"/>
  <c r="I38" i="7" l="1"/>
  <c r="K37" i="7"/>
  <c r="K38" i="7" l="1"/>
  <c r="L38" i="7"/>
  <c r="N63" i="6" l="1"/>
  <c r="N65" i="6" s="1"/>
  <c r="M65" i="6"/>
  <c r="P76" i="6" l="1"/>
  <c r="U64" i="6"/>
  <c r="U65" i="6" s="1"/>
  <c r="U67" i="6" s="1"/>
  <c r="P78" i="6" l="1"/>
  <c r="I40" i="7"/>
  <c r="U65" i="1" l="1"/>
  <c r="U66" i="1" s="1"/>
  <c r="T65" i="1"/>
  <c r="U62" i="1" s="1"/>
  <c r="U64" i="1" s="1"/>
  <c r="S65" i="1"/>
  <c r="T62" i="1" s="1"/>
  <c r="T64" i="1" s="1"/>
  <c r="Q61" i="1"/>
  <c r="S61" i="1" s="1"/>
  <c r="S64" i="1" s="1"/>
  <c r="U54" i="1"/>
  <c r="T54" i="1"/>
  <c r="U51" i="1" s="1"/>
  <c r="U53" i="1" s="1"/>
  <c r="S54" i="1"/>
  <c r="Q50" i="1"/>
  <c r="S50" i="1" s="1"/>
  <c r="S53" i="1" s="1"/>
  <c r="M38" i="2"/>
  <c r="M26" i="2"/>
  <c r="M14" i="2"/>
  <c r="S55" i="1" l="1"/>
  <c r="U55" i="1"/>
  <c r="U68" i="1" s="1"/>
  <c r="T51" i="1"/>
  <c r="T53" i="1" s="1"/>
  <c r="T55" i="1"/>
  <c r="S66" i="1"/>
  <c r="T66" i="1"/>
  <c r="T68" i="1" l="1"/>
  <c r="S68" i="1"/>
  <c r="G4" i="3" l="1"/>
  <c r="H4" i="3" s="1"/>
  <c r="H9" i="3"/>
  <c r="H8" i="3"/>
  <c r="H7" i="3"/>
  <c r="H5" i="3"/>
  <c r="H3" i="3"/>
  <c r="H27" i="2" l="1"/>
  <c r="H28" i="2" s="1"/>
  <c r="H29" i="2" s="1"/>
  <c r="H30" i="2" s="1"/>
  <c r="H31" i="2" s="1"/>
  <c r="H32" i="2" s="1"/>
  <c r="H33" i="2" s="1"/>
  <c r="H34" i="2" s="1"/>
  <c r="H35" i="2" s="1"/>
  <c r="H36" i="2" s="1"/>
  <c r="H37" i="2" s="1"/>
  <c r="H38" i="2" s="1"/>
  <c r="H15" i="2"/>
  <c r="H16" i="2" s="1"/>
  <c r="H17" i="2" s="1"/>
  <c r="H18" i="2" s="1"/>
  <c r="H19" i="2" s="1"/>
  <c r="H20" i="2" s="1"/>
  <c r="H21" i="2" s="1"/>
  <c r="H22" i="2" s="1"/>
  <c r="H23" i="2" s="1"/>
  <c r="H24" i="2" s="1"/>
  <c r="H25" i="2" s="1"/>
  <c r="H26" i="2" s="1"/>
  <c r="J8" i="2"/>
  <c r="H3" i="2"/>
  <c r="H4" i="2" s="1"/>
  <c r="H5" i="2" s="1"/>
  <c r="H6" i="2" s="1"/>
  <c r="H7" i="2" s="1"/>
  <c r="H8" i="2" s="1"/>
  <c r="H9" i="2" s="1"/>
  <c r="H10" i="2" s="1"/>
  <c r="H11" i="2" s="1"/>
  <c r="H12" i="2" s="1"/>
  <c r="H13" i="2" s="1"/>
  <c r="H14" i="2" s="1"/>
  <c r="E2" i="2"/>
  <c r="F2" i="2" s="1"/>
  <c r="N65" i="1"/>
  <c r="N63" i="1"/>
  <c r="N57" i="1"/>
  <c r="K52" i="1"/>
  <c r="K56" i="1" s="1"/>
  <c r="E36" i="2" s="1"/>
  <c r="J52" i="1"/>
  <c r="J56" i="1" s="1"/>
  <c r="E35" i="2" s="1"/>
  <c r="N51" i="1"/>
  <c r="E52" i="1"/>
  <c r="E56" i="1" s="1"/>
  <c r="E30" i="2" s="1"/>
  <c r="N50" i="1"/>
  <c r="N44" i="1"/>
  <c r="N42" i="1"/>
  <c r="N36" i="1"/>
  <c r="F31" i="1"/>
  <c r="F35" i="1" s="1"/>
  <c r="E19" i="2" s="1"/>
  <c r="N23" i="1"/>
  <c r="N21" i="1"/>
  <c r="N20" i="1"/>
  <c r="N15" i="1"/>
  <c r="N13" i="1"/>
  <c r="B9" i="1"/>
  <c r="B14" i="1" s="1"/>
  <c r="F52" i="1" l="1"/>
  <c r="F56" i="1" s="1"/>
  <c r="E31" i="2" s="1"/>
  <c r="H31" i="1"/>
  <c r="H35" i="1" s="1"/>
  <c r="E21" i="2" s="1"/>
  <c r="E9" i="1"/>
  <c r="E14" i="1" s="1"/>
  <c r="E6" i="2" s="1"/>
  <c r="I52" i="1"/>
  <c r="I56" i="1" s="1"/>
  <c r="E34" i="2" s="1"/>
  <c r="B31" i="1"/>
  <c r="B35" i="1" s="1"/>
  <c r="E15" i="2" s="1"/>
  <c r="H9" i="1"/>
  <c r="H14" i="1" s="1"/>
  <c r="E9" i="2" s="1"/>
  <c r="D9" i="1"/>
  <c r="D14" i="1" s="1"/>
  <c r="E5" i="2" s="1"/>
  <c r="M9" i="1"/>
  <c r="M14" i="1" s="1"/>
  <c r="E14" i="2" s="1"/>
  <c r="G9" i="1"/>
  <c r="G14" i="1" s="1"/>
  <c r="E8" i="2" s="1"/>
  <c r="H52" i="1"/>
  <c r="H56" i="1" s="1"/>
  <c r="E33" i="2" s="1"/>
  <c r="N7" i="1"/>
  <c r="C9" i="1"/>
  <c r="C14" i="1" s="1"/>
  <c r="E4" i="2" s="1"/>
  <c r="I9" i="1"/>
  <c r="I14" i="1" s="1"/>
  <c r="E10" i="2" s="1"/>
  <c r="C31" i="1"/>
  <c r="C35" i="1" s="1"/>
  <c r="E16" i="2" s="1"/>
  <c r="J9" i="1"/>
  <c r="J14" i="1" s="1"/>
  <c r="E11" i="2" s="1"/>
  <c r="D31" i="1"/>
  <c r="D35" i="1" s="1"/>
  <c r="E17" i="2" s="1"/>
  <c r="K9" i="1"/>
  <c r="K14" i="1" s="1"/>
  <c r="E12" i="2" s="1"/>
  <c r="L52" i="1"/>
  <c r="L56" i="1" s="1"/>
  <c r="E37" i="2" s="1"/>
  <c r="N8" i="1"/>
  <c r="I31" i="1"/>
  <c r="I35" i="1" s="1"/>
  <c r="E22" i="2" s="1"/>
  <c r="F9" i="1"/>
  <c r="F14" i="1" s="1"/>
  <c r="E7" i="2" s="1"/>
  <c r="G52" i="1"/>
  <c r="G56" i="1" s="1"/>
  <c r="E32" i="2" s="1"/>
  <c r="L9" i="1"/>
  <c r="L14" i="1" s="1"/>
  <c r="E13" i="2" s="1"/>
  <c r="M52" i="1"/>
  <c r="M56" i="1" s="1"/>
  <c r="E38" i="2" s="1"/>
  <c r="E3" i="2"/>
  <c r="F3" i="2" s="1"/>
  <c r="B16" i="1"/>
  <c r="C13" i="1" s="1"/>
  <c r="K31" i="1"/>
  <c r="K35" i="1" s="1"/>
  <c r="E24" i="2" s="1"/>
  <c r="L31" i="1"/>
  <c r="L35" i="1" s="1"/>
  <c r="E25" i="2" s="1"/>
  <c r="C52" i="1"/>
  <c r="C56" i="1" s="1"/>
  <c r="E28" i="2" s="1"/>
  <c r="B52" i="1"/>
  <c r="J31" i="1"/>
  <c r="J35" i="1" s="1"/>
  <c r="E23" i="2" s="1"/>
  <c r="M31" i="1"/>
  <c r="M35" i="1" s="1"/>
  <c r="E26" i="2" s="1"/>
  <c r="D52" i="1"/>
  <c r="D56" i="1" s="1"/>
  <c r="E29" i="2" s="1"/>
  <c r="N29" i="1"/>
  <c r="N30" i="1"/>
  <c r="G31" i="1"/>
  <c r="G35" i="1" s="1"/>
  <c r="E20" i="2" s="1"/>
  <c r="E31" i="1"/>
  <c r="E35" i="1" s="1"/>
  <c r="E18" i="2" s="1"/>
  <c r="C16" i="1" l="1"/>
  <c r="D13" i="1" s="1"/>
  <c r="D16" i="1" s="1"/>
  <c r="E13" i="1" s="1"/>
  <c r="E16" i="1" s="1"/>
  <c r="F13" i="1" s="1"/>
  <c r="F16" i="1" s="1"/>
  <c r="G13" i="1" s="1"/>
  <c r="G16" i="1" s="1"/>
  <c r="H13" i="1" s="1"/>
  <c r="H16" i="1" s="1"/>
  <c r="I13" i="1" s="1"/>
  <c r="I16" i="1" s="1"/>
  <c r="J13" i="1" s="1"/>
  <c r="J16" i="1" s="1"/>
  <c r="K13" i="1" s="1"/>
  <c r="K16" i="1" s="1"/>
  <c r="L13" i="1" s="1"/>
  <c r="L16" i="1" s="1"/>
  <c r="M13" i="1" s="1"/>
  <c r="M16" i="1" s="1"/>
  <c r="B34" i="1" s="1"/>
  <c r="B37" i="1" s="1"/>
  <c r="C34" i="1" s="1"/>
  <c r="C37" i="1" s="1"/>
  <c r="D34" i="1" s="1"/>
  <c r="D37" i="1" s="1"/>
  <c r="E34" i="1" s="1"/>
  <c r="E37" i="1" s="1"/>
  <c r="F34" i="1" s="1"/>
  <c r="F37" i="1" s="1"/>
  <c r="G34" i="1" s="1"/>
  <c r="G37" i="1" s="1"/>
  <c r="H34" i="1" s="1"/>
  <c r="H37" i="1" s="1"/>
  <c r="I34" i="1" s="1"/>
  <c r="I37" i="1" s="1"/>
  <c r="J34" i="1" s="1"/>
  <c r="J37" i="1" s="1"/>
  <c r="K34" i="1" s="1"/>
  <c r="K37" i="1" s="1"/>
  <c r="L34" i="1" s="1"/>
  <c r="L37" i="1" s="1"/>
  <c r="M34" i="1" s="1"/>
  <c r="M37" i="1" s="1"/>
  <c r="B55" i="1" s="1"/>
  <c r="N9" i="1"/>
  <c r="N14" i="1"/>
  <c r="F4" i="2"/>
  <c r="I3" i="2"/>
  <c r="N16" i="1"/>
  <c r="B56" i="1"/>
  <c r="N52" i="1"/>
  <c r="N35" i="1"/>
  <c r="N31" i="1"/>
  <c r="N34" i="1" l="1"/>
  <c r="N37" i="1" s="1"/>
  <c r="E27" i="2"/>
  <c r="N56" i="1"/>
  <c r="B58" i="1"/>
  <c r="C55" i="1" s="1"/>
  <c r="C58" i="1" s="1"/>
  <c r="D55" i="1" s="1"/>
  <c r="D58" i="1" s="1"/>
  <c r="E55" i="1" s="1"/>
  <c r="E58" i="1" s="1"/>
  <c r="F55" i="1" s="1"/>
  <c r="F58" i="1" s="1"/>
  <c r="G55" i="1" s="1"/>
  <c r="G58" i="1" s="1"/>
  <c r="H55" i="1" s="1"/>
  <c r="H58" i="1" s="1"/>
  <c r="I55" i="1" s="1"/>
  <c r="I58" i="1" s="1"/>
  <c r="J55" i="1" s="1"/>
  <c r="J58" i="1" s="1"/>
  <c r="K55" i="1" s="1"/>
  <c r="K58" i="1" s="1"/>
  <c r="L55" i="1" s="1"/>
  <c r="L58" i="1" s="1"/>
  <c r="M55" i="1" s="1"/>
  <c r="M58" i="1" s="1"/>
  <c r="N55" i="1"/>
  <c r="K3" i="2"/>
  <c r="F5" i="2"/>
  <c r="I4" i="2"/>
  <c r="N58" i="1" l="1"/>
  <c r="P71" i="1" s="1"/>
  <c r="F6" i="2"/>
  <c r="I5" i="2"/>
  <c r="B24" i="1"/>
  <c r="C20" i="1" s="1"/>
  <c r="C24" i="1" s="1"/>
  <c r="D20" i="1" s="1"/>
  <c r="K4" i="2"/>
  <c r="K5" i="2" l="1"/>
  <c r="P73" i="1"/>
  <c r="F7" i="2"/>
  <c r="I6" i="2"/>
  <c r="D24" i="1" l="1"/>
  <c r="E20" i="1" s="1"/>
  <c r="E24" i="1" s="1"/>
  <c r="F20" i="1" s="1"/>
  <c r="K6" i="2"/>
  <c r="I7" i="2"/>
  <c r="F8" i="2"/>
  <c r="F24" i="1" l="1"/>
  <c r="G20" i="1" s="1"/>
  <c r="F9" i="2"/>
  <c r="I8" i="2"/>
  <c r="K7" i="2"/>
  <c r="K8" i="2" l="1"/>
  <c r="I9" i="2"/>
  <c r="F10" i="2"/>
  <c r="G24" i="1"/>
  <c r="H20" i="1" s="1"/>
  <c r="H24" i="1" l="1"/>
  <c r="I20" i="1" s="1"/>
  <c r="F11" i="2"/>
  <c r="I10" i="2"/>
  <c r="I24" i="1" s="1"/>
  <c r="J20" i="1" s="1"/>
  <c r="K9" i="2"/>
  <c r="K10" i="2" l="1"/>
  <c r="I11" i="2"/>
  <c r="J24" i="1" s="1"/>
  <c r="K20" i="1" s="1"/>
  <c r="F12" i="2"/>
  <c r="K11" i="2" l="1"/>
  <c r="F13" i="2"/>
  <c r="I12" i="2"/>
  <c r="K24" i="1" s="1"/>
  <c r="L20" i="1" s="1"/>
  <c r="K12" i="2" l="1"/>
  <c r="I13" i="2"/>
  <c r="L24" i="1" s="1"/>
  <c r="M20" i="1" s="1"/>
  <c r="F14" i="2"/>
  <c r="F15" i="2" l="1"/>
  <c r="I14" i="2"/>
  <c r="K13" i="2"/>
  <c r="L14" i="2" l="1"/>
  <c r="K14" i="2"/>
  <c r="I15" i="2"/>
  <c r="F16" i="2"/>
  <c r="K15" i="2" l="1"/>
  <c r="F17" i="2"/>
  <c r="I16" i="2"/>
  <c r="N22" i="1"/>
  <c r="N24" i="1" s="1"/>
  <c r="M24" i="1"/>
  <c r="B41" i="1" s="1"/>
  <c r="B45" i="1" l="1"/>
  <c r="C41" i="1" s="1"/>
  <c r="C45" i="1" s="1"/>
  <c r="D41" i="1" s="1"/>
  <c r="N41" i="1"/>
  <c r="I17" i="2"/>
  <c r="F18" i="2"/>
  <c r="K16" i="2"/>
  <c r="K17" i="2" l="1"/>
  <c r="F19" i="2"/>
  <c r="I18" i="2"/>
  <c r="D45" i="1"/>
  <c r="E41" i="1" s="1"/>
  <c r="E45" i="1" l="1"/>
  <c r="F41" i="1" s="1"/>
  <c r="K18" i="2"/>
  <c r="I19" i="2"/>
  <c r="F20" i="2"/>
  <c r="F45" i="1" l="1"/>
  <c r="G41" i="1" s="1"/>
  <c r="F21" i="2"/>
  <c r="I20" i="2"/>
  <c r="K19" i="2"/>
  <c r="I21" i="2" l="1"/>
  <c r="F22" i="2"/>
  <c r="K20" i="2"/>
  <c r="G45" i="1"/>
  <c r="H41" i="1" s="1"/>
  <c r="H45" i="1" l="1"/>
  <c r="I41" i="1" s="1"/>
  <c r="K21" i="2"/>
  <c r="F23" i="2"/>
  <c r="I22" i="2"/>
  <c r="K22" i="2" l="1"/>
  <c r="I23" i="2"/>
  <c r="F24" i="2"/>
  <c r="I45" i="1"/>
  <c r="J41" i="1" s="1"/>
  <c r="F25" i="2" l="1"/>
  <c r="I24" i="2"/>
  <c r="J45" i="1"/>
  <c r="K41" i="1" s="1"/>
  <c r="K23" i="2"/>
  <c r="K24" i="2" l="1"/>
  <c r="K45" i="1"/>
  <c r="L41" i="1" s="1"/>
  <c r="I25" i="2"/>
  <c r="F26" i="2"/>
  <c r="L45" i="1" l="1"/>
  <c r="M41" i="1" s="1"/>
  <c r="F27" i="2"/>
  <c r="I26" i="2"/>
  <c r="K25" i="2"/>
  <c r="N43" i="1" l="1"/>
  <c r="N45" i="1" s="1"/>
  <c r="L26" i="2"/>
  <c r="K26" i="2"/>
  <c r="F28" i="2"/>
  <c r="I27" i="2"/>
  <c r="M45" i="1" l="1"/>
  <c r="B62" i="1" s="1"/>
  <c r="N62" i="1" s="1"/>
  <c r="F29" i="2"/>
  <c r="I28" i="2"/>
  <c r="K27" i="2"/>
  <c r="K28" i="2" l="1"/>
  <c r="B66" i="1"/>
  <c r="C62" i="1" s="1"/>
  <c r="C66" i="1" s="1"/>
  <c r="D62" i="1" s="1"/>
  <c r="F30" i="2"/>
  <c r="I29" i="2"/>
  <c r="F31" i="2" l="1"/>
  <c r="I30" i="2"/>
  <c r="K29" i="2"/>
  <c r="K30" i="2" l="1"/>
  <c r="F32" i="2"/>
  <c r="I31" i="2"/>
  <c r="D66" i="1"/>
  <c r="E62" i="1" s="1"/>
  <c r="E66" i="1" s="1"/>
  <c r="F62" i="1" s="1"/>
  <c r="F66" i="1" l="1"/>
  <c r="G62" i="1" s="1"/>
  <c r="F33" i="2"/>
  <c r="I32" i="2"/>
  <c r="K31" i="2"/>
  <c r="G66" i="1" l="1"/>
  <c r="H62" i="1" s="1"/>
  <c r="K32" i="2"/>
  <c r="F34" i="2"/>
  <c r="I33" i="2"/>
  <c r="F35" i="2" l="1"/>
  <c r="I34" i="2"/>
  <c r="H66" i="1"/>
  <c r="I62" i="1" s="1"/>
  <c r="I66" i="1" s="1"/>
  <c r="J62" i="1" s="1"/>
  <c r="K33" i="2"/>
  <c r="K34" i="2" l="1"/>
  <c r="F36" i="2"/>
  <c r="I35" i="2"/>
  <c r="J66" i="1" s="1"/>
  <c r="K62" i="1" s="1"/>
  <c r="F37" i="2" l="1"/>
  <c r="I36" i="2"/>
  <c r="K66" i="1" s="1"/>
  <c r="L62" i="1" s="1"/>
  <c r="K35" i="2"/>
  <c r="F38" i="2" l="1"/>
  <c r="I37" i="2"/>
  <c r="L66" i="1" s="1"/>
  <c r="M62" i="1" s="1"/>
  <c r="K36" i="2"/>
  <c r="K37" i="2" l="1"/>
  <c r="I38" i="2"/>
  <c r="L38" i="2" l="1"/>
  <c r="L40" i="2" s="1"/>
  <c r="K38" i="2"/>
  <c r="N64" i="1" l="1"/>
  <c r="N66" i="1" s="1"/>
  <c r="P77" i="1" s="1"/>
  <c r="M66" i="1"/>
  <c r="P79" i="1" l="1"/>
  <c r="I40" i="2"/>
</calcChain>
</file>

<file path=xl/sharedStrings.xml><?xml version="1.0" encoding="utf-8"?>
<sst xmlns="http://schemas.openxmlformats.org/spreadsheetml/2006/main" count="654" uniqueCount="78">
  <si>
    <t>REGULATORY ASSET ACCOUNT 1551-00</t>
  </si>
  <si>
    <t>2021-2024</t>
  </si>
  <si>
    <t xml:space="preserve">Smart Meter Entity Charge Variance </t>
  </si>
  <si>
    <t>Reconcile Data Tab to Balance Sheet Statement Account</t>
  </si>
  <si>
    <t>YEAR TOTAL PER DATA</t>
  </si>
  <si>
    <t>BILLINGS TO CUSTOMERS (4076-00)</t>
  </si>
  <si>
    <t>IESO SM ENTITY CHG (4751-00)</t>
  </si>
  <si>
    <t>CY ADDITIONS</t>
  </si>
  <si>
    <t>PRINCIPAL</t>
  </si>
  <si>
    <t>OPENING BALANCE</t>
  </si>
  <si>
    <t xml:space="preserve">     CY ADDITIONS</t>
  </si>
  <si>
    <t xml:space="preserve">     CY DISPOSALS</t>
  </si>
  <si>
    <t>ENDING BALANCE</t>
  </si>
  <si>
    <t xml:space="preserve">INTEREST </t>
  </si>
  <si>
    <t>RATE</t>
  </si>
  <si>
    <t xml:space="preserve">     INTEREST EARNED</t>
  </si>
  <si>
    <t>1551-00</t>
  </si>
  <si>
    <t>PER DATA</t>
  </si>
  <si>
    <t>PER GL</t>
  </si>
  <si>
    <t>DIFF</t>
  </si>
  <si>
    <t>GL ADJ REQ'D</t>
  </si>
  <si>
    <t>INTEREST</t>
  </si>
  <si>
    <t>DATE</t>
  </si>
  <si>
    <t>INTEREST RATE</t>
  </si>
  <si>
    <t>AMOUNT</t>
  </si>
  <si>
    <t>DISPOSITIONS</t>
  </si>
  <si>
    <t>TOTAL</t>
  </si>
  <si>
    <t>LTD BALANCE</t>
  </si>
  <si>
    <t>DAYS IN MTH</t>
  </si>
  <si>
    <t>DAYS IN YEAR</t>
  </si>
  <si>
    <t>INTEREST AMOUNT</t>
  </si>
  <si>
    <t>BALANCE</t>
  </si>
  <si>
    <t xml:space="preserve">PRINCIPAL </t>
  </si>
  <si>
    <t>Ending Balance (incorrect)</t>
  </si>
  <si>
    <t>Opening Balance (incorrect)</t>
  </si>
  <si>
    <t>Opening Balance (correct)</t>
  </si>
  <si>
    <t>Transactions in GL (incorrect)</t>
  </si>
  <si>
    <t>Recalculated Ending Balance</t>
  </si>
  <si>
    <t>ADJs REQ'D</t>
  </si>
  <si>
    <t>Account</t>
  </si>
  <si>
    <t>Last Approved Balance
EB-2021-0016</t>
  </si>
  <si>
    <t>RRR Balance
12/31/2021</t>
  </si>
  <si>
    <t>Proposed
Balance
12/31/2023</t>
  </si>
  <si>
    <t>Principal
Adjustments
12/31/2023</t>
  </si>
  <si>
    <t>Adjusted
Principal
Adjustments
12/31/2023</t>
  </si>
  <si>
    <t>LV Variance Account</t>
  </si>
  <si>
    <t>Smart Metering Entity Charge Variance Account</t>
  </si>
  <si>
    <t>RSVA - Wholesale Market Service Charge</t>
  </si>
  <si>
    <t>Variance WMS - Sub-account CBR Class A</t>
  </si>
  <si>
    <t>Variance WMS - Sub-account CBR Class B</t>
  </si>
  <si>
    <t>RSVA - Retail Transmission Network Charge</t>
  </si>
  <si>
    <t>RSVA - Retail Transmission Connection Charge</t>
  </si>
  <si>
    <t>REGULATORY ASSET ACCOUNT 1586-00</t>
  </si>
  <si>
    <t>RSVA Connection</t>
  </si>
  <si>
    <t>BILLINGS TO CUSTOMERS (4068-00)</t>
  </si>
  <si>
    <t>HONI CONNECTION CHG (4716-00)</t>
  </si>
  <si>
    <t>1586-00</t>
  </si>
  <si>
    <t>REGULATORY ASSET 1550-00</t>
  </si>
  <si>
    <t>Low Voltage</t>
  </si>
  <si>
    <t>BILLINGS TO CUSTOMERS (4075-00)</t>
  </si>
  <si>
    <t>HONI LOW VOLTAGE CHG (1550-00)</t>
  </si>
  <si>
    <t>1550-00</t>
  </si>
  <si>
    <t>REGULATORY ASSET ACCOUNT 1584-00</t>
  </si>
  <si>
    <t>Network Connection</t>
  </si>
  <si>
    <t>1584-00</t>
  </si>
  <si>
    <t>DISPOSITION</t>
  </si>
  <si>
    <t>REGULATORY ASSET ACCOUNT 1580-00 / 1580-02 (CLASS B)</t>
  </si>
  <si>
    <t>Wholesale Market Service</t>
  </si>
  <si>
    <t>IESO (4708-01/4705-10)</t>
  </si>
  <si>
    <t>HONI (4708-01/4705-10)</t>
  </si>
  <si>
    <t>TOTAL PURCHASES</t>
  </si>
  <si>
    <t>BILLINGS TO CUSTOMERS (4062-00/4062-03)</t>
  </si>
  <si>
    <t>1580-00 / 1580-02</t>
  </si>
  <si>
    <t>New Proposed
Balance
12/31/2023 due to Host Distributor Rebill, Accounting Adjs &amp; New LTLT sales for Host Distributor</t>
  </si>
  <si>
    <t>REGULATORY ASSET ACCOUNT 1580-01 (CLASS A)</t>
  </si>
  <si>
    <t>PURCHASES(4708-03)</t>
  </si>
  <si>
    <t>BILLINGS TO CUSTOMERS (4062-02)</t>
  </si>
  <si>
    <t>1580-01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</si>
</sst>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_);\(&quot;$&quot;#,##0.00\)"/>
    <numFmt numFmtId="165" formatCode="_(* #,##0.00_);_(* \(#,##0.00\);_(* &quot;-&quot;??_);_(@_)"/>
    <numFmt numFmtId="166" formatCode="&quot;$&quot;#,##0.00"/>
    <numFmt numFmtId="167" formatCode="&quot;$&quot;#,##0.00000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Calibri  "/>
    </font>
    <font>
      <sz val="11"/>
      <color theme="1"/>
      <name val="Calibri  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166" fontId="3" fillId="0" borderId="0" xfId="0" applyNumberFormat="1" applyFont="1"/>
    <xf numFmtId="0" fontId="3" fillId="0" borderId="1" xfId="0" applyFont="1" applyBorder="1"/>
    <xf numFmtId="0" fontId="4" fillId="0" borderId="1" xfId="0" applyFont="1" applyBorder="1"/>
    <xf numFmtId="166" fontId="3" fillId="0" borderId="1" xfId="0" applyNumberFormat="1" applyFont="1" applyBorder="1"/>
    <xf numFmtId="15" fontId="3" fillId="2" borderId="0" xfId="0" applyNumberFormat="1" applyFont="1" applyFill="1" applyAlignment="1">
      <alignment horizontal="center"/>
    </xf>
    <xf numFmtId="166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15" fontId="3" fillId="0" borderId="0" xfId="0" applyNumberFormat="1" applyFont="1" applyAlignment="1">
      <alignment horizontal="center"/>
    </xf>
    <xf numFmtId="165" fontId="4" fillId="0" borderId="0" xfId="0" applyNumberFormat="1" applyFont="1"/>
    <xf numFmtId="165" fontId="4" fillId="0" borderId="0" xfId="1" applyFont="1"/>
    <xf numFmtId="165" fontId="4" fillId="0" borderId="0" xfId="1" applyFont="1" applyFill="1"/>
    <xf numFmtId="165" fontId="3" fillId="0" borderId="2" xfId="1" applyFont="1" applyBorder="1"/>
    <xf numFmtId="165" fontId="3" fillId="0" borderId="2" xfId="1" applyFont="1" applyFill="1" applyBorder="1"/>
    <xf numFmtId="165" fontId="4" fillId="0" borderId="0" xfId="1" applyFont="1" applyBorder="1"/>
    <xf numFmtId="0" fontId="3" fillId="3" borderId="0" xfId="0" applyFont="1" applyFill="1"/>
    <xf numFmtId="165" fontId="4" fillId="3" borderId="0" xfId="1" applyFont="1" applyFill="1" applyBorder="1"/>
    <xf numFmtId="0" fontId="4" fillId="0" borderId="0" xfId="1" applyNumberFormat="1" applyFont="1" applyFill="1" applyBorder="1"/>
    <xf numFmtId="165" fontId="4" fillId="0" borderId="0" xfId="1" applyFont="1" applyFill="1" applyBorder="1"/>
    <xf numFmtId="165" fontId="4" fillId="0" borderId="2" xfId="1" applyFont="1" applyBorder="1"/>
    <xf numFmtId="165" fontId="3" fillId="4" borderId="3" xfId="1" applyFont="1" applyFill="1" applyBorder="1"/>
    <xf numFmtId="165" fontId="3" fillId="0" borderId="0" xfId="1" applyFont="1" applyFill="1" applyBorder="1"/>
    <xf numFmtId="165" fontId="3" fillId="5" borderId="0" xfId="1" applyFont="1" applyFill="1" applyBorder="1"/>
    <xf numFmtId="165" fontId="3" fillId="3" borderId="0" xfId="1" applyFont="1" applyFill="1" applyBorder="1"/>
    <xf numFmtId="10" fontId="4" fillId="0" borderId="0" xfId="1" applyNumberFormat="1" applyFont="1" applyFill="1" applyBorder="1"/>
    <xf numFmtId="165" fontId="3" fillId="0" borderId="0" xfId="1" applyFont="1" applyBorder="1"/>
    <xf numFmtId="165" fontId="3" fillId="5" borderId="0" xfId="1" applyFont="1" applyFill="1"/>
    <xf numFmtId="0" fontId="3" fillId="0" borderId="0" xfId="0" applyFont="1" applyAlignment="1">
      <alignment horizontal="left"/>
    </xf>
    <xf numFmtId="166" fontId="4" fillId="0" borderId="0" xfId="1" applyNumberFormat="1" applyFont="1" applyBorder="1"/>
    <xf numFmtId="166" fontId="4" fillId="0" borderId="0" xfId="1" applyNumberFormat="1" applyFont="1" applyFill="1" applyBorder="1"/>
    <xf numFmtId="166" fontId="4" fillId="0" borderId="0" xfId="0" applyNumberFormat="1" applyFont="1"/>
    <xf numFmtId="166" fontId="3" fillId="5" borderId="0" xfId="0" applyNumberFormat="1" applyFont="1" applyFill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166" fontId="3" fillId="5" borderId="2" xfId="0" applyNumberFormat="1" applyFont="1" applyFill="1" applyBorder="1"/>
    <xf numFmtId="167" fontId="0" fillId="0" borderId="0" xfId="0" applyNumberFormat="1"/>
    <xf numFmtId="166" fontId="0" fillId="0" borderId="0" xfId="0" applyNumberFormat="1"/>
    <xf numFmtId="165" fontId="0" fillId="0" borderId="0" xfId="1" applyFont="1"/>
    <xf numFmtId="15" fontId="0" fillId="0" borderId="0" xfId="0" applyNumberFormat="1"/>
    <xf numFmtId="10" fontId="0" fillId="0" borderId="0" xfId="2" applyNumberFormat="1" applyFont="1" applyFill="1"/>
    <xf numFmtId="166" fontId="0" fillId="0" borderId="0" xfId="2" applyNumberFormat="1" applyFont="1" applyFill="1"/>
    <xf numFmtId="165" fontId="0" fillId="0" borderId="0" xfId="1" applyFont="1" applyFill="1"/>
    <xf numFmtId="166" fontId="5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center"/>
    </xf>
    <xf numFmtId="165" fontId="5" fillId="0" borderId="0" xfId="1" applyFont="1" applyBorder="1" applyAlignment="1">
      <alignment horizontal="right" vertical="center" wrapText="1"/>
    </xf>
    <xf numFmtId="165" fontId="0" fillId="0" borderId="0" xfId="1" applyFont="1" applyBorder="1"/>
    <xf numFmtId="165" fontId="0" fillId="0" borderId="0" xfId="0" applyNumberFormat="1"/>
    <xf numFmtId="165" fontId="4" fillId="0" borderId="2" xfId="0" applyNumberFormat="1" applyFont="1" applyBorder="1"/>
    <xf numFmtId="165" fontId="4" fillId="2" borderId="0" xfId="0" applyNumberFormat="1" applyFont="1" applyFill="1"/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/>
    </xf>
    <xf numFmtId="164" fontId="0" fillId="0" borderId="0" xfId="1" applyNumberFormat="1" applyFont="1"/>
    <xf numFmtId="164" fontId="0" fillId="0" borderId="0" xfId="1" applyNumberFormat="1" applyFont="1" applyFill="1"/>
    <xf numFmtId="164" fontId="0" fillId="6" borderId="0" xfId="1" applyNumberFormat="1" applyFont="1" applyFill="1"/>
    <xf numFmtId="164" fontId="0" fillId="0" borderId="0" xfId="0" applyNumberFormat="1"/>
    <xf numFmtId="0" fontId="4" fillId="0" borderId="4" xfId="0" applyFont="1" applyBorder="1"/>
    <xf numFmtId="165" fontId="4" fillId="0" borderId="5" xfId="1" applyFont="1" applyBorder="1"/>
    <xf numFmtId="165" fontId="4" fillId="0" borderId="6" xfId="1" applyFont="1" applyBorder="1"/>
    <xf numFmtId="165" fontId="4" fillId="0" borderId="0" xfId="1" applyFont="1" applyAlignment="1">
      <alignment horizontal="left"/>
    </xf>
    <xf numFmtId="165" fontId="3" fillId="0" borderId="0" xfId="1" applyFont="1" applyFill="1"/>
    <xf numFmtId="165" fontId="4" fillId="0" borderId="1" xfId="0" applyNumberFormat="1" applyFont="1" applyBorder="1"/>
    <xf numFmtId="0" fontId="4" fillId="0" borderId="0" xfId="0" applyFont="1" applyAlignment="1">
      <alignment horizontal="left"/>
    </xf>
    <xf numFmtId="0" fontId="0" fillId="0" borderId="0" xfId="0" applyAlignment="1">
      <alignment horizontal="center" vertical="top"/>
    </xf>
    <xf numFmtId="0" fontId="3" fillId="2" borderId="0" xfId="0" applyFont="1" applyFill="1" applyAlignment="1">
      <alignment horizontal="center"/>
    </xf>
    <xf numFmtId="166" fontId="3" fillId="2" borderId="0" xfId="0" applyNumberFormat="1" applyFont="1" applyFill="1" applyAlignment="1">
      <alignment horizontal="center" vertical="center" wrapText="1"/>
    </xf>
    <xf numFmtId="166" fontId="3" fillId="0" borderId="0" xfId="0" applyNumberFormat="1" applyFont="1" applyAlignment="1">
      <alignment horizontal="center" vertical="center" wrapText="1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center" vertical="top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4EDEA-326E-48A3-8BB2-0590DBAA7837}">
  <sheetPr>
    <tabColor theme="8" tint="0.39997558519241921"/>
  </sheetPr>
  <dimension ref="A2:L15"/>
  <sheetViews>
    <sheetView workbookViewId="0">
      <selection activeCell="G6" sqref="G6"/>
    </sheetView>
  </sheetViews>
  <sheetFormatPr defaultRowHeight="14.4"/>
  <cols>
    <col min="2" max="2" width="42.88671875" bestFit="1" customWidth="1"/>
    <col min="3" max="3" width="20.88671875" customWidth="1"/>
    <col min="4" max="4" width="14" customWidth="1"/>
    <col min="5" max="5" width="13.5546875" bestFit="1" customWidth="1"/>
    <col min="6" max="6" width="13.88671875" customWidth="1"/>
    <col min="7" max="7" width="20.33203125" customWidth="1"/>
    <col min="8" max="8" width="12.6640625" bestFit="1" customWidth="1"/>
  </cols>
  <sheetData>
    <row r="2" spans="1:12" ht="99.6" customHeight="1">
      <c r="A2" s="66" t="s">
        <v>39</v>
      </c>
      <c r="B2" s="66"/>
      <c r="C2" s="53" t="s">
        <v>40</v>
      </c>
      <c r="D2" s="53" t="s">
        <v>41</v>
      </c>
      <c r="E2" s="53" t="s">
        <v>42</v>
      </c>
      <c r="F2" s="53" t="s">
        <v>43</v>
      </c>
      <c r="G2" s="53" t="s">
        <v>73</v>
      </c>
      <c r="H2" s="53" t="s">
        <v>44</v>
      </c>
      <c r="I2" s="52"/>
      <c r="J2" s="52"/>
      <c r="K2" s="54"/>
      <c r="L2" s="54"/>
    </row>
    <row r="3" spans="1:12">
      <c r="A3">
        <v>1550</v>
      </c>
      <c r="B3" t="s">
        <v>45</v>
      </c>
      <c r="C3" s="55">
        <v>528099</v>
      </c>
      <c r="D3" s="55">
        <v>303652</v>
      </c>
      <c r="E3" s="56">
        <v>1130428.1299999999</v>
      </c>
      <c r="F3" s="55">
        <v>882134.38</v>
      </c>
      <c r="G3" s="40">
        <f>'2021-2024 REG ASSET 1550-00 LV'!N57</f>
        <v>1123528.4192846022</v>
      </c>
      <c r="H3" s="57">
        <f>(G3-E3)+F3</f>
        <v>875234.66928460228</v>
      </c>
    </row>
    <row r="4" spans="1:12">
      <c r="A4">
        <v>1551</v>
      </c>
      <c r="B4" t="s">
        <v>46</v>
      </c>
      <c r="C4" s="55">
        <v>-2534</v>
      </c>
      <c r="D4" s="55">
        <v>-76466</v>
      </c>
      <c r="E4" s="56">
        <v>-68747.39</v>
      </c>
      <c r="F4" s="55">
        <v>4302.6400000000003</v>
      </c>
      <c r="G4" s="40">
        <f>'2021-2024 REG ASSET 1551-00 SME'!N58</f>
        <v>-69221.530000000042</v>
      </c>
      <c r="H4" s="57">
        <f>(G4-E4)+F4</f>
        <v>3828.4999999999573</v>
      </c>
      <c r="J4" s="58"/>
    </row>
    <row r="5" spans="1:12">
      <c r="A5">
        <v>1580</v>
      </c>
      <c r="B5" t="s">
        <v>47</v>
      </c>
      <c r="C5" s="55">
        <v>-129788</v>
      </c>
      <c r="D5" s="55">
        <v>583040</v>
      </c>
      <c r="E5" s="56">
        <v>416044.96</v>
      </c>
      <c r="F5" s="55">
        <v>-163040.54999999999</v>
      </c>
      <c r="G5" s="40">
        <f>'2021-2024 1580-00 WMS'!N68</f>
        <v>453466.67504527624</v>
      </c>
      <c r="H5" s="57">
        <f>(G5-E5)+F5</f>
        <v>-125618.83495472377</v>
      </c>
    </row>
    <row r="6" spans="1:12">
      <c r="A6">
        <v>1580</v>
      </c>
      <c r="B6" t="s">
        <v>48</v>
      </c>
      <c r="C6" s="55"/>
      <c r="D6" s="55"/>
      <c r="E6" s="56"/>
      <c r="F6" s="55"/>
      <c r="G6" s="55"/>
      <c r="H6" s="57"/>
    </row>
    <row r="7" spans="1:12">
      <c r="A7">
        <v>1580</v>
      </c>
      <c r="B7" t="s">
        <v>49</v>
      </c>
      <c r="C7" s="55">
        <v>-29711</v>
      </c>
      <c r="D7" s="55">
        <v>-33114</v>
      </c>
      <c r="E7" s="56">
        <v>41718.83</v>
      </c>
      <c r="F7" s="55">
        <v>74169.39</v>
      </c>
      <c r="G7" s="44">
        <f>'2021-2024 1580-00 CBDR B'!N68</f>
        <v>4783.3333351237015</v>
      </c>
      <c r="H7" s="57">
        <f t="shared" ref="H7:H9" si="0">(G7-E7)+F7</f>
        <v>37233.893335123699</v>
      </c>
      <c r="J7" s="49"/>
    </row>
    <row r="8" spans="1:12">
      <c r="A8">
        <v>1584</v>
      </c>
      <c r="B8" t="s">
        <v>50</v>
      </c>
      <c r="C8" s="55">
        <v>-170422</v>
      </c>
      <c r="D8" s="55">
        <v>-314632</v>
      </c>
      <c r="E8" s="56">
        <v>-381873.85</v>
      </c>
      <c r="F8" s="55">
        <v>-77467.61</v>
      </c>
      <c r="G8" s="40">
        <f>'2021-2024 REG ASSET 1584-00 NW'!N57</f>
        <v>-388311.45489003265</v>
      </c>
      <c r="H8" s="57">
        <f t="shared" si="0"/>
        <v>-83905.214890032672</v>
      </c>
    </row>
    <row r="9" spans="1:12">
      <c r="A9">
        <v>1586</v>
      </c>
      <c r="B9" t="s">
        <v>51</v>
      </c>
      <c r="C9" s="55">
        <v>366584</v>
      </c>
      <c r="D9" s="55">
        <v>-121982</v>
      </c>
      <c r="E9" s="56">
        <v>-518734.95</v>
      </c>
      <c r="F9" s="55">
        <v>-399601.41</v>
      </c>
      <c r="G9" s="40">
        <f>'2021-2024 REG ASSET 1586-00 CN'!N57</f>
        <v>-499601.68674940191</v>
      </c>
      <c r="H9" s="57">
        <f t="shared" si="0"/>
        <v>-380468.14674940187</v>
      </c>
    </row>
    <row r="12" spans="1:12">
      <c r="F12" s="55"/>
    </row>
    <row r="13" spans="1:12">
      <c r="E13" s="58"/>
      <c r="F13" s="55"/>
    </row>
    <row r="14" spans="1:12">
      <c r="E14" s="49"/>
    </row>
    <row r="15" spans="1:12">
      <c r="F15" s="58"/>
    </row>
  </sheetData>
  <mergeCells count="1">
    <mergeCell ref="A2:B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1DFB2-B762-467B-B6E4-47772D29000A}">
  <sheetPr>
    <tabColor rgb="FF00B0F0"/>
  </sheetPr>
  <dimension ref="A1:U89"/>
  <sheetViews>
    <sheetView tabSelected="1" topLeftCell="A44" zoomScale="90" workbookViewId="0">
      <selection activeCell="N74" activeCellId="2" sqref="N74"/>
    </sheetView>
  </sheetViews>
  <sheetFormatPr defaultColWidth="9.109375" defaultRowHeight="13.8"/>
  <cols>
    <col min="1" max="1" width="67.33203125" style="3" customWidth="1"/>
    <col min="2" max="2" width="15.109375" style="3" customWidth="1"/>
    <col min="3" max="13" width="15.5546875" style="3" bestFit="1" customWidth="1"/>
    <col min="14" max="14" width="26.33203125" style="4" bestFit="1" customWidth="1"/>
    <col min="15" max="15" width="24.5546875" style="3" bestFit="1" customWidth="1"/>
    <col min="16" max="16" width="25.109375" style="3" bestFit="1" customWidth="1"/>
    <col min="17" max="17" width="14.88671875" style="3" bestFit="1" customWidth="1"/>
    <col min="18" max="18" width="28" style="3" bestFit="1" customWidth="1"/>
    <col min="19" max="20" width="13.109375" style="3" bestFit="1" customWidth="1"/>
    <col min="21" max="21" width="12.33203125" style="3" bestFit="1" customWidth="1"/>
    <col min="22" max="16384" width="9.109375" style="3"/>
  </cols>
  <sheetData>
    <row r="1" spans="1:15" ht="13.95" customHeight="1">
      <c r="A1" s="1" t="s">
        <v>66</v>
      </c>
      <c r="B1" s="2" t="s">
        <v>1</v>
      </c>
      <c r="C1" s="2"/>
      <c r="N1" s="13"/>
      <c r="O1" s="12"/>
    </row>
    <row r="2" spans="1:15" ht="14.4" customHeight="1" thickBot="1">
      <c r="A2" s="5" t="s">
        <v>67</v>
      </c>
      <c r="B2" s="5" t="s">
        <v>3</v>
      </c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13"/>
      <c r="O2" s="12"/>
    </row>
    <row r="4" spans="1:15">
      <c r="A4" s="67"/>
      <c r="B4" s="8">
        <v>44197</v>
      </c>
      <c r="C4" s="8">
        <v>44228</v>
      </c>
      <c r="D4" s="8">
        <v>44256</v>
      </c>
      <c r="E4" s="8">
        <v>44287</v>
      </c>
      <c r="F4" s="8">
        <v>44317</v>
      </c>
      <c r="G4" s="8">
        <v>44348</v>
      </c>
      <c r="H4" s="8">
        <v>44378</v>
      </c>
      <c r="I4" s="8">
        <v>44409</v>
      </c>
      <c r="J4" s="8">
        <v>44440</v>
      </c>
      <c r="K4" s="8">
        <v>44470</v>
      </c>
      <c r="L4" s="8">
        <v>44501</v>
      </c>
      <c r="M4" s="8">
        <v>44531</v>
      </c>
      <c r="N4" s="68" t="s">
        <v>4</v>
      </c>
    </row>
    <row r="5" spans="1:15">
      <c r="A5" s="67"/>
      <c r="B5" s="8">
        <v>44227</v>
      </c>
      <c r="C5" s="8">
        <v>44255</v>
      </c>
      <c r="D5" s="8">
        <v>44286</v>
      </c>
      <c r="E5" s="8">
        <v>44316</v>
      </c>
      <c r="F5" s="8">
        <v>44347</v>
      </c>
      <c r="G5" s="8">
        <v>44377</v>
      </c>
      <c r="H5" s="8">
        <v>44408</v>
      </c>
      <c r="I5" s="8">
        <v>44439</v>
      </c>
      <c r="J5" s="8">
        <v>44469</v>
      </c>
      <c r="K5" s="8">
        <v>44500</v>
      </c>
      <c r="L5" s="8">
        <v>44530</v>
      </c>
      <c r="M5" s="8">
        <v>44561</v>
      </c>
      <c r="N5" s="68"/>
    </row>
    <row r="6" spans="1:15">
      <c r="A6" s="3" t="s">
        <v>68</v>
      </c>
      <c r="B6" s="13">
        <v>66324.070000000007</v>
      </c>
      <c r="C6" s="13">
        <v>83337.429999999993</v>
      </c>
      <c r="D6" s="13">
        <v>55937.1</v>
      </c>
      <c r="E6" s="13">
        <v>48117.619999999995</v>
      </c>
      <c r="F6" s="13">
        <v>49614.439999999995</v>
      </c>
      <c r="G6" s="13">
        <v>105083.55000000002</v>
      </c>
      <c r="H6" s="13">
        <v>111599.60000000002</v>
      </c>
      <c r="I6" s="13">
        <v>146985.24</v>
      </c>
      <c r="J6" s="13">
        <v>85713.57</v>
      </c>
      <c r="K6" s="13">
        <v>89504.95</v>
      </c>
      <c r="L6" s="13">
        <v>-3663.8199999999924</v>
      </c>
      <c r="M6" s="13">
        <v>71023.08</v>
      </c>
      <c r="N6" s="13">
        <f t="shared" ref="N6" si="0">SUM(B6:M6)</f>
        <v>909576.83000000007</v>
      </c>
    </row>
    <row r="7" spans="1:15">
      <c r="A7" s="3" t="s">
        <v>69</v>
      </c>
      <c r="B7" s="13">
        <v>13386.6376</v>
      </c>
      <c r="C7" s="13">
        <v>16986.050000000003</v>
      </c>
      <c r="D7" s="13">
        <v>22494.500000000004</v>
      </c>
      <c r="E7" s="13">
        <v>13508.620000000003</v>
      </c>
      <c r="F7" s="13">
        <v>11803.38</v>
      </c>
      <c r="G7" s="13">
        <v>10723.070000000002</v>
      </c>
      <c r="H7" s="13">
        <v>6499.3600000000006</v>
      </c>
      <c r="I7" s="13">
        <v>5313.1900000000005</v>
      </c>
      <c r="J7" s="13">
        <v>0</v>
      </c>
      <c r="K7" s="13">
        <v>12904.01</v>
      </c>
      <c r="L7" s="13">
        <v>19484.780000000002</v>
      </c>
      <c r="M7" s="13">
        <v>18150.47</v>
      </c>
      <c r="N7" s="13">
        <f>SUM(B7:M7)</f>
        <v>151254.06760000001</v>
      </c>
    </row>
    <row r="8" spans="1:15">
      <c r="A8" s="59" t="s">
        <v>70</v>
      </c>
      <c r="B8" s="60">
        <f>SUM(B6:B7)</f>
        <v>79710.707600000009</v>
      </c>
      <c r="C8" s="60">
        <f t="shared" ref="C8:M8" si="1">SUM(C6:C7)</f>
        <v>100323.48</v>
      </c>
      <c r="D8" s="60">
        <f t="shared" si="1"/>
        <v>78431.600000000006</v>
      </c>
      <c r="E8" s="60">
        <f t="shared" si="1"/>
        <v>61626.239999999998</v>
      </c>
      <c r="F8" s="60">
        <f t="shared" si="1"/>
        <v>61417.819999999992</v>
      </c>
      <c r="G8" s="60">
        <f t="shared" si="1"/>
        <v>115806.62000000002</v>
      </c>
      <c r="H8" s="60">
        <f t="shared" si="1"/>
        <v>118098.96000000002</v>
      </c>
      <c r="I8" s="60">
        <f t="shared" si="1"/>
        <v>152298.43</v>
      </c>
      <c r="J8" s="60">
        <f t="shared" si="1"/>
        <v>85713.57</v>
      </c>
      <c r="K8" s="60">
        <f t="shared" si="1"/>
        <v>102408.95999999999</v>
      </c>
      <c r="L8" s="60">
        <f t="shared" si="1"/>
        <v>15820.96000000001</v>
      </c>
      <c r="M8" s="60">
        <f t="shared" si="1"/>
        <v>89173.55</v>
      </c>
      <c r="N8" s="61">
        <f>SUM(B8:M8)</f>
        <v>1060830.8976</v>
      </c>
    </row>
    <row r="9" spans="1:15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9"/>
      <c r="O9" s="12"/>
    </row>
    <row r="10" spans="1:15">
      <c r="A10" s="3" t="s">
        <v>71</v>
      </c>
      <c r="B10" s="13">
        <v>-73658.464177148649</v>
      </c>
      <c r="C10" s="13">
        <v>-69193.828153214301</v>
      </c>
      <c r="D10" s="13">
        <v>-69784.816732207735</v>
      </c>
      <c r="E10" s="13">
        <v>-63380.413379195626</v>
      </c>
      <c r="F10" s="13">
        <v>-67109.327305007479</v>
      </c>
      <c r="G10" s="13">
        <v>-83796.490600263947</v>
      </c>
      <c r="H10" s="13">
        <v>-94809.08944041557</v>
      </c>
      <c r="I10" s="13">
        <v>-90980.630235596007</v>
      </c>
      <c r="J10" s="13">
        <v>-74421.059215386078</v>
      </c>
      <c r="K10" s="13">
        <v>-79438.434582488</v>
      </c>
      <c r="L10" s="13">
        <v>-44594.659144601195</v>
      </c>
      <c r="M10" s="13">
        <v>-131451.59068485664</v>
      </c>
      <c r="N10" s="13">
        <f>SUM(B10:M10)</f>
        <v>-942618.80365038116</v>
      </c>
    </row>
    <row r="11" spans="1:15"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1:15">
      <c r="A12" s="1" t="s">
        <v>7</v>
      </c>
      <c r="B12" s="15">
        <f>B8+B10</f>
        <v>6052.2434228513594</v>
      </c>
      <c r="C12" s="15">
        <f t="shared" ref="C12:M12" si="2">C8+C10</f>
        <v>31129.651846785695</v>
      </c>
      <c r="D12" s="15">
        <f t="shared" si="2"/>
        <v>8646.7832677922706</v>
      </c>
      <c r="E12" s="15">
        <f t="shared" si="2"/>
        <v>-1754.1733791956285</v>
      </c>
      <c r="F12" s="15">
        <f t="shared" si="2"/>
        <v>-5691.5073050074861</v>
      </c>
      <c r="G12" s="15">
        <f t="shared" si="2"/>
        <v>32010.129399736077</v>
      </c>
      <c r="H12" s="15">
        <f t="shared" si="2"/>
        <v>23289.870559584451</v>
      </c>
      <c r="I12" s="15">
        <f t="shared" si="2"/>
        <v>61317.799764403986</v>
      </c>
      <c r="J12" s="15">
        <f t="shared" si="2"/>
        <v>11292.510784613929</v>
      </c>
      <c r="K12" s="15">
        <f t="shared" si="2"/>
        <v>22970.525417511992</v>
      </c>
      <c r="L12" s="15">
        <f t="shared" si="2"/>
        <v>-28773.699144601185</v>
      </c>
      <c r="M12" s="15">
        <f t="shared" si="2"/>
        <v>-42278.040684856634</v>
      </c>
      <c r="N12" s="16">
        <f>SUM(B12:M12)</f>
        <v>118212.09394961885</v>
      </c>
      <c r="O12" s="12"/>
    </row>
    <row r="13" spans="1:15"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</row>
    <row r="14" spans="1:15">
      <c r="A14" s="18" t="s">
        <v>8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</row>
    <row r="15" spans="1:15">
      <c r="A15" s="1" t="s">
        <v>9</v>
      </c>
      <c r="B15" s="13">
        <v>-214203.38</v>
      </c>
      <c r="C15" s="13">
        <f>B18</f>
        <v>-208151.13657714863</v>
      </c>
      <c r="D15" s="13">
        <f>C18</f>
        <v>-177021.48473036295</v>
      </c>
      <c r="E15" s="13">
        <f>D18</f>
        <v>-168374.70146257069</v>
      </c>
      <c r="F15" s="13">
        <f t="shared" ref="F15:M15" si="3">E18</f>
        <v>-170128.87484176632</v>
      </c>
      <c r="G15" s="13">
        <f t="shared" si="3"/>
        <v>-175820.3821467738</v>
      </c>
      <c r="H15" s="13">
        <f t="shared" si="3"/>
        <v>-59439.252747037739</v>
      </c>
      <c r="I15" s="13">
        <f t="shared" si="3"/>
        <v>-36149.382187453288</v>
      </c>
      <c r="J15" s="13">
        <f t="shared" si="3"/>
        <v>25168.417576950698</v>
      </c>
      <c r="K15" s="13">
        <f t="shared" si="3"/>
        <v>36460.928361564627</v>
      </c>
      <c r="L15" s="13">
        <f t="shared" si="3"/>
        <v>59431.453779076619</v>
      </c>
      <c r="M15" s="13">
        <f t="shared" si="3"/>
        <v>30657.754634475434</v>
      </c>
      <c r="N15" s="14">
        <f>B15</f>
        <v>-214203.38</v>
      </c>
    </row>
    <row r="16" spans="1:15">
      <c r="A16" s="3" t="s">
        <v>10</v>
      </c>
      <c r="B16" s="13">
        <f>B12</f>
        <v>6052.2434228513594</v>
      </c>
      <c r="C16" s="13">
        <f t="shared" ref="C16:M16" si="4">C12</f>
        <v>31129.651846785695</v>
      </c>
      <c r="D16" s="13">
        <f t="shared" si="4"/>
        <v>8646.7832677922706</v>
      </c>
      <c r="E16" s="13">
        <f t="shared" si="4"/>
        <v>-1754.1733791956285</v>
      </c>
      <c r="F16" s="13">
        <f t="shared" si="4"/>
        <v>-5691.5073050074861</v>
      </c>
      <c r="G16" s="13">
        <f t="shared" si="4"/>
        <v>32010.129399736077</v>
      </c>
      <c r="H16" s="13">
        <f t="shared" si="4"/>
        <v>23289.870559584451</v>
      </c>
      <c r="I16" s="13">
        <f t="shared" si="4"/>
        <v>61317.799764403986</v>
      </c>
      <c r="J16" s="13">
        <f t="shared" si="4"/>
        <v>11292.510784613929</v>
      </c>
      <c r="K16" s="13">
        <f t="shared" si="4"/>
        <v>22970.525417511992</v>
      </c>
      <c r="L16" s="13">
        <f t="shared" si="4"/>
        <v>-28773.699144601185</v>
      </c>
      <c r="M16" s="13">
        <f t="shared" si="4"/>
        <v>-42278.040684856634</v>
      </c>
      <c r="N16" s="13">
        <f>SUM(B16:M16)</f>
        <v>118212.09394961885</v>
      </c>
    </row>
    <row r="17" spans="1:18">
      <c r="A17" s="3" t="s">
        <v>11</v>
      </c>
      <c r="B17" s="13"/>
      <c r="C17" s="13"/>
      <c r="D17" s="13"/>
      <c r="E17" s="13"/>
      <c r="F17" s="13"/>
      <c r="G17" s="14">
        <v>84371</v>
      </c>
      <c r="H17" s="13"/>
      <c r="I17" s="13"/>
      <c r="J17" s="13"/>
      <c r="K17" s="13"/>
      <c r="L17" s="13"/>
      <c r="M17" s="13"/>
      <c r="N17" s="13">
        <f>SUM(B17:M17)</f>
        <v>84371</v>
      </c>
    </row>
    <row r="18" spans="1:18" ht="14.4" thickBot="1">
      <c r="A18" s="1" t="s">
        <v>12</v>
      </c>
      <c r="B18" s="22">
        <f>SUM(B15:B17)</f>
        <v>-208151.13657714863</v>
      </c>
      <c r="C18" s="22">
        <f t="shared" ref="C18:M18" si="5">SUM(C15:C17)</f>
        <v>-177021.48473036295</v>
      </c>
      <c r="D18" s="22">
        <f t="shared" si="5"/>
        <v>-168374.70146257069</v>
      </c>
      <c r="E18" s="22">
        <f t="shared" si="5"/>
        <v>-170128.87484176632</v>
      </c>
      <c r="F18" s="22">
        <f t="shared" si="5"/>
        <v>-175820.3821467738</v>
      </c>
      <c r="G18" s="22">
        <f t="shared" si="5"/>
        <v>-59439.252747037739</v>
      </c>
      <c r="H18" s="22">
        <f t="shared" si="5"/>
        <v>-36149.382187453288</v>
      </c>
      <c r="I18" s="22">
        <f t="shared" si="5"/>
        <v>25168.417576950698</v>
      </c>
      <c r="J18" s="22">
        <f t="shared" si="5"/>
        <v>36460.928361564627</v>
      </c>
      <c r="K18" s="22">
        <f t="shared" si="5"/>
        <v>59431.453779076619</v>
      </c>
      <c r="L18" s="22">
        <f t="shared" si="5"/>
        <v>30657.754634475434</v>
      </c>
      <c r="M18" s="22">
        <f t="shared" si="5"/>
        <v>-11620.286050381201</v>
      </c>
      <c r="N18" s="23">
        <f>SUM(N15:N17)</f>
        <v>-11620.286050381153</v>
      </c>
      <c r="O18" s="20"/>
    </row>
    <row r="19" spans="1:18" ht="14.4" thickTop="1">
      <c r="B19" s="17"/>
      <c r="C19" s="17"/>
      <c r="D19" s="17"/>
      <c r="E19" s="17"/>
      <c r="F19" s="17"/>
      <c r="G19" s="21"/>
      <c r="H19" s="21"/>
      <c r="I19" s="21"/>
      <c r="J19" s="21"/>
      <c r="L19" s="17"/>
      <c r="M19" s="17"/>
      <c r="N19" s="25">
        <v>-11620.286050381186</v>
      </c>
    </row>
    <row r="20" spans="1:18">
      <c r="A20" s="18" t="s">
        <v>13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26"/>
      <c r="O20" s="24"/>
      <c r="P20" s="12"/>
    </row>
    <row r="21" spans="1:18">
      <c r="A21" s="3" t="s">
        <v>14</v>
      </c>
      <c r="B21" s="27">
        <v>5.7000000000000002E-3</v>
      </c>
      <c r="C21" s="27">
        <v>5.7000000000000002E-3</v>
      </c>
      <c r="D21" s="27">
        <v>5.7000000000000002E-3</v>
      </c>
      <c r="E21" s="27">
        <v>5.7000000000000002E-3</v>
      </c>
      <c r="F21" s="27">
        <v>5.7000000000000002E-3</v>
      </c>
      <c r="G21" s="27">
        <v>5.7000000000000002E-3</v>
      </c>
      <c r="H21" s="27">
        <v>5.7000000000000002E-3</v>
      </c>
      <c r="I21" s="27">
        <v>5.7000000000000002E-3</v>
      </c>
      <c r="J21" s="27">
        <v>5.7000000000000002E-3</v>
      </c>
      <c r="K21" s="27">
        <v>5.7000000000000002E-3</v>
      </c>
      <c r="L21" s="27">
        <v>5.7000000000000002E-3</v>
      </c>
      <c r="M21" s="27">
        <v>5.7000000000000002E-3</v>
      </c>
      <c r="N21" s="28"/>
      <c r="O21" s="24"/>
      <c r="P21" s="12"/>
    </row>
    <row r="22" spans="1:18">
      <c r="A22" s="1" t="s">
        <v>9</v>
      </c>
      <c r="B22" s="13">
        <v>-3339.07</v>
      </c>
      <c r="C22" s="13">
        <f>B26</f>
        <v>-3439.84</v>
      </c>
      <c r="D22" s="13">
        <f t="shared" ref="D22:M22" si="6">C26</f>
        <v>-3517.2400000000002</v>
      </c>
      <c r="E22" s="13">
        <f t="shared" si="6"/>
        <v>-3598.7500000000005</v>
      </c>
      <c r="F22" s="13">
        <f t="shared" si="6"/>
        <v>-3678.4500000000003</v>
      </c>
      <c r="G22" s="13">
        <f t="shared" si="6"/>
        <v>-3763.57</v>
      </c>
      <c r="H22" s="13">
        <f t="shared" si="6"/>
        <v>819.57999999999993</v>
      </c>
      <c r="I22" s="13">
        <f t="shared" si="6"/>
        <v>802.07999999999993</v>
      </c>
      <c r="J22" s="13">
        <f t="shared" si="6"/>
        <v>814.25999999999988</v>
      </c>
      <c r="K22" s="13">
        <f t="shared" si="6"/>
        <v>831.33999999999992</v>
      </c>
      <c r="L22" s="13">
        <f t="shared" si="6"/>
        <v>860.1099999999999</v>
      </c>
      <c r="M22" s="13">
        <f t="shared" si="6"/>
        <v>874.46999999999991</v>
      </c>
      <c r="N22" s="13">
        <f>B22</f>
        <v>-3339.07</v>
      </c>
      <c r="O22" s="21"/>
      <c r="P22" s="13"/>
      <c r="Q22" s="13"/>
      <c r="R22" s="13"/>
    </row>
    <row r="23" spans="1:18">
      <c r="A23" s="3" t="s">
        <v>10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f>SUM(B23:M23)</f>
        <v>0</v>
      </c>
      <c r="O23" s="21"/>
      <c r="P23" s="13"/>
      <c r="Q23" s="13"/>
      <c r="R23" s="13"/>
    </row>
    <row r="24" spans="1:18">
      <c r="A24" s="3" t="s">
        <v>15</v>
      </c>
      <c r="B24" s="13">
        <v>-100.77</v>
      </c>
      <c r="C24" s="13">
        <v>-77.400000000000006</v>
      </c>
      <c r="D24" s="13">
        <v>-81.510000000000005</v>
      </c>
      <c r="E24" s="13">
        <v>-79.7</v>
      </c>
      <c r="F24" s="13">
        <v>-85.12</v>
      </c>
      <c r="G24" s="13">
        <v>-27.85</v>
      </c>
      <c r="H24" s="13">
        <v>-17.5</v>
      </c>
      <c r="I24" s="13">
        <v>12.18</v>
      </c>
      <c r="J24" s="13">
        <v>17.079999999999998</v>
      </c>
      <c r="K24" s="13">
        <v>28.77</v>
      </c>
      <c r="L24" s="13">
        <v>14.36</v>
      </c>
      <c r="M24" s="13">
        <v>-5.63</v>
      </c>
      <c r="N24" s="13">
        <f t="shared" ref="N24:N25" si="7">SUM(B24:M24)</f>
        <v>-403.09000000000003</v>
      </c>
      <c r="O24" s="21"/>
      <c r="P24" s="13"/>
      <c r="Q24" s="13"/>
      <c r="R24" s="13"/>
    </row>
    <row r="25" spans="1:18">
      <c r="A25" s="3" t="s">
        <v>11</v>
      </c>
      <c r="B25" s="13">
        <v>0</v>
      </c>
      <c r="C25" s="13">
        <v>0</v>
      </c>
      <c r="D25" s="13">
        <v>0</v>
      </c>
      <c r="E25" s="13">
        <v>0</v>
      </c>
      <c r="F25" s="13">
        <v>0</v>
      </c>
      <c r="G25" s="13">
        <v>4611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f t="shared" si="7"/>
        <v>4611</v>
      </c>
      <c r="O25" s="21"/>
      <c r="P25" s="13"/>
      <c r="Q25" s="13"/>
      <c r="R25" s="13"/>
    </row>
    <row r="26" spans="1:18" ht="14.4" thickBot="1">
      <c r="A26" s="1" t="s">
        <v>12</v>
      </c>
      <c r="B26" s="22">
        <f>SUM(B22:B25)</f>
        <v>-3439.84</v>
      </c>
      <c r="C26" s="22">
        <f>SUM(C22:C25)</f>
        <v>-3517.2400000000002</v>
      </c>
      <c r="D26" s="22">
        <f t="shared" ref="D26:M26" si="8">SUM(D22:D25)</f>
        <v>-3598.7500000000005</v>
      </c>
      <c r="E26" s="22">
        <f t="shared" si="8"/>
        <v>-3678.4500000000003</v>
      </c>
      <c r="F26" s="22">
        <f t="shared" si="8"/>
        <v>-3763.57</v>
      </c>
      <c r="G26" s="22">
        <f t="shared" si="8"/>
        <v>819.57999999999993</v>
      </c>
      <c r="H26" s="22">
        <f t="shared" si="8"/>
        <v>802.07999999999993</v>
      </c>
      <c r="I26" s="22">
        <f t="shared" si="8"/>
        <v>814.25999999999988</v>
      </c>
      <c r="J26" s="22">
        <f t="shared" si="8"/>
        <v>831.33999999999992</v>
      </c>
      <c r="K26" s="22">
        <f t="shared" si="8"/>
        <v>860.1099999999999</v>
      </c>
      <c r="L26" s="22">
        <f t="shared" si="8"/>
        <v>874.46999999999991</v>
      </c>
      <c r="M26" s="22">
        <f t="shared" si="8"/>
        <v>868.83999999999992</v>
      </c>
      <c r="N26" s="23">
        <f>SUM(N22:N25)</f>
        <v>868.83999999999969</v>
      </c>
      <c r="P26" s="13"/>
      <c r="Q26" s="13"/>
      <c r="R26" s="13"/>
    </row>
    <row r="27" spans="1:18" ht="14.4" thickTop="1"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29">
        <v>868.83999999999992</v>
      </c>
    </row>
    <row r="28" spans="1:18">
      <c r="A28" s="67"/>
      <c r="B28" s="8">
        <v>44562</v>
      </c>
      <c r="C28" s="8">
        <v>44593</v>
      </c>
      <c r="D28" s="8">
        <v>44621</v>
      </c>
      <c r="E28" s="8">
        <v>44652</v>
      </c>
      <c r="F28" s="8">
        <v>44682</v>
      </c>
      <c r="G28" s="8">
        <v>44713</v>
      </c>
      <c r="H28" s="8">
        <v>44743</v>
      </c>
      <c r="I28" s="8">
        <v>44774</v>
      </c>
      <c r="J28" s="8">
        <v>44805</v>
      </c>
      <c r="K28" s="8">
        <v>44835</v>
      </c>
      <c r="L28" s="8">
        <v>44866</v>
      </c>
      <c r="M28" s="8">
        <v>44896</v>
      </c>
      <c r="N28" s="68" t="s">
        <v>4</v>
      </c>
    </row>
    <row r="29" spans="1:18">
      <c r="A29" s="67"/>
      <c r="B29" s="8">
        <v>44592</v>
      </c>
      <c r="C29" s="8">
        <v>44620</v>
      </c>
      <c r="D29" s="8">
        <v>44651</v>
      </c>
      <c r="E29" s="8">
        <v>44681</v>
      </c>
      <c r="F29" s="8">
        <v>44712</v>
      </c>
      <c r="G29" s="8">
        <v>44742</v>
      </c>
      <c r="H29" s="8">
        <v>44773</v>
      </c>
      <c r="I29" s="8">
        <v>44804</v>
      </c>
      <c r="J29" s="8">
        <v>44834</v>
      </c>
      <c r="K29" s="8">
        <v>44865</v>
      </c>
      <c r="L29" s="8">
        <v>44895</v>
      </c>
      <c r="M29" s="8">
        <v>44926</v>
      </c>
      <c r="N29" s="68"/>
    </row>
    <row r="30" spans="1:18">
      <c r="A30" s="3" t="s">
        <v>68</v>
      </c>
      <c r="B30" s="13">
        <v>94895.640000000014</v>
      </c>
      <c r="C30" s="13">
        <v>77132.949999999983</v>
      </c>
      <c r="D30" s="13">
        <v>74191.34</v>
      </c>
      <c r="E30" s="13">
        <v>70188.25999999998</v>
      </c>
      <c r="F30" s="13">
        <v>36171.280000000021</v>
      </c>
      <c r="G30" s="13">
        <v>169626.74</v>
      </c>
      <c r="H30" s="13">
        <v>201925.96999999997</v>
      </c>
      <c r="I30" s="14">
        <v>221849.55000000005</v>
      </c>
      <c r="J30" s="13">
        <v>152681.13999999998</v>
      </c>
      <c r="K30" s="13">
        <v>91828.040000000008</v>
      </c>
      <c r="L30" s="13">
        <v>-115451.18</v>
      </c>
      <c r="M30" s="14">
        <v>118919.01000000001</v>
      </c>
      <c r="N30" s="21">
        <f>SUM(B30:M30)</f>
        <v>1193958.74</v>
      </c>
      <c r="O30" s="12"/>
    </row>
    <row r="31" spans="1:18">
      <c r="A31" s="3" t="s">
        <v>69</v>
      </c>
      <c r="B31" s="13">
        <v>19308.054</v>
      </c>
      <c r="C31" s="13">
        <v>20539.865200000004</v>
      </c>
      <c r="D31" s="13">
        <v>17901.152800000003</v>
      </c>
      <c r="E31" s="13">
        <v>17024.752800000002</v>
      </c>
      <c r="F31" s="13">
        <v>14979.702799999999</v>
      </c>
      <c r="G31" s="13">
        <v>8716.9288000000015</v>
      </c>
      <c r="H31" s="13">
        <v>6428.5564000000013</v>
      </c>
      <c r="I31" s="13">
        <v>4934.325600000001</v>
      </c>
      <c r="J31" s="13">
        <v>7087.0583999999999</v>
      </c>
      <c r="K31" s="13">
        <v>17975.917999999994</v>
      </c>
      <c r="L31" s="13">
        <v>21695.685424000003</v>
      </c>
      <c r="M31" s="13">
        <v>17340.203612000001</v>
      </c>
      <c r="N31" s="21">
        <f>SUM(B31:M31)</f>
        <v>173932.203836</v>
      </c>
      <c r="O31" s="12"/>
    </row>
    <row r="32" spans="1:18">
      <c r="A32" s="59" t="s">
        <v>70</v>
      </c>
      <c r="B32" s="60">
        <f>SUM(B30:B31)</f>
        <v>114203.69400000002</v>
      </c>
      <c r="C32" s="60">
        <f t="shared" ref="C32:M32" si="9">SUM(C30:C31)</f>
        <v>97672.815199999983</v>
      </c>
      <c r="D32" s="60">
        <f t="shared" si="9"/>
        <v>92092.492800000007</v>
      </c>
      <c r="E32" s="60">
        <f t="shared" si="9"/>
        <v>87213.012799999982</v>
      </c>
      <c r="F32" s="60">
        <f t="shared" si="9"/>
        <v>51150.98280000002</v>
      </c>
      <c r="G32" s="60">
        <f t="shared" si="9"/>
        <v>178343.66879999998</v>
      </c>
      <c r="H32" s="60">
        <f t="shared" si="9"/>
        <v>208354.52639999997</v>
      </c>
      <c r="I32" s="60">
        <f t="shared" si="9"/>
        <v>226783.87560000006</v>
      </c>
      <c r="J32" s="60">
        <f t="shared" si="9"/>
        <v>159768.19839999999</v>
      </c>
      <c r="K32" s="60">
        <f t="shared" si="9"/>
        <v>109803.958</v>
      </c>
      <c r="L32" s="60">
        <f t="shared" si="9"/>
        <v>-93755.494575999997</v>
      </c>
      <c r="M32" s="60">
        <f t="shared" si="9"/>
        <v>136259.21361200002</v>
      </c>
      <c r="N32" s="61">
        <f>SUM(B32:M32)</f>
        <v>1367890.943836</v>
      </c>
      <c r="O32" s="12"/>
    </row>
    <row r="33" spans="1:18"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62"/>
    </row>
    <row r="34" spans="1:18"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</row>
    <row r="35" spans="1:18">
      <c r="A35" s="3" t="s">
        <v>71</v>
      </c>
      <c r="B35" s="13">
        <v>-75586.920580371545</v>
      </c>
      <c r="C35" s="13">
        <v>-72121.727032222043</v>
      </c>
      <c r="D35" s="13">
        <v>-69241.512727096459</v>
      </c>
      <c r="E35" s="13">
        <v>-61148.53365861698</v>
      </c>
      <c r="F35" s="13">
        <v>-63959.882761248431</v>
      </c>
      <c r="G35" s="13">
        <v>-84225.005549378606</v>
      </c>
      <c r="H35" s="13">
        <v>-58918.092233475902</v>
      </c>
      <c r="I35" s="13">
        <v>-100745.0124190132</v>
      </c>
      <c r="J35" s="13">
        <v>-53409.820833998587</v>
      </c>
      <c r="K35" s="13">
        <v>-99938.908252257243</v>
      </c>
      <c r="L35" s="13">
        <v>-66887.364397397338</v>
      </c>
      <c r="M35" s="13">
        <v>-131709.80460820073</v>
      </c>
      <c r="N35" s="17">
        <f>SUM(B35:M35)</f>
        <v>-937892.5850532772</v>
      </c>
      <c r="O35" s="12"/>
    </row>
    <row r="37" spans="1:18">
      <c r="A37" s="1" t="s">
        <v>7</v>
      </c>
      <c r="B37" s="15">
        <f>B32+B35</f>
        <v>38616.773419628473</v>
      </c>
      <c r="C37" s="15">
        <f t="shared" ref="C37:M37" si="10">C32+C35</f>
        <v>25551.08816777794</v>
      </c>
      <c r="D37" s="15">
        <f t="shared" si="10"/>
        <v>22850.980072903549</v>
      </c>
      <c r="E37" s="15">
        <f t="shared" si="10"/>
        <v>26064.479141383003</v>
      </c>
      <c r="F37" s="15">
        <f t="shared" si="10"/>
        <v>-12808.899961248411</v>
      </c>
      <c r="G37" s="15">
        <f t="shared" si="10"/>
        <v>94118.663250621379</v>
      </c>
      <c r="H37" s="15">
        <f t="shared" si="10"/>
        <v>149436.43416652406</v>
      </c>
      <c r="I37" s="15">
        <f t="shared" si="10"/>
        <v>126038.86318098685</v>
      </c>
      <c r="J37" s="15">
        <f t="shared" si="10"/>
        <v>106358.37756600141</v>
      </c>
      <c r="K37" s="15">
        <f t="shared" si="10"/>
        <v>9865.0497477427562</v>
      </c>
      <c r="L37" s="15">
        <f t="shared" si="10"/>
        <v>-160642.85897339735</v>
      </c>
      <c r="M37" s="15">
        <f t="shared" si="10"/>
        <v>4549.4090037992864</v>
      </c>
      <c r="N37" s="16">
        <f>SUM(B37:M37)</f>
        <v>429998.35878272285</v>
      </c>
      <c r="O37" s="13"/>
    </row>
    <row r="38" spans="1:18">
      <c r="A38" s="1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4"/>
      <c r="O38" s="13"/>
    </row>
    <row r="39" spans="1:18">
      <c r="A39" s="18" t="s">
        <v>8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</row>
    <row r="40" spans="1:18">
      <c r="A40" s="1" t="s">
        <v>9</v>
      </c>
      <c r="B40" s="17">
        <f>M18</f>
        <v>-11620.286050381201</v>
      </c>
      <c r="C40" s="17">
        <f>B43</f>
        <v>26996.487369247272</v>
      </c>
      <c r="D40" s="17">
        <f t="shared" ref="D40:M40" si="11">C43</f>
        <v>52547.575537025215</v>
      </c>
      <c r="E40" s="17">
        <f t="shared" si="11"/>
        <v>75398.555609928764</v>
      </c>
      <c r="F40" s="17">
        <f t="shared" si="11"/>
        <v>101463.03475131176</v>
      </c>
      <c r="G40" s="17">
        <f t="shared" si="11"/>
        <v>218486.13479006334</v>
      </c>
      <c r="H40" s="17">
        <f t="shared" si="11"/>
        <v>312604.79804068472</v>
      </c>
      <c r="I40" s="17">
        <f t="shared" si="11"/>
        <v>462041.23220720876</v>
      </c>
      <c r="J40" s="17">
        <f t="shared" si="11"/>
        <v>588080.09538819559</v>
      </c>
      <c r="K40" s="17">
        <f t="shared" si="11"/>
        <v>694438.47295419697</v>
      </c>
      <c r="L40" s="17">
        <f t="shared" si="11"/>
        <v>704303.52270193968</v>
      </c>
      <c r="M40" s="17">
        <f t="shared" si="11"/>
        <v>543660.66372854239</v>
      </c>
      <c r="N40" s="17">
        <f>B40</f>
        <v>-11620.286050381201</v>
      </c>
    </row>
    <row r="41" spans="1:18">
      <c r="A41" s="3" t="s">
        <v>10</v>
      </c>
      <c r="B41" s="17">
        <f>B37</f>
        <v>38616.773419628473</v>
      </c>
      <c r="C41" s="17">
        <f t="shared" ref="C41:M41" si="12">C37</f>
        <v>25551.08816777794</v>
      </c>
      <c r="D41" s="17">
        <f t="shared" si="12"/>
        <v>22850.980072903549</v>
      </c>
      <c r="E41" s="17">
        <f t="shared" si="12"/>
        <v>26064.479141383003</v>
      </c>
      <c r="F41" s="17">
        <f t="shared" si="12"/>
        <v>-12808.899961248411</v>
      </c>
      <c r="G41" s="17">
        <f t="shared" si="12"/>
        <v>94118.663250621379</v>
      </c>
      <c r="H41" s="17">
        <f t="shared" si="12"/>
        <v>149436.43416652406</v>
      </c>
      <c r="I41" s="17">
        <f t="shared" si="12"/>
        <v>126038.86318098685</v>
      </c>
      <c r="J41" s="17">
        <f t="shared" si="12"/>
        <v>106358.37756600141</v>
      </c>
      <c r="K41" s="17">
        <f t="shared" si="12"/>
        <v>9865.0497477427562</v>
      </c>
      <c r="L41" s="17">
        <f t="shared" si="12"/>
        <v>-160642.85897339735</v>
      </c>
      <c r="M41" s="17">
        <f t="shared" si="12"/>
        <v>4549.4090037992864</v>
      </c>
      <c r="N41" s="17">
        <f>SUM(B41:M41)</f>
        <v>429998.35878272285</v>
      </c>
      <c r="O41" s="21"/>
      <c r="P41" s="13"/>
    </row>
    <row r="42" spans="1:18">
      <c r="A42" s="3" t="s">
        <v>11</v>
      </c>
      <c r="B42" s="17"/>
      <c r="C42" s="17"/>
      <c r="D42" s="17"/>
      <c r="E42" s="17"/>
      <c r="F42" s="21">
        <v>129832</v>
      </c>
      <c r="G42" s="17"/>
      <c r="H42" s="17"/>
      <c r="I42" s="17"/>
      <c r="J42" s="17"/>
      <c r="K42" s="17"/>
      <c r="L42" s="17"/>
      <c r="M42" s="17"/>
      <c r="N42" s="17">
        <f>SUM(B42:M42)</f>
        <v>129832</v>
      </c>
    </row>
    <row r="43" spans="1:18" ht="14.4" thickBot="1">
      <c r="A43" s="1" t="s">
        <v>12</v>
      </c>
      <c r="B43" s="22">
        <f>SUM(B40:B42)</f>
        <v>26996.487369247272</v>
      </c>
      <c r="C43" s="22">
        <f t="shared" ref="C43:M43" si="13">SUM(C40:C42)</f>
        <v>52547.575537025215</v>
      </c>
      <c r="D43" s="22">
        <f t="shared" si="13"/>
        <v>75398.555609928764</v>
      </c>
      <c r="E43" s="22">
        <f t="shared" si="13"/>
        <v>101463.03475131176</v>
      </c>
      <c r="F43" s="22">
        <f t="shared" si="13"/>
        <v>218486.13479006334</v>
      </c>
      <c r="G43" s="22">
        <f t="shared" si="13"/>
        <v>312604.79804068472</v>
      </c>
      <c r="H43" s="22">
        <f t="shared" si="13"/>
        <v>462041.23220720876</v>
      </c>
      <c r="I43" s="22">
        <f t="shared" si="13"/>
        <v>588080.09538819559</v>
      </c>
      <c r="J43" s="22">
        <f t="shared" si="13"/>
        <v>694438.47295419697</v>
      </c>
      <c r="K43" s="22">
        <f t="shared" si="13"/>
        <v>704303.52270193968</v>
      </c>
      <c r="L43" s="22">
        <f t="shared" si="13"/>
        <v>543660.66372854239</v>
      </c>
      <c r="M43" s="22">
        <f t="shared" si="13"/>
        <v>548210.07273234171</v>
      </c>
      <c r="N43" s="23">
        <f>SUM(N40:N42)</f>
        <v>548210.07273234171</v>
      </c>
      <c r="O43" s="13"/>
    </row>
    <row r="44" spans="1:18" ht="14.4" thickTop="1">
      <c r="B44" s="17"/>
      <c r="C44" s="17"/>
      <c r="D44" s="17"/>
      <c r="E44" s="17"/>
      <c r="F44" s="17"/>
      <c r="G44" s="17"/>
      <c r="H44" s="17"/>
      <c r="I44" s="31"/>
      <c r="J44" s="17"/>
      <c r="K44" s="17"/>
      <c r="L44" s="17"/>
      <c r="M44" s="17"/>
      <c r="N44" s="25">
        <v>548210.07273234171</v>
      </c>
    </row>
    <row r="45" spans="1:18">
      <c r="A45" s="18" t="s">
        <v>13</v>
      </c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26"/>
      <c r="O45" s="24"/>
      <c r="P45" s="12"/>
    </row>
    <row r="46" spans="1:18">
      <c r="A46" s="3" t="s">
        <v>14</v>
      </c>
      <c r="B46" s="27">
        <v>5.7000000000000002E-3</v>
      </c>
      <c r="C46" s="27">
        <v>5.7000000000000002E-3</v>
      </c>
      <c r="D46" s="27">
        <v>5.7000000000000002E-3</v>
      </c>
      <c r="E46" s="27">
        <v>1.0200000000000001E-2</v>
      </c>
      <c r="F46" s="27">
        <v>1.0200000000000001E-2</v>
      </c>
      <c r="G46" s="27">
        <v>1.0200000000000001E-2</v>
      </c>
      <c r="H46" s="27">
        <v>2.1999999999999999E-2</v>
      </c>
      <c r="I46" s="27">
        <v>2.1999999999999999E-2</v>
      </c>
      <c r="J46" s="27">
        <v>2.1999999999999999E-2</v>
      </c>
      <c r="K46" s="27">
        <v>3.8699999999999998E-2</v>
      </c>
      <c r="L46" s="27">
        <v>3.8699999999999998E-2</v>
      </c>
      <c r="M46" s="27">
        <v>3.8699999999999998E-2</v>
      </c>
      <c r="N46" s="28"/>
      <c r="O46" s="24"/>
      <c r="P46" s="12"/>
    </row>
    <row r="47" spans="1:18">
      <c r="A47" s="1" t="s">
        <v>9</v>
      </c>
      <c r="B47" s="13">
        <f>M26</f>
        <v>868.83999999999992</v>
      </c>
      <c r="C47" s="13">
        <f>B51</f>
        <v>881.91</v>
      </c>
      <c r="D47" s="13">
        <f t="shared" ref="D47:M47" si="14">C51</f>
        <v>904.89</v>
      </c>
      <c r="E47" s="13">
        <f t="shared" si="14"/>
        <v>941.39</v>
      </c>
      <c r="F47" s="13">
        <f t="shared" si="14"/>
        <v>1026.45</v>
      </c>
      <c r="G47" s="13">
        <f t="shared" si="14"/>
        <v>1171.72</v>
      </c>
      <c r="H47" s="13">
        <f t="shared" si="14"/>
        <v>1433.79</v>
      </c>
      <c r="I47" s="13">
        <f t="shared" si="14"/>
        <v>2297.11</v>
      </c>
      <c r="J47" s="13">
        <f t="shared" si="14"/>
        <v>3395.9300000000003</v>
      </c>
      <c r="K47" s="13">
        <f t="shared" si="14"/>
        <v>4651.63</v>
      </c>
      <c r="L47" s="13">
        <f t="shared" si="14"/>
        <v>6966.57</v>
      </c>
      <c r="M47" s="13">
        <f t="shared" si="14"/>
        <v>8695.86</v>
      </c>
      <c r="N47" s="13">
        <f>B47</f>
        <v>868.83999999999992</v>
      </c>
      <c r="P47" s="13"/>
      <c r="Q47" s="13"/>
      <c r="R47" s="13"/>
    </row>
    <row r="48" spans="1:18">
      <c r="A48" s="3" t="s">
        <v>10</v>
      </c>
      <c r="B48" s="13">
        <v>0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f>SUM(B48:M48)</f>
        <v>0</v>
      </c>
      <c r="O48" s="21"/>
      <c r="P48" s="13"/>
      <c r="Q48" s="13"/>
      <c r="R48" s="13"/>
    </row>
    <row r="49" spans="1:21">
      <c r="A49" s="3" t="s">
        <v>15</v>
      </c>
      <c r="B49" s="13">
        <v>13.07</v>
      </c>
      <c r="C49" s="13">
        <v>22.98</v>
      </c>
      <c r="D49" s="13">
        <v>36.5</v>
      </c>
      <c r="E49" s="13">
        <v>85.06</v>
      </c>
      <c r="F49" s="13">
        <v>189.27</v>
      </c>
      <c r="G49" s="13">
        <v>262.07</v>
      </c>
      <c r="H49" s="13">
        <v>863.32</v>
      </c>
      <c r="I49" s="13">
        <v>1098.82</v>
      </c>
      <c r="J49" s="13">
        <v>1255.7</v>
      </c>
      <c r="K49" s="13">
        <v>2314.94</v>
      </c>
      <c r="L49" s="13">
        <v>1729.29</v>
      </c>
      <c r="M49" s="13">
        <v>1801.88</v>
      </c>
      <c r="N49" s="13">
        <f t="shared" ref="N49:N50" si="15">SUM(B49:M49)</f>
        <v>9672.9</v>
      </c>
      <c r="O49" s="21"/>
      <c r="P49" s="13"/>
      <c r="Q49" s="13"/>
      <c r="R49" s="13"/>
    </row>
    <row r="50" spans="1:21">
      <c r="A50" s="3" t="s">
        <v>11</v>
      </c>
      <c r="B50" s="13">
        <v>0</v>
      </c>
      <c r="C50" s="13">
        <v>0</v>
      </c>
      <c r="D50" s="13">
        <v>0</v>
      </c>
      <c r="E50" s="13">
        <v>0</v>
      </c>
      <c r="F50" s="13">
        <v>-44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f t="shared" si="15"/>
        <v>-44</v>
      </c>
      <c r="O50" s="21"/>
      <c r="P50" s="13"/>
      <c r="Q50" s="13"/>
      <c r="R50" s="13"/>
    </row>
    <row r="51" spans="1:21" ht="14.4" thickBot="1">
      <c r="A51" s="1" t="s">
        <v>12</v>
      </c>
      <c r="B51" s="22">
        <f>SUM(B47:B50)</f>
        <v>881.91</v>
      </c>
      <c r="C51" s="22">
        <f>SUM(C47:C50)</f>
        <v>904.89</v>
      </c>
      <c r="D51" s="22">
        <f t="shared" ref="D51:M51" si="16">SUM(D47:D50)</f>
        <v>941.39</v>
      </c>
      <c r="E51" s="22">
        <f t="shared" si="16"/>
        <v>1026.45</v>
      </c>
      <c r="F51" s="22">
        <f t="shared" si="16"/>
        <v>1171.72</v>
      </c>
      <c r="G51" s="22">
        <f t="shared" si="16"/>
        <v>1433.79</v>
      </c>
      <c r="H51" s="22">
        <f t="shared" si="16"/>
        <v>2297.11</v>
      </c>
      <c r="I51" s="22">
        <f t="shared" si="16"/>
        <v>3395.9300000000003</v>
      </c>
      <c r="J51" s="22">
        <f t="shared" si="16"/>
        <v>4651.63</v>
      </c>
      <c r="K51" s="22">
        <f t="shared" si="16"/>
        <v>6966.57</v>
      </c>
      <c r="L51" s="22">
        <f t="shared" si="16"/>
        <v>8695.86</v>
      </c>
      <c r="M51" s="22">
        <f t="shared" si="16"/>
        <v>10497.740000000002</v>
      </c>
      <c r="N51" s="23">
        <f>SUM(N47:N50)</f>
        <v>10497.74</v>
      </c>
      <c r="O51" s="20"/>
      <c r="P51" s="13"/>
      <c r="Q51" s="13"/>
      <c r="R51" s="13"/>
    </row>
    <row r="52" spans="1:21" ht="14.4" thickTop="1">
      <c r="D52" s="33"/>
      <c r="N52" s="29">
        <v>10497.740000000002</v>
      </c>
    </row>
    <row r="53" spans="1:21">
      <c r="A53" s="67"/>
      <c r="B53" s="8">
        <v>44927</v>
      </c>
      <c r="C53" s="8">
        <v>44958</v>
      </c>
      <c r="D53" s="8">
        <v>44986</v>
      </c>
      <c r="E53" s="8">
        <v>45017</v>
      </c>
      <c r="F53" s="8">
        <v>45047</v>
      </c>
      <c r="G53" s="8">
        <v>45078</v>
      </c>
      <c r="H53" s="8">
        <v>45108</v>
      </c>
      <c r="I53" s="8">
        <v>45139</v>
      </c>
      <c r="J53" s="8">
        <v>45170</v>
      </c>
      <c r="K53" s="8">
        <v>45200</v>
      </c>
      <c r="L53" s="8">
        <v>45231</v>
      </c>
      <c r="M53" s="8">
        <v>45261</v>
      </c>
      <c r="N53" s="68" t="s">
        <v>4</v>
      </c>
      <c r="P53" s="1" t="s">
        <v>32</v>
      </c>
    </row>
    <row r="54" spans="1:21">
      <c r="A54" s="67"/>
      <c r="B54" s="8">
        <v>44957</v>
      </c>
      <c r="C54" s="8">
        <v>44985</v>
      </c>
      <c r="D54" s="8">
        <v>45016</v>
      </c>
      <c r="E54" s="8">
        <v>45046</v>
      </c>
      <c r="F54" s="8">
        <v>45077</v>
      </c>
      <c r="G54" s="8">
        <v>45107</v>
      </c>
      <c r="H54" s="8">
        <v>45138</v>
      </c>
      <c r="I54" s="8">
        <v>45169</v>
      </c>
      <c r="J54" s="8">
        <v>45199</v>
      </c>
      <c r="K54" s="8">
        <v>45230</v>
      </c>
      <c r="L54" s="8">
        <v>45260</v>
      </c>
      <c r="M54" s="8">
        <v>45291</v>
      </c>
      <c r="N54" s="68"/>
      <c r="Q54" s="14"/>
      <c r="R54" s="14"/>
    </row>
    <row r="55" spans="1:21">
      <c r="A55" s="3" t="s">
        <v>68</v>
      </c>
      <c r="B55" s="13">
        <v>89789.019999999975</v>
      </c>
      <c r="C55" s="13">
        <v>70972.289999999994</v>
      </c>
      <c r="D55" s="13">
        <v>71814.109999999986</v>
      </c>
      <c r="E55" s="13">
        <v>70011.680000000008</v>
      </c>
      <c r="F55" s="13">
        <v>-66472.190000000017</v>
      </c>
      <c r="G55" s="13">
        <v>92695.829999999987</v>
      </c>
      <c r="H55" s="13">
        <v>120699.37</v>
      </c>
      <c r="I55" s="13">
        <v>112786.68999999999</v>
      </c>
      <c r="J55" s="13">
        <v>97988.12</v>
      </c>
      <c r="K55" s="13">
        <v>78443.58</v>
      </c>
      <c r="L55" s="14">
        <v>-22494.49</v>
      </c>
      <c r="M55" s="14">
        <v>63940.68</v>
      </c>
      <c r="N55" s="21">
        <f>SUM(B55:M55)</f>
        <v>780174.69</v>
      </c>
      <c r="Q55" s="3">
        <v>2020</v>
      </c>
      <c r="S55" s="3">
        <v>2021</v>
      </c>
      <c r="T55" s="3">
        <v>2022</v>
      </c>
      <c r="U55" s="3">
        <v>2023</v>
      </c>
    </row>
    <row r="56" spans="1:21">
      <c r="A56" s="3" t="s">
        <v>69</v>
      </c>
      <c r="B56" s="13">
        <v>20253.423393000001</v>
      </c>
      <c r="C56" s="13">
        <v>33087.062859999998</v>
      </c>
      <c r="D56" s="13">
        <v>26103.17022</v>
      </c>
      <c r="E56" s="13">
        <v>17291.414270000001</v>
      </c>
      <c r="F56" s="13">
        <v>4508.8711300000032</v>
      </c>
      <c r="G56" s="13">
        <v>7429.8145149999982</v>
      </c>
      <c r="H56" s="13">
        <v>4717.40517</v>
      </c>
      <c r="I56" s="13">
        <v>8773.3392000000022</v>
      </c>
      <c r="J56" s="13">
        <v>5220.7798549999998</v>
      </c>
      <c r="K56" s="13">
        <v>20052.702400000006</v>
      </c>
      <c r="L56" s="13">
        <v>23922.365530000006</v>
      </c>
      <c r="M56" s="13">
        <v>20398.560799999999</v>
      </c>
      <c r="N56" s="21">
        <f>SUM(B56:M56)</f>
        <v>191758.90934300001</v>
      </c>
      <c r="O56" s="12"/>
      <c r="P56" s="3" t="s">
        <v>33</v>
      </c>
      <c r="Q56" s="14">
        <f>B15</f>
        <v>-214203.38</v>
      </c>
      <c r="R56" s="3" t="s">
        <v>34</v>
      </c>
      <c r="S56" s="12">
        <f>Q56</f>
        <v>-214203.38</v>
      </c>
      <c r="T56" s="12">
        <v>0</v>
      </c>
      <c r="U56" s="12">
        <v>0</v>
      </c>
    </row>
    <row r="57" spans="1:21">
      <c r="A57" s="59" t="s">
        <v>70</v>
      </c>
      <c r="B57" s="60">
        <f>SUM(B55:B56)</f>
        <v>110042.44339299998</v>
      </c>
      <c r="C57" s="60">
        <f t="shared" ref="C57:M57" si="17">SUM(C55:C56)</f>
        <v>104059.35285999998</v>
      </c>
      <c r="D57" s="60">
        <f t="shared" si="17"/>
        <v>97917.280219999986</v>
      </c>
      <c r="E57" s="60">
        <f t="shared" si="17"/>
        <v>87303.094270000001</v>
      </c>
      <c r="F57" s="60">
        <f t="shared" si="17"/>
        <v>-61963.318870000017</v>
      </c>
      <c r="G57" s="60">
        <f t="shared" si="17"/>
        <v>100125.64451499999</v>
      </c>
      <c r="H57" s="60">
        <f t="shared" si="17"/>
        <v>125416.77516999999</v>
      </c>
      <c r="I57" s="60">
        <f t="shared" si="17"/>
        <v>121560.02919999999</v>
      </c>
      <c r="J57" s="60">
        <f t="shared" si="17"/>
        <v>103208.899855</v>
      </c>
      <c r="K57" s="60">
        <f t="shared" si="17"/>
        <v>98496.282400000011</v>
      </c>
      <c r="L57" s="60">
        <f t="shared" si="17"/>
        <v>1427.8755300000048</v>
      </c>
      <c r="M57" s="60">
        <f t="shared" si="17"/>
        <v>84339.2408</v>
      </c>
      <c r="N57" s="61">
        <f>SUM(B57:M57)</f>
        <v>971933.59934299998</v>
      </c>
      <c r="O57" s="12"/>
      <c r="R57" s="3" t="s">
        <v>35</v>
      </c>
      <c r="S57" s="12">
        <v>0</v>
      </c>
      <c r="T57" s="12">
        <f>S60</f>
        <v>-11620.286050381153</v>
      </c>
      <c r="U57" s="12">
        <f>T60</f>
        <v>548210.07273234171</v>
      </c>
    </row>
    <row r="58" spans="1:21"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2"/>
      <c r="R58" s="3" t="s">
        <v>36</v>
      </c>
      <c r="S58" s="13">
        <f>88983+173906.95</f>
        <v>262889.95</v>
      </c>
      <c r="T58" s="13">
        <f>129788+489415.27+42855.99</f>
        <v>662059.26</v>
      </c>
      <c r="U58" s="13">
        <v>-79677.039999999994</v>
      </c>
    </row>
    <row r="59" spans="1:21"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2"/>
      <c r="R59" s="3" t="s">
        <v>33</v>
      </c>
      <c r="S59" s="50">
        <f>SUM(S56:S58)</f>
        <v>48686.570000000007</v>
      </c>
      <c r="T59" s="50">
        <f>SUM(T56:T58)</f>
        <v>650438.97394961887</v>
      </c>
      <c r="U59" s="50">
        <f>SUM(U56:U58)</f>
        <v>468533.03273234173</v>
      </c>
    </row>
    <row r="60" spans="1:21">
      <c r="A60" s="3" t="s">
        <v>71</v>
      </c>
      <c r="B60" s="13">
        <v>-101454.13492741682</v>
      </c>
      <c r="C60" s="13">
        <v>-85154.153891033668</v>
      </c>
      <c r="D60" s="13">
        <v>-98551.684474014575</v>
      </c>
      <c r="E60" s="13">
        <v>-76629.615733695609</v>
      </c>
      <c r="F60" s="13">
        <v>-94915.082695471065</v>
      </c>
      <c r="G60" s="13">
        <v>-86142.227803125861</v>
      </c>
      <c r="H60" s="13">
        <v>-93902.338718541083</v>
      </c>
      <c r="I60" s="13">
        <v>-130944.90617612955</v>
      </c>
      <c r="J60" s="13">
        <v>-96591.693879694401</v>
      </c>
      <c r="K60" s="13">
        <v>-80812.074123655315</v>
      </c>
      <c r="L60" s="13">
        <v>-115650.46473342765</v>
      </c>
      <c r="M60" s="13">
        <v>-5928.6198738597996</v>
      </c>
      <c r="N60" s="17">
        <f>SUM(B60:M60)</f>
        <v>-1066676.9970300654</v>
      </c>
      <c r="R60" s="3" t="s">
        <v>37</v>
      </c>
      <c r="S60" s="12">
        <f>N18</f>
        <v>-11620.286050381153</v>
      </c>
      <c r="T60" s="12">
        <f>N43</f>
        <v>548210.07273234171</v>
      </c>
      <c r="U60" s="12">
        <f>N68</f>
        <v>453466.67504527624</v>
      </c>
    </row>
    <row r="61" spans="1:21"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2"/>
      <c r="R61" s="3" t="s">
        <v>38</v>
      </c>
      <c r="S61" s="51">
        <f>S60-S59</f>
        <v>-60306.85605038116</v>
      </c>
      <c r="T61" s="51">
        <f>T60-T59</f>
        <v>-102228.90121727716</v>
      </c>
      <c r="U61" s="51">
        <f>U60-U59</f>
        <v>-15066.357687065494</v>
      </c>
    </row>
    <row r="62" spans="1:21">
      <c r="A62" s="1" t="s">
        <v>7</v>
      </c>
      <c r="B62" s="15">
        <f>B57+B60</f>
        <v>8588.3084655831626</v>
      </c>
      <c r="C62" s="15">
        <f t="shared" ref="C62:M62" si="18">C57+C60</f>
        <v>18905.198968966317</v>
      </c>
      <c r="D62" s="15">
        <f t="shared" si="18"/>
        <v>-634.40425401458924</v>
      </c>
      <c r="E62" s="15">
        <f t="shared" si="18"/>
        <v>10673.478536304392</v>
      </c>
      <c r="F62" s="15">
        <f t="shared" si="18"/>
        <v>-156878.40156547108</v>
      </c>
      <c r="G62" s="15">
        <f t="shared" si="18"/>
        <v>13983.416711874132</v>
      </c>
      <c r="H62" s="15">
        <f t="shared" si="18"/>
        <v>31514.436451458911</v>
      </c>
      <c r="I62" s="15">
        <f t="shared" si="18"/>
        <v>-9384.8769761295553</v>
      </c>
      <c r="J62" s="15">
        <f t="shared" si="18"/>
        <v>6617.2059753055946</v>
      </c>
      <c r="K62" s="15">
        <f t="shared" si="18"/>
        <v>17684.208276344696</v>
      </c>
      <c r="L62" s="15">
        <f t="shared" si="18"/>
        <v>-114222.58920342765</v>
      </c>
      <c r="M62" s="15">
        <f t="shared" si="18"/>
        <v>78410.620926140196</v>
      </c>
      <c r="N62" s="16">
        <f>SUM(B62:M62)</f>
        <v>-94743.397687065473</v>
      </c>
    </row>
    <row r="63" spans="1:21"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21"/>
      <c r="M63" s="17"/>
      <c r="N63" s="28"/>
      <c r="O63" s="12"/>
    </row>
    <row r="64" spans="1:21">
      <c r="A64" s="18" t="s">
        <v>8</v>
      </c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2"/>
      <c r="P64" s="1" t="s">
        <v>21</v>
      </c>
    </row>
    <row r="65" spans="1:21">
      <c r="A65" s="1" t="s">
        <v>9</v>
      </c>
      <c r="B65" s="17">
        <f>M43</f>
        <v>548210.07273234171</v>
      </c>
      <c r="C65" s="17">
        <f>B68</f>
        <v>556798.38119792484</v>
      </c>
      <c r="D65" s="17">
        <f t="shared" ref="D65:M65" si="19">C68</f>
        <v>575703.58016689122</v>
      </c>
      <c r="E65" s="17">
        <f t="shared" si="19"/>
        <v>575069.17591287661</v>
      </c>
      <c r="F65" s="17">
        <f t="shared" si="19"/>
        <v>585742.65444918105</v>
      </c>
      <c r="G65" s="17">
        <f t="shared" si="19"/>
        <v>428864.25288370997</v>
      </c>
      <c r="H65" s="17">
        <f t="shared" si="19"/>
        <v>442847.6695955841</v>
      </c>
      <c r="I65" s="17">
        <f t="shared" si="19"/>
        <v>474362.10604704299</v>
      </c>
      <c r="J65" s="17">
        <f t="shared" si="19"/>
        <v>464977.22907091345</v>
      </c>
      <c r="K65" s="17">
        <f t="shared" si="19"/>
        <v>471594.43504621903</v>
      </c>
      <c r="L65" s="17">
        <f t="shared" si="19"/>
        <v>489278.64332256373</v>
      </c>
      <c r="M65" s="17">
        <f t="shared" si="19"/>
        <v>375056.05411913607</v>
      </c>
      <c r="N65" s="17">
        <f>B65</f>
        <v>548210.07273234171</v>
      </c>
      <c r="Q65" s="14"/>
      <c r="R65" s="14"/>
    </row>
    <row r="66" spans="1:21">
      <c r="A66" s="3" t="s">
        <v>10</v>
      </c>
      <c r="B66" s="17">
        <f>B62</f>
        <v>8588.3084655831626</v>
      </c>
      <c r="C66" s="17">
        <f t="shared" ref="C66:M66" si="20">C62</f>
        <v>18905.198968966317</v>
      </c>
      <c r="D66" s="17">
        <f t="shared" si="20"/>
        <v>-634.40425401458924</v>
      </c>
      <c r="E66" s="17">
        <f t="shared" si="20"/>
        <v>10673.478536304392</v>
      </c>
      <c r="F66" s="17">
        <f t="shared" si="20"/>
        <v>-156878.40156547108</v>
      </c>
      <c r="G66" s="17">
        <f t="shared" si="20"/>
        <v>13983.416711874132</v>
      </c>
      <c r="H66" s="17">
        <f t="shared" si="20"/>
        <v>31514.436451458911</v>
      </c>
      <c r="I66" s="17">
        <f t="shared" si="20"/>
        <v>-9384.8769761295553</v>
      </c>
      <c r="J66" s="17">
        <f t="shared" si="20"/>
        <v>6617.2059753055946</v>
      </c>
      <c r="K66" s="17">
        <f t="shared" si="20"/>
        <v>17684.208276344696</v>
      </c>
      <c r="L66" s="17">
        <f t="shared" si="20"/>
        <v>-114222.58920342765</v>
      </c>
      <c r="M66" s="17">
        <f t="shared" si="20"/>
        <v>78410.620926140196</v>
      </c>
      <c r="N66" s="17">
        <f>SUM(B66:M66)</f>
        <v>-94743.397687065473</v>
      </c>
      <c r="O66" s="21"/>
      <c r="Q66" s="3">
        <v>2020</v>
      </c>
      <c r="S66" s="3">
        <v>2021</v>
      </c>
      <c r="T66" s="3">
        <v>2022</v>
      </c>
      <c r="U66" s="3">
        <v>2023</v>
      </c>
    </row>
    <row r="67" spans="1:21">
      <c r="A67" s="3" t="s">
        <v>11</v>
      </c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>
        <f>SUM(B67:M67)</f>
        <v>0</v>
      </c>
      <c r="P67" s="3" t="s">
        <v>33</v>
      </c>
      <c r="Q67" s="14">
        <f>B22</f>
        <v>-3339.07</v>
      </c>
      <c r="R67" s="3" t="s">
        <v>34</v>
      </c>
      <c r="S67" s="12">
        <f>Q67</f>
        <v>-3339.07</v>
      </c>
      <c r="T67" s="12">
        <v>0</v>
      </c>
      <c r="U67" s="12">
        <v>0</v>
      </c>
    </row>
    <row r="68" spans="1:21" ht="14.4" thickBot="1">
      <c r="A68" s="1" t="s">
        <v>12</v>
      </c>
      <c r="B68" s="22">
        <f>SUM(B65:B67)</f>
        <v>556798.38119792484</v>
      </c>
      <c r="C68" s="22">
        <f t="shared" ref="C68:M68" si="21">SUM(C65:C67)</f>
        <v>575703.58016689122</v>
      </c>
      <c r="D68" s="22">
        <f t="shared" si="21"/>
        <v>575069.17591287661</v>
      </c>
      <c r="E68" s="22">
        <f t="shared" si="21"/>
        <v>585742.65444918105</v>
      </c>
      <c r="F68" s="22">
        <f t="shared" si="21"/>
        <v>428864.25288370997</v>
      </c>
      <c r="G68" s="22">
        <f t="shared" si="21"/>
        <v>442847.6695955841</v>
      </c>
      <c r="H68" s="22">
        <f t="shared" si="21"/>
        <v>474362.10604704299</v>
      </c>
      <c r="I68" s="22">
        <f t="shared" si="21"/>
        <v>464977.22907091345</v>
      </c>
      <c r="J68" s="22">
        <f t="shared" si="21"/>
        <v>471594.43504621903</v>
      </c>
      <c r="K68" s="22">
        <f t="shared" si="21"/>
        <v>489278.64332256373</v>
      </c>
      <c r="L68" s="22">
        <f t="shared" si="21"/>
        <v>375056.05411913607</v>
      </c>
      <c r="M68" s="22">
        <f t="shared" si="21"/>
        <v>453466.67504527629</v>
      </c>
      <c r="N68" s="23">
        <f>SUM(N65:N67)</f>
        <v>453466.67504527624</v>
      </c>
      <c r="O68" s="12"/>
      <c r="R68" s="3" t="s">
        <v>35</v>
      </c>
      <c r="S68" s="12">
        <v>0</v>
      </c>
      <c r="T68" s="12">
        <f>S71</f>
        <v>868.83999999999969</v>
      </c>
      <c r="U68" s="12">
        <f>T71</f>
        <v>10497.74</v>
      </c>
    </row>
    <row r="69" spans="1:21" ht="14.4" thickTop="1"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25">
        <v>453466.67504527629</v>
      </c>
      <c r="R69" s="3" t="s">
        <v>36</v>
      </c>
      <c r="S69" s="13">
        <v>-1352.17</v>
      </c>
      <c r="T69" s="13">
        <v>9194.26</v>
      </c>
      <c r="U69" s="13">
        <v>31811.98</v>
      </c>
    </row>
    <row r="70" spans="1:21">
      <c r="A70" s="18" t="s">
        <v>13</v>
      </c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26"/>
      <c r="O70" s="24"/>
      <c r="R70" s="3" t="s">
        <v>33</v>
      </c>
      <c r="S70" s="50">
        <f>SUM(S67:S69)</f>
        <v>-4691.24</v>
      </c>
      <c r="T70" s="50">
        <f>SUM(T67:T69)</f>
        <v>10063.1</v>
      </c>
      <c r="U70" s="50">
        <f>SUM(U67:U69)</f>
        <v>42309.72</v>
      </c>
    </row>
    <row r="71" spans="1:21">
      <c r="A71" s="3" t="s">
        <v>14</v>
      </c>
      <c r="B71" s="27">
        <v>4.7300000000000002E-2</v>
      </c>
      <c r="C71" s="27">
        <v>4.7300000000000002E-2</v>
      </c>
      <c r="D71" s="27">
        <v>4.7300000000000002E-2</v>
      </c>
      <c r="E71" s="27">
        <v>4.9799999999999997E-2</v>
      </c>
      <c r="F71" s="27">
        <v>4.9799999999999997E-2</v>
      </c>
      <c r="G71" s="27">
        <v>4.9799999999999997E-2</v>
      </c>
      <c r="H71" s="27">
        <v>4.9799999999999997E-2</v>
      </c>
      <c r="I71" s="27">
        <v>4.9799999999999997E-2</v>
      </c>
      <c r="J71" s="27">
        <v>4.9799999999999997E-2</v>
      </c>
      <c r="K71" s="27">
        <v>5.4899999999999997E-2</v>
      </c>
      <c r="L71" s="27">
        <v>5.4899999999999997E-2</v>
      </c>
      <c r="M71" s="27">
        <v>5.4899999999999997E-2</v>
      </c>
      <c r="N71" s="28"/>
      <c r="O71" s="24"/>
      <c r="R71" s="3" t="s">
        <v>37</v>
      </c>
      <c r="S71" s="12">
        <f>N26</f>
        <v>868.83999999999969</v>
      </c>
      <c r="T71" s="12">
        <f>N51</f>
        <v>10497.74</v>
      </c>
      <c r="U71" s="12">
        <f>N76</f>
        <v>35149.260000000009</v>
      </c>
    </row>
    <row r="72" spans="1:21">
      <c r="A72" s="1" t="s">
        <v>9</v>
      </c>
      <c r="B72" s="13">
        <f>M51</f>
        <v>10497.740000000002</v>
      </c>
      <c r="C72" s="13">
        <f>B76</f>
        <v>12734.54</v>
      </c>
      <c r="D72" s="13">
        <f t="shared" ref="D72:M72" si="22">C76</f>
        <v>14823.480000000001</v>
      </c>
      <c r="E72" s="13">
        <f t="shared" si="22"/>
        <v>17133.68</v>
      </c>
      <c r="F72" s="13">
        <f t="shared" si="22"/>
        <v>19531.21</v>
      </c>
      <c r="G72" s="13">
        <f t="shared" si="22"/>
        <v>21345.129999999997</v>
      </c>
      <c r="H72" s="13">
        <f t="shared" si="22"/>
        <v>23157.769999999997</v>
      </c>
      <c r="I72" s="13">
        <f t="shared" si="22"/>
        <v>25164.129999999997</v>
      </c>
      <c r="J72" s="13">
        <f t="shared" si="22"/>
        <v>27130.789999999997</v>
      </c>
      <c r="K72" s="13">
        <f t="shared" si="22"/>
        <v>29061.1</v>
      </c>
      <c r="L72" s="13">
        <f t="shared" si="22"/>
        <v>31342.48</v>
      </c>
      <c r="M72" s="13">
        <f t="shared" si="22"/>
        <v>33034.86</v>
      </c>
      <c r="N72" s="13">
        <f>B72</f>
        <v>10497.740000000002</v>
      </c>
      <c r="O72" s="21"/>
      <c r="R72" s="3" t="s">
        <v>38</v>
      </c>
      <c r="S72" s="51">
        <f>S71-S70</f>
        <v>5560.08</v>
      </c>
      <c r="T72" s="51">
        <f>T71-T70</f>
        <v>434.63999999999942</v>
      </c>
      <c r="U72" s="51">
        <f>U71-U70</f>
        <v>-7160.4599999999919</v>
      </c>
    </row>
    <row r="73" spans="1:21">
      <c r="A73" s="3" t="s">
        <v>10</v>
      </c>
      <c r="B73" s="13">
        <v>0</v>
      </c>
      <c r="C73" s="13">
        <v>0</v>
      </c>
      <c r="D73" s="13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f>SUM(B73:M73)</f>
        <v>0</v>
      </c>
      <c r="O73" s="21"/>
    </row>
    <row r="74" spans="1:21">
      <c r="A74" s="3" t="s">
        <v>15</v>
      </c>
      <c r="B74" s="13">
        <v>2236.8000000000002</v>
      </c>
      <c r="C74" s="13">
        <v>2088.94</v>
      </c>
      <c r="D74" s="13">
        <v>2310.1999999999998</v>
      </c>
      <c r="E74" s="13">
        <v>2397.5300000000002</v>
      </c>
      <c r="F74" s="13">
        <v>1813.92</v>
      </c>
      <c r="G74" s="13">
        <v>1812.64</v>
      </c>
      <c r="H74" s="13">
        <v>2006.36</v>
      </c>
      <c r="I74" s="13">
        <v>1966.66</v>
      </c>
      <c r="J74" s="13">
        <v>1930.31</v>
      </c>
      <c r="K74" s="13">
        <v>2281.38</v>
      </c>
      <c r="L74" s="13">
        <v>1692.38</v>
      </c>
      <c r="M74" s="13">
        <v>2114.4</v>
      </c>
      <c r="N74" s="13">
        <f t="shared" ref="N74:N75" si="23">SUM(B74:M74)</f>
        <v>24651.520000000004</v>
      </c>
      <c r="O74" s="21"/>
      <c r="S74" s="12">
        <f>S61+S72</f>
        <v>-54746.776050381159</v>
      </c>
      <c r="T74" s="12">
        <f>T61+T72</f>
        <v>-101794.26121727716</v>
      </c>
      <c r="U74" s="12">
        <f>U61+U72</f>
        <v>-22226.817687065486</v>
      </c>
    </row>
    <row r="75" spans="1:21">
      <c r="A75" s="3" t="s">
        <v>11</v>
      </c>
      <c r="B75" s="13">
        <v>0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f t="shared" si="23"/>
        <v>0</v>
      </c>
      <c r="O75" s="21"/>
      <c r="P75" s="13"/>
      <c r="Q75" s="13"/>
      <c r="R75" s="13"/>
    </row>
    <row r="76" spans="1:21" ht="14.4" thickBot="1">
      <c r="A76" s="1" t="s">
        <v>12</v>
      </c>
      <c r="B76" s="22">
        <f>SUM(B72:B75)</f>
        <v>12734.54</v>
      </c>
      <c r="C76" s="22">
        <f>SUM(C72:C75)</f>
        <v>14823.480000000001</v>
      </c>
      <c r="D76" s="22">
        <f t="shared" ref="D76:M76" si="24">SUM(D72:D75)</f>
        <v>17133.68</v>
      </c>
      <c r="E76" s="22">
        <f t="shared" si="24"/>
        <v>19531.21</v>
      </c>
      <c r="F76" s="22">
        <f t="shared" si="24"/>
        <v>21345.129999999997</v>
      </c>
      <c r="G76" s="22">
        <f t="shared" si="24"/>
        <v>23157.769999999997</v>
      </c>
      <c r="H76" s="22">
        <f t="shared" si="24"/>
        <v>25164.129999999997</v>
      </c>
      <c r="I76" s="22">
        <f t="shared" si="24"/>
        <v>27130.789999999997</v>
      </c>
      <c r="J76" s="22">
        <f t="shared" si="24"/>
        <v>29061.1</v>
      </c>
      <c r="K76" s="22">
        <f t="shared" si="24"/>
        <v>31342.48</v>
      </c>
      <c r="L76" s="22">
        <f t="shared" si="24"/>
        <v>33034.86</v>
      </c>
      <c r="M76" s="22">
        <f t="shared" si="24"/>
        <v>35149.26</v>
      </c>
      <c r="N76" s="23">
        <f>SUM(N72:N75)</f>
        <v>35149.260000000009</v>
      </c>
      <c r="O76" s="21"/>
      <c r="P76" s="13"/>
      <c r="Q76" s="13"/>
      <c r="R76" s="13"/>
    </row>
    <row r="77" spans="1:21" ht="14.4" thickTop="1">
      <c r="N77" s="34">
        <v>35149.26</v>
      </c>
    </row>
    <row r="78" spans="1:21">
      <c r="N78" s="3"/>
      <c r="P78" s="33"/>
    </row>
    <row r="79" spans="1:21">
      <c r="N79" s="1" t="s">
        <v>72</v>
      </c>
    </row>
    <row r="80" spans="1:21">
      <c r="N80" s="35" t="s">
        <v>8</v>
      </c>
      <c r="P80" s="1">
        <v>2023</v>
      </c>
      <c r="R80" s="4"/>
    </row>
    <row r="81" spans="9:18">
      <c r="N81" s="36"/>
      <c r="O81" s="3" t="s">
        <v>17</v>
      </c>
      <c r="P81" s="33">
        <f>N68</f>
        <v>453466.67504527624</v>
      </c>
      <c r="Q81" s="4"/>
    </row>
    <row r="82" spans="9:18">
      <c r="I82" s="12"/>
      <c r="N82" s="36"/>
      <c r="O82" s="3" t="s">
        <v>18</v>
      </c>
      <c r="P82" s="33">
        <v>579085.51</v>
      </c>
      <c r="R82" s="4"/>
    </row>
    <row r="83" spans="9:18">
      <c r="I83" s="12"/>
      <c r="O83" s="30" t="s">
        <v>19</v>
      </c>
      <c r="P83" s="37">
        <f>P81-P82</f>
        <v>-125618.83495472377</v>
      </c>
      <c r="Q83" s="3" t="s">
        <v>20</v>
      </c>
      <c r="R83" s="4"/>
    </row>
    <row r="84" spans="9:18">
      <c r="N84" s="3"/>
      <c r="P84" s="4"/>
    </row>
    <row r="85" spans="9:18">
      <c r="N85" s="3"/>
      <c r="P85" s="4"/>
    </row>
    <row r="86" spans="9:18">
      <c r="N86" s="35" t="s">
        <v>21</v>
      </c>
      <c r="P86" s="1">
        <v>2023</v>
      </c>
    </row>
    <row r="87" spans="9:18">
      <c r="N87" s="3"/>
      <c r="O87" s="3" t="s">
        <v>17</v>
      </c>
      <c r="P87" s="33">
        <f>N76</f>
        <v>35149.260000000009</v>
      </c>
    </row>
    <row r="88" spans="9:18">
      <c r="N88" s="3"/>
      <c r="O88" s="3" t="s">
        <v>18</v>
      </c>
      <c r="P88" s="33">
        <v>37068.31</v>
      </c>
    </row>
    <row r="89" spans="9:18">
      <c r="O89" s="1" t="s">
        <v>19</v>
      </c>
      <c r="P89" s="37">
        <f>P87-P88</f>
        <v>-1919.0499999999884</v>
      </c>
      <c r="Q89" s="3" t="s">
        <v>20</v>
      </c>
    </row>
  </sheetData>
  <mergeCells count="6">
    <mergeCell ref="A4:A5"/>
    <mergeCell ref="N4:N5"/>
    <mergeCell ref="A28:A29"/>
    <mergeCell ref="N28:N29"/>
    <mergeCell ref="A53:A54"/>
    <mergeCell ref="N53:N54"/>
  </mergeCells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ED0D8-3D44-41B8-8BE2-B398C41514F3}">
  <sheetPr>
    <tabColor rgb="FF00B050"/>
  </sheetPr>
  <dimension ref="A1:R46"/>
  <sheetViews>
    <sheetView topLeftCell="E1" workbookViewId="0">
      <selection activeCell="A39" sqref="A39:XFD50"/>
    </sheetView>
  </sheetViews>
  <sheetFormatPr defaultColWidth="8.88671875" defaultRowHeight="14.4"/>
  <cols>
    <col min="1" max="1" width="17.88671875" customWidth="1"/>
    <col min="2" max="2" width="13.6640625" style="38" bestFit="1" customWidth="1"/>
    <col min="3" max="5" width="13.6640625" style="39" customWidth="1"/>
    <col min="6" max="6" width="14.44140625" style="39" bestFit="1" customWidth="1"/>
    <col min="7" max="8" width="14.44140625" style="40" customWidth="1"/>
    <col min="9" max="9" width="16.5546875" style="38" bestFit="1" customWidth="1"/>
    <col min="10" max="10" width="16.5546875" style="38" customWidth="1"/>
    <col min="11" max="11" width="17.33203125" bestFit="1" customWidth="1"/>
    <col min="12" max="12" width="25.6640625" customWidth="1"/>
    <col min="13" max="13" width="11.6640625" bestFit="1" customWidth="1"/>
    <col min="14" max="14" width="11.5546875" bestFit="1" customWidth="1"/>
    <col min="15" max="16" width="10.5546875" bestFit="1" customWidth="1"/>
    <col min="17" max="17" width="11.5546875" bestFit="1" customWidth="1"/>
  </cols>
  <sheetData>
    <row r="1" spans="1:12">
      <c r="A1" t="s">
        <v>22</v>
      </c>
      <c r="B1" s="38" t="s">
        <v>23</v>
      </c>
      <c r="C1" s="39" t="s">
        <v>24</v>
      </c>
      <c r="D1" s="39" t="s">
        <v>25</v>
      </c>
      <c r="E1" s="39" t="s">
        <v>26</v>
      </c>
      <c r="F1" s="39" t="s">
        <v>27</v>
      </c>
      <c r="G1" s="40" t="s">
        <v>28</v>
      </c>
      <c r="H1" s="40" t="s">
        <v>29</v>
      </c>
      <c r="I1" s="38" t="s">
        <v>30</v>
      </c>
      <c r="J1" s="38" t="s">
        <v>25</v>
      </c>
      <c r="K1" t="s">
        <v>27</v>
      </c>
    </row>
    <row r="2" spans="1:12">
      <c r="E2" s="39">
        <f>C2+D2</f>
        <v>0</v>
      </c>
      <c r="F2" s="39">
        <f>E2</f>
        <v>0</v>
      </c>
      <c r="K2" s="49">
        <v>-3339.07</v>
      </c>
    </row>
    <row r="3" spans="1:12">
      <c r="A3" s="41">
        <v>44197</v>
      </c>
      <c r="B3" s="42">
        <v>5.7000000000000002E-3</v>
      </c>
      <c r="C3" s="39">
        <v>-208151.13657714863</v>
      </c>
      <c r="E3" s="39">
        <f t="shared" ref="E3:E38" si="0">C3+D3</f>
        <v>-208151.13657714863</v>
      </c>
      <c r="F3" s="43">
        <f>F2+E3</f>
        <v>-208151.13657714863</v>
      </c>
      <c r="G3" s="44">
        <v>31</v>
      </c>
      <c r="H3" s="44">
        <f>SUM(G3:G14)</f>
        <v>365</v>
      </c>
      <c r="I3" s="39">
        <f t="shared" ref="I3:I38" si="1">ROUND(F3*B3*G3/H3,2)</f>
        <v>-100.77</v>
      </c>
      <c r="J3" s="39"/>
      <c r="K3" s="45">
        <f>I3+K2</f>
        <v>-3439.84</v>
      </c>
    </row>
    <row r="4" spans="1:12">
      <c r="A4" s="41">
        <v>44228</v>
      </c>
      <c r="B4" s="42">
        <v>5.7000000000000002E-3</v>
      </c>
      <c r="C4" s="39">
        <v>31129.651846785695</v>
      </c>
      <c r="E4" s="39">
        <f t="shared" si="0"/>
        <v>31129.651846785695</v>
      </c>
      <c r="F4" s="43">
        <f t="shared" ref="F4:F38" si="2">F3+E4</f>
        <v>-177021.48473036295</v>
      </c>
      <c r="G4" s="44">
        <v>28</v>
      </c>
      <c r="H4" s="44">
        <f t="shared" ref="H4:H14" si="3">H3</f>
        <v>365</v>
      </c>
      <c r="I4" s="39">
        <f t="shared" si="1"/>
        <v>-77.400000000000006</v>
      </c>
      <c r="J4" s="39"/>
      <c r="K4" s="45">
        <f t="shared" ref="K4:K38" si="4">K3+I4</f>
        <v>-3517.2400000000002</v>
      </c>
    </row>
    <row r="5" spans="1:12">
      <c r="A5" s="41">
        <v>44256</v>
      </c>
      <c r="B5" s="42">
        <v>5.7000000000000002E-3</v>
      </c>
      <c r="C5" s="39">
        <v>8646.7832677922706</v>
      </c>
      <c r="E5" s="39">
        <f t="shared" si="0"/>
        <v>8646.7832677922706</v>
      </c>
      <c r="F5" s="43">
        <f t="shared" si="2"/>
        <v>-168374.70146257069</v>
      </c>
      <c r="G5" s="44">
        <v>31</v>
      </c>
      <c r="H5" s="44">
        <f t="shared" si="3"/>
        <v>365</v>
      </c>
      <c r="I5" s="39">
        <f t="shared" si="1"/>
        <v>-81.510000000000005</v>
      </c>
      <c r="J5" s="39"/>
      <c r="K5" s="45">
        <f t="shared" si="4"/>
        <v>-3598.7500000000005</v>
      </c>
    </row>
    <row r="6" spans="1:12">
      <c r="A6" s="41">
        <v>44287</v>
      </c>
      <c r="B6" s="42">
        <v>5.7000000000000002E-3</v>
      </c>
      <c r="C6" s="39">
        <v>-1754.1733791956285</v>
      </c>
      <c r="E6" s="39">
        <f t="shared" si="0"/>
        <v>-1754.1733791956285</v>
      </c>
      <c r="F6" s="43">
        <f t="shared" si="2"/>
        <v>-170128.87484176632</v>
      </c>
      <c r="G6" s="44">
        <v>30</v>
      </c>
      <c r="H6" s="44">
        <f t="shared" si="3"/>
        <v>365</v>
      </c>
      <c r="I6" s="39">
        <f t="shared" si="1"/>
        <v>-79.7</v>
      </c>
      <c r="J6" s="39"/>
      <c r="K6" s="45">
        <f t="shared" si="4"/>
        <v>-3678.4500000000003</v>
      </c>
    </row>
    <row r="7" spans="1:12">
      <c r="A7" s="41">
        <v>44317</v>
      </c>
      <c r="B7" s="42">
        <v>5.7000000000000002E-3</v>
      </c>
      <c r="C7" s="39">
        <v>-5691.5073050074861</v>
      </c>
      <c r="E7" s="39">
        <f t="shared" si="0"/>
        <v>-5691.5073050074861</v>
      </c>
      <c r="F7" s="43">
        <f t="shared" si="2"/>
        <v>-175820.3821467738</v>
      </c>
      <c r="G7" s="44">
        <v>31</v>
      </c>
      <c r="H7" s="44">
        <f t="shared" si="3"/>
        <v>365</v>
      </c>
      <c r="I7" s="39">
        <f t="shared" si="1"/>
        <v>-85.12</v>
      </c>
      <c r="J7" s="39"/>
      <c r="K7" s="45">
        <f t="shared" si="4"/>
        <v>-3763.57</v>
      </c>
    </row>
    <row r="8" spans="1:12">
      <c r="A8" s="41">
        <v>44348</v>
      </c>
      <c r="B8" s="42">
        <v>5.7000000000000002E-3</v>
      </c>
      <c r="C8" s="39">
        <v>32010.129399736077</v>
      </c>
      <c r="D8" s="39">
        <v>84371</v>
      </c>
      <c r="E8" s="39">
        <f t="shared" si="0"/>
        <v>116381.12939973608</v>
      </c>
      <c r="F8" s="43">
        <f t="shared" si="2"/>
        <v>-59439.252747037724</v>
      </c>
      <c r="G8" s="44">
        <v>30</v>
      </c>
      <c r="H8" s="44">
        <f t="shared" si="3"/>
        <v>365</v>
      </c>
      <c r="I8" s="39">
        <f t="shared" si="1"/>
        <v>-27.85</v>
      </c>
      <c r="J8" s="39">
        <v>4611</v>
      </c>
      <c r="K8" s="45">
        <f>K7+I8+J8</f>
        <v>819.57999999999993</v>
      </c>
    </row>
    <row r="9" spans="1:12">
      <c r="A9" s="41">
        <v>44378</v>
      </c>
      <c r="B9" s="42">
        <v>5.7000000000000002E-3</v>
      </c>
      <c r="C9" s="39">
        <v>23289.870559584451</v>
      </c>
      <c r="E9" s="39">
        <f t="shared" si="0"/>
        <v>23289.870559584451</v>
      </c>
      <c r="F9" s="43">
        <f t="shared" si="2"/>
        <v>-36149.382187453273</v>
      </c>
      <c r="G9" s="44">
        <v>31</v>
      </c>
      <c r="H9" s="44">
        <f t="shared" si="3"/>
        <v>365</v>
      </c>
      <c r="I9" s="39">
        <f t="shared" si="1"/>
        <v>-17.5</v>
      </c>
      <c r="J9" s="39"/>
      <c r="K9" s="45">
        <f t="shared" si="4"/>
        <v>802.07999999999993</v>
      </c>
    </row>
    <row r="10" spans="1:12">
      <c r="A10" s="41">
        <v>44409</v>
      </c>
      <c r="B10" s="42">
        <v>5.7000000000000002E-3</v>
      </c>
      <c r="C10" s="39">
        <v>61317.799764403986</v>
      </c>
      <c r="E10" s="39">
        <f t="shared" si="0"/>
        <v>61317.799764403986</v>
      </c>
      <c r="F10" s="43">
        <f t="shared" si="2"/>
        <v>25168.417576950713</v>
      </c>
      <c r="G10" s="44">
        <v>31</v>
      </c>
      <c r="H10" s="44">
        <f t="shared" si="3"/>
        <v>365</v>
      </c>
      <c r="I10" s="39">
        <f t="shared" si="1"/>
        <v>12.18</v>
      </c>
      <c r="J10" s="39"/>
      <c r="K10" s="45">
        <f t="shared" si="4"/>
        <v>814.25999999999988</v>
      </c>
    </row>
    <row r="11" spans="1:12">
      <c r="A11" s="41">
        <v>44440</v>
      </c>
      <c r="B11" s="42">
        <v>5.7000000000000002E-3</v>
      </c>
      <c r="C11" s="39">
        <v>11292.510784613929</v>
      </c>
      <c r="E11" s="39">
        <f t="shared" si="0"/>
        <v>11292.510784613929</v>
      </c>
      <c r="F11" s="43">
        <f t="shared" si="2"/>
        <v>36460.928361564642</v>
      </c>
      <c r="G11" s="44">
        <v>30</v>
      </c>
      <c r="H11" s="44">
        <f t="shared" si="3"/>
        <v>365</v>
      </c>
      <c r="I11" s="39">
        <f t="shared" si="1"/>
        <v>17.079999999999998</v>
      </c>
      <c r="J11" s="39"/>
      <c r="K11" s="45">
        <f t="shared" si="4"/>
        <v>831.33999999999992</v>
      </c>
    </row>
    <row r="12" spans="1:12">
      <c r="A12" s="41">
        <v>44470</v>
      </c>
      <c r="B12" s="42">
        <v>5.7000000000000002E-3</v>
      </c>
      <c r="C12" s="39">
        <v>22970.525417511992</v>
      </c>
      <c r="E12" s="39">
        <f t="shared" si="0"/>
        <v>22970.525417511992</v>
      </c>
      <c r="F12" s="43">
        <f t="shared" si="2"/>
        <v>59431.453779076634</v>
      </c>
      <c r="G12" s="44">
        <v>31</v>
      </c>
      <c r="H12" s="44">
        <f t="shared" si="3"/>
        <v>365</v>
      </c>
      <c r="I12" s="39">
        <f t="shared" si="1"/>
        <v>28.77</v>
      </c>
      <c r="J12" s="39"/>
      <c r="K12" s="45">
        <f t="shared" si="4"/>
        <v>860.1099999999999</v>
      </c>
    </row>
    <row r="13" spans="1:12">
      <c r="A13" s="41">
        <v>44501</v>
      </c>
      <c r="B13" s="42">
        <v>5.7000000000000002E-3</v>
      </c>
      <c r="C13" s="39">
        <v>-28773.699144601185</v>
      </c>
      <c r="E13" s="39">
        <f t="shared" si="0"/>
        <v>-28773.699144601185</v>
      </c>
      <c r="F13" s="43">
        <f t="shared" si="2"/>
        <v>30657.754634475448</v>
      </c>
      <c r="G13" s="44">
        <v>30</v>
      </c>
      <c r="H13" s="44">
        <f t="shared" si="3"/>
        <v>365</v>
      </c>
      <c r="I13" s="39">
        <f t="shared" si="1"/>
        <v>14.36</v>
      </c>
      <c r="J13" s="39"/>
      <c r="K13" s="45">
        <f t="shared" si="4"/>
        <v>874.46999999999991</v>
      </c>
    </row>
    <row r="14" spans="1:12">
      <c r="A14" s="41">
        <v>44531</v>
      </c>
      <c r="B14" s="42">
        <v>5.7000000000000002E-3</v>
      </c>
      <c r="C14" s="39">
        <v>-42278.040684856634</v>
      </c>
      <c r="E14" s="39">
        <f t="shared" si="0"/>
        <v>-42278.040684856634</v>
      </c>
      <c r="F14" s="43">
        <f t="shared" si="2"/>
        <v>-11620.286050381186</v>
      </c>
      <c r="G14" s="44">
        <v>31</v>
      </c>
      <c r="H14" s="44">
        <f t="shared" si="3"/>
        <v>365</v>
      </c>
      <c r="I14" s="39">
        <f t="shared" si="1"/>
        <v>-5.63</v>
      </c>
      <c r="J14" s="39"/>
      <c r="K14" s="45">
        <f t="shared" si="4"/>
        <v>868.83999999999992</v>
      </c>
      <c r="L14" s="39">
        <f>SUM(I3:I14)</f>
        <v>-403.09000000000003</v>
      </c>
    </row>
    <row r="15" spans="1:12">
      <c r="A15" s="41">
        <v>44562</v>
      </c>
      <c r="B15" s="42">
        <v>5.7000000000000002E-3</v>
      </c>
      <c r="C15" s="39">
        <v>38616.773419628473</v>
      </c>
      <c r="E15" s="39">
        <f t="shared" si="0"/>
        <v>38616.773419628473</v>
      </c>
      <c r="F15" s="43">
        <f t="shared" si="2"/>
        <v>26996.487369247287</v>
      </c>
      <c r="G15" s="44">
        <v>31</v>
      </c>
      <c r="H15" s="44">
        <f>SUM(G15:G26)</f>
        <v>365</v>
      </c>
      <c r="I15" s="39">
        <f t="shared" si="1"/>
        <v>13.07</v>
      </c>
      <c r="J15" s="39"/>
      <c r="K15" s="45">
        <f t="shared" si="4"/>
        <v>881.91</v>
      </c>
    </row>
    <row r="16" spans="1:12">
      <c r="A16" s="41">
        <v>44593</v>
      </c>
      <c r="B16" s="42">
        <v>5.7000000000000002E-3</v>
      </c>
      <c r="C16" s="39">
        <v>25551.08816777794</v>
      </c>
      <c r="E16" s="39">
        <f t="shared" si="0"/>
        <v>25551.08816777794</v>
      </c>
      <c r="F16" s="43">
        <f t="shared" si="2"/>
        <v>52547.57553702523</v>
      </c>
      <c r="G16" s="44">
        <v>28</v>
      </c>
      <c r="H16" s="44">
        <f t="shared" ref="H16:H26" si="5">H15</f>
        <v>365</v>
      </c>
      <c r="I16" s="39">
        <f t="shared" si="1"/>
        <v>22.98</v>
      </c>
      <c r="J16" s="39"/>
      <c r="K16" s="45">
        <f t="shared" si="4"/>
        <v>904.89</v>
      </c>
    </row>
    <row r="17" spans="1:12">
      <c r="A17" s="41">
        <v>44621</v>
      </c>
      <c r="B17" s="42">
        <v>5.7000000000000002E-3</v>
      </c>
      <c r="C17" s="39">
        <v>22850.980072903549</v>
      </c>
      <c r="E17" s="39">
        <f t="shared" si="0"/>
        <v>22850.980072903549</v>
      </c>
      <c r="F17" s="43">
        <f t="shared" si="2"/>
        <v>75398.555609928779</v>
      </c>
      <c r="G17" s="44">
        <v>31</v>
      </c>
      <c r="H17" s="44">
        <f t="shared" si="5"/>
        <v>365</v>
      </c>
      <c r="I17" s="39">
        <f t="shared" si="1"/>
        <v>36.5</v>
      </c>
      <c r="J17" s="39"/>
      <c r="K17" s="45">
        <f t="shared" si="4"/>
        <v>941.39</v>
      </c>
    </row>
    <row r="18" spans="1:12">
      <c r="A18" s="41">
        <v>44652</v>
      </c>
      <c r="B18" s="42">
        <v>1.0200000000000001E-2</v>
      </c>
      <c r="C18" s="39">
        <v>26064.479141383003</v>
      </c>
      <c r="E18" s="39">
        <f t="shared" si="0"/>
        <v>26064.479141383003</v>
      </c>
      <c r="F18" s="43">
        <f t="shared" si="2"/>
        <v>101463.03475131179</v>
      </c>
      <c r="G18" s="44">
        <v>30</v>
      </c>
      <c r="H18" s="44">
        <f t="shared" si="5"/>
        <v>365</v>
      </c>
      <c r="I18" s="39">
        <f t="shared" si="1"/>
        <v>85.06</v>
      </c>
      <c r="J18" s="39"/>
      <c r="K18" s="45">
        <f t="shared" si="4"/>
        <v>1026.45</v>
      </c>
    </row>
    <row r="19" spans="1:12">
      <c r="A19" s="41">
        <v>44682</v>
      </c>
      <c r="B19" s="42">
        <v>1.0200000000000001E-2</v>
      </c>
      <c r="C19" s="39">
        <v>-12808.899961248411</v>
      </c>
      <c r="D19" s="39">
        <v>129832</v>
      </c>
      <c r="E19" s="39">
        <f t="shared" si="0"/>
        <v>117023.10003875158</v>
      </c>
      <c r="F19" s="43">
        <f t="shared" si="2"/>
        <v>218486.13479006337</v>
      </c>
      <c r="G19" s="44">
        <v>31</v>
      </c>
      <c r="H19" s="44">
        <f t="shared" si="5"/>
        <v>365</v>
      </c>
      <c r="I19" s="39">
        <f t="shared" si="1"/>
        <v>189.27</v>
      </c>
      <c r="J19" s="39">
        <v>-44</v>
      </c>
      <c r="K19" s="45">
        <f>K18+I19+J19</f>
        <v>1171.72</v>
      </c>
    </row>
    <row r="20" spans="1:12">
      <c r="A20" s="41">
        <v>44713</v>
      </c>
      <c r="B20" s="42">
        <v>1.0200000000000001E-2</v>
      </c>
      <c r="C20" s="39">
        <v>94118.663250621379</v>
      </c>
      <c r="E20" s="39">
        <f t="shared" si="0"/>
        <v>94118.663250621379</v>
      </c>
      <c r="F20" s="43">
        <f t="shared" si="2"/>
        <v>312604.79804068478</v>
      </c>
      <c r="G20" s="44">
        <v>30</v>
      </c>
      <c r="H20" s="44">
        <f t="shared" si="5"/>
        <v>365</v>
      </c>
      <c r="I20" s="39">
        <f t="shared" si="1"/>
        <v>262.07</v>
      </c>
      <c r="J20" s="39"/>
      <c r="K20" s="45">
        <f t="shared" si="4"/>
        <v>1433.79</v>
      </c>
    </row>
    <row r="21" spans="1:12">
      <c r="A21" s="41">
        <v>44743</v>
      </c>
      <c r="B21" s="42">
        <v>2.1999999999999999E-2</v>
      </c>
      <c r="C21" s="39">
        <v>149436.43416652406</v>
      </c>
      <c r="E21" s="39">
        <f t="shared" si="0"/>
        <v>149436.43416652406</v>
      </c>
      <c r="F21" s="43">
        <f t="shared" si="2"/>
        <v>462041.23220720887</v>
      </c>
      <c r="G21" s="44">
        <v>31</v>
      </c>
      <c r="H21" s="44">
        <f t="shared" si="5"/>
        <v>365</v>
      </c>
      <c r="I21" s="39">
        <f t="shared" si="1"/>
        <v>863.32</v>
      </c>
      <c r="J21" s="39"/>
      <c r="K21" s="45">
        <f t="shared" si="4"/>
        <v>2297.11</v>
      </c>
    </row>
    <row r="22" spans="1:12">
      <c r="A22" s="41">
        <v>44774</v>
      </c>
      <c r="B22" s="42">
        <v>2.1999999999999999E-2</v>
      </c>
      <c r="C22" s="39">
        <v>126038.86318098685</v>
      </c>
      <c r="E22" s="39">
        <f t="shared" si="0"/>
        <v>126038.86318098685</v>
      </c>
      <c r="F22" s="43">
        <f t="shared" si="2"/>
        <v>588080.09538819571</v>
      </c>
      <c r="G22" s="44">
        <v>31</v>
      </c>
      <c r="H22" s="44">
        <f t="shared" si="5"/>
        <v>365</v>
      </c>
      <c r="I22" s="39">
        <f t="shared" si="1"/>
        <v>1098.82</v>
      </c>
      <c r="J22" s="39"/>
      <c r="K22" s="45">
        <f t="shared" si="4"/>
        <v>3395.9300000000003</v>
      </c>
    </row>
    <row r="23" spans="1:12">
      <c r="A23" s="41">
        <v>44805</v>
      </c>
      <c r="B23" s="42">
        <v>2.1999999999999999E-2</v>
      </c>
      <c r="C23" s="39">
        <v>106358.37756600141</v>
      </c>
      <c r="E23" s="39">
        <f t="shared" si="0"/>
        <v>106358.37756600141</v>
      </c>
      <c r="F23" s="43">
        <f t="shared" si="2"/>
        <v>694438.47295419709</v>
      </c>
      <c r="G23" s="44">
        <v>30</v>
      </c>
      <c r="H23" s="44">
        <f t="shared" si="5"/>
        <v>365</v>
      </c>
      <c r="I23" s="39">
        <f t="shared" si="1"/>
        <v>1255.7</v>
      </c>
      <c r="J23" s="39"/>
      <c r="K23" s="45">
        <f t="shared" si="4"/>
        <v>4651.63</v>
      </c>
    </row>
    <row r="24" spans="1:12">
      <c r="A24" s="41">
        <v>44835</v>
      </c>
      <c r="B24" s="42">
        <v>3.8699999999999998E-2</v>
      </c>
      <c r="C24" s="39">
        <v>9865.0497477427562</v>
      </c>
      <c r="E24" s="39">
        <f t="shared" si="0"/>
        <v>9865.0497477427562</v>
      </c>
      <c r="F24" s="43">
        <f t="shared" si="2"/>
        <v>704303.5227019398</v>
      </c>
      <c r="G24" s="44">
        <v>31</v>
      </c>
      <c r="H24" s="44">
        <f t="shared" si="5"/>
        <v>365</v>
      </c>
      <c r="I24" s="39">
        <f t="shared" si="1"/>
        <v>2314.94</v>
      </c>
      <c r="J24" s="39"/>
      <c r="K24" s="45">
        <f t="shared" si="4"/>
        <v>6966.57</v>
      </c>
    </row>
    <row r="25" spans="1:12">
      <c r="A25" s="41">
        <v>44866</v>
      </c>
      <c r="B25" s="42">
        <v>3.8699999999999998E-2</v>
      </c>
      <c r="C25" s="39">
        <v>-160642.85897339735</v>
      </c>
      <c r="E25" s="39">
        <f t="shared" si="0"/>
        <v>-160642.85897339735</v>
      </c>
      <c r="F25" s="43">
        <f t="shared" si="2"/>
        <v>543660.66372854239</v>
      </c>
      <c r="G25" s="44">
        <v>30</v>
      </c>
      <c r="H25" s="44">
        <f t="shared" si="5"/>
        <v>365</v>
      </c>
      <c r="I25" s="39">
        <f t="shared" si="1"/>
        <v>1729.29</v>
      </c>
      <c r="J25" s="39"/>
      <c r="K25" s="45">
        <f t="shared" si="4"/>
        <v>8695.86</v>
      </c>
    </row>
    <row r="26" spans="1:12">
      <c r="A26" s="41">
        <v>44896</v>
      </c>
      <c r="B26" s="42">
        <v>3.8699999999999998E-2</v>
      </c>
      <c r="C26" s="39">
        <v>4549.4090037992864</v>
      </c>
      <c r="E26" s="39">
        <f t="shared" si="0"/>
        <v>4549.4090037992864</v>
      </c>
      <c r="F26" s="43">
        <f t="shared" si="2"/>
        <v>548210.07273234171</v>
      </c>
      <c r="G26" s="44">
        <v>31</v>
      </c>
      <c r="H26" s="44">
        <f t="shared" si="5"/>
        <v>365</v>
      </c>
      <c r="I26" s="39">
        <f t="shared" si="1"/>
        <v>1801.88</v>
      </c>
      <c r="J26" s="39"/>
      <c r="K26" s="45">
        <f t="shared" si="4"/>
        <v>10497.740000000002</v>
      </c>
      <c r="L26" s="39">
        <f>SUM(I15:I26)</f>
        <v>9672.9</v>
      </c>
    </row>
    <row r="27" spans="1:12">
      <c r="A27" s="41">
        <v>44927</v>
      </c>
      <c r="B27" s="42">
        <v>4.7300000000000002E-2</v>
      </c>
      <c r="C27" s="39">
        <v>8588.3084655831626</v>
      </c>
      <c r="E27" s="39">
        <f t="shared" si="0"/>
        <v>8588.3084655831626</v>
      </c>
      <c r="F27" s="43">
        <f t="shared" si="2"/>
        <v>556798.38119792484</v>
      </c>
      <c r="G27" s="44">
        <v>31</v>
      </c>
      <c r="H27" s="44">
        <f>SUM(G27:G38)</f>
        <v>365</v>
      </c>
      <c r="I27" s="39">
        <f t="shared" si="1"/>
        <v>2236.8000000000002</v>
      </c>
      <c r="J27" s="39"/>
      <c r="K27" s="45">
        <f t="shared" si="4"/>
        <v>12734.54</v>
      </c>
    </row>
    <row r="28" spans="1:12">
      <c r="A28" s="41">
        <v>44958</v>
      </c>
      <c r="B28" s="42">
        <v>4.7300000000000002E-2</v>
      </c>
      <c r="C28" s="39">
        <v>18905.198968966317</v>
      </c>
      <c r="E28" s="39">
        <f t="shared" si="0"/>
        <v>18905.198968966317</v>
      </c>
      <c r="F28" s="43">
        <f t="shared" si="2"/>
        <v>575703.58016689122</v>
      </c>
      <c r="G28" s="44">
        <v>28</v>
      </c>
      <c r="H28" s="44">
        <f t="shared" ref="H28:H38" si="6">H27</f>
        <v>365</v>
      </c>
      <c r="I28" s="39">
        <f t="shared" si="1"/>
        <v>2088.94</v>
      </c>
      <c r="J28" s="39"/>
      <c r="K28" s="45">
        <f t="shared" si="4"/>
        <v>14823.480000000001</v>
      </c>
    </row>
    <row r="29" spans="1:12">
      <c r="A29" s="41">
        <v>44986</v>
      </c>
      <c r="B29" s="42">
        <v>4.7300000000000002E-2</v>
      </c>
      <c r="C29" s="39">
        <v>-634.40425401458924</v>
      </c>
      <c r="E29" s="39">
        <f t="shared" si="0"/>
        <v>-634.40425401458924</v>
      </c>
      <c r="F29" s="43">
        <f t="shared" si="2"/>
        <v>575069.17591287661</v>
      </c>
      <c r="G29" s="44">
        <v>31</v>
      </c>
      <c r="H29" s="44">
        <f t="shared" si="6"/>
        <v>365</v>
      </c>
      <c r="I29" s="39">
        <f t="shared" si="1"/>
        <v>2310.1999999999998</v>
      </c>
      <c r="J29" s="39"/>
      <c r="K29" s="45">
        <f t="shared" si="4"/>
        <v>17133.68</v>
      </c>
    </row>
    <row r="30" spans="1:12">
      <c r="A30" s="41">
        <v>45017</v>
      </c>
      <c r="B30" s="42">
        <v>4.9799999999999997E-2</v>
      </c>
      <c r="C30" s="39">
        <v>10673.478536304392</v>
      </c>
      <c r="E30" s="39">
        <f t="shared" si="0"/>
        <v>10673.478536304392</v>
      </c>
      <c r="F30" s="43">
        <f t="shared" si="2"/>
        <v>585742.65444918105</v>
      </c>
      <c r="G30" s="44">
        <v>30</v>
      </c>
      <c r="H30" s="44">
        <f t="shared" si="6"/>
        <v>365</v>
      </c>
      <c r="I30" s="39">
        <f t="shared" si="1"/>
        <v>2397.5300000000002</v>
      </c>
      <c r="J30" s="39"/>
      <c r="K30" s="45">
        <f t="shared" si="4"/>
        <v>19531.21</v>
      </c>
    </row>
    <row r="31" spans="1:12">
      <c r="A31" s="41">
        <v>45047</v>
      </c>
      <c r="B31" s="42">
        <v>4.9799999999999997E-2</v>
      </c>
      <c r="C31" s="39">
        <v>-156878.40156547108</v>
      </c>
      <c r="E31" s="39">
        <f t="shared" si="0"/>
        <v>-156878.40156547108</v>
      </c>
      <c r="F31" s="43">
        <f t="shared" si="2"/>
        <v>428864.25288370997</v>
      </c>
      <c r="G31" s="44">
        <v>31</v>
      </c>
      <c r="H31" s="44">
        <f t="shared" si="6"/>
        <v>365</v>
      </c>
      <c r="I31" s="39">
        <f t="shared" si="1"/>
        <v>1813.92</v>
      </c>
      <c r="J31" s="39"/>
      <c r="K31" s="45">
        <f t="shared" si="4"/>
        <v>21345.129999999997</v>
      </c>
    </row>
    <row r="32" spans="1:12">
      <c r="A32" s="41">
        <v>45078</v>
      </c>
      <c r="B32" s="42">
        <v>4.9799999999999997E-2</v>
      </c>
      <c r="C32" s="39">
        <v>13983.416711874132</v>
      </c>
      <c r="E32" s="39">
        <f t="shared" si="0"/>
        <v>13983.416711874132</v>
      </c>
      <c r="F32" s="43">
        <f t="shared" si="2"/>
        <v>442847.6695955841</v>
      </c>
      <c r="G32" s="44">
        <v>30</v>
      </c>
      <c r="H32" s="44">
        <f t="shared" si="6"/>
        <v>365</v>
      </c>
      <c r="I32" s="39">
        <f t="shared" si="1"/>
        <v>1812.64</v>
      </c>
      <c r="J32" s="39"/>
      <c r="K32" s="45">
        <f t="shared" si="4"/>
        <v>23157.769999999997</v>
      </c>
    </row>
    <row r="33" spans="1:18">
      <c r="A33" s="41">
        <v>45108</v>
      </c>
      <c r="B33" s="42">
        <v>4.9799999999999997E-2</v>
      </c>
      <c r="C33" s="39">
        <v>31514.436451458911</v>
      </c>
      <c r="E33" s="39">
        <f t="shared" si="0"/>
        <v>31514.436451458911</v>
      </c>
      <c r="F33" s="43">
        <f t="shared" si="2"/>
        <v>474362.10604704299</v>
      </c>
      <c r="G33" s="44">
        <v>31</v>
      </c>
      <c r="H33" s="44">
        <f t="shared" si="6"/>
        <v>365</v>
      </c>
      <c r="I33" s="39">
        <f t="shared" si="1"/>
        <v>2006.36</v>
      </c>
      <c r="J33" s="39"/>
      <c r="K33" s="45">
        <f t="shared" si="4"/>
        <v>25164.129999999997</v>
      </c>
    </row>
    <row r="34" spans="1:18">
      <c r="A34" s="41">
        <v>45139</v>
      </c>
      <c r="B34" s="42">
        <v>4.9799999999999997E-2</v>
      </c>
      <c r="C34" s="39">
        <v>-9384.8769761295553</v>
      </c>
      <c r="E34" s="39">
        <f t="shared" si="0"/>
        <v>-9384.8769761295553</v>
      </c>
      <c r="F34" s="43">
        <f t="shared" si="2"/>
        <v>464977.22907091345</v>
      </c>
      <c r="G34" s="44">
        <v>31</v>
      </c>
      <c r="H34" s="44">
        <f t="shared" si="6"/>
        <v>365</v>
      </c>
      <c r="I34" s="39">
        <f t="shared" si="1"/>
        <v>1966.66</v>
      </c>
      <c r="J34" s="39"/>
      <c r="K34" s="45">
        <f t="shared" si="4"/>
        <v>27130.789999999997</v>
      </c>
    </row>
    <row r="35" spans="1:18">
      <c r="A35" s="41">
        <v>45170</v>
      </c>
      <c r="B35" s="42">
        <v>4.9799999999999997E-2</v>
      </c>
      <c r="C35" s="39">
        <v>6617.2059753055946</v>
      </c>
      <c r="E35" s="39">
        <f t="shared" si="0"/>
        <v>6617.2059753055946</v>
      </c>
      <c r="F35" s="43">
        <f t="shared" si="2"/>
        <v>471594.43504621903</v>
      </c>
      <c r="G35" s="44">
        <v>30</v>
      </c>
      <c r="H35" s="44">
        <f t="shared" si="6"/>
        <v>365</v>
      </c>
      <c r="I35" s="39">
        <f t="shared" si="1"/>
        <v>1930.31</v>
      </c>
      <c r="J35" s="39"/>
      <c r="K35" s="45">
        <f t="shared" si="4"/>
        <v>29061.1</v>
      </c>
    </row>
    <row r="36" spans="1:18">
      <c r="A36" s="41">
        <v>45200</v>
      </c>
      <c r="B36" s="42">
        <v>5.4899999999999997E-2</v>
      </c>
      <c r="C36" s="39">
        <v>17684.208276344696</v>
      </c>
      <c r="E36" s="39">
        <f t="shared" si="0"/>
        <v>17684.208276344696</v>
      </c>
      <c r="F36" s="43">
        <f t="shared" si="2"/>
        <v>489278.64332256373</v>
      </c>
      <c r="G36" s="44">
        <v>31</v>
      </c>
      <c r="H36" s="44">
        <f t="shared" si="6"/>
        <v>365</v>
      </c>
      <c r="I36" s="39">
        <f t="shared" si="1"/>
        <v>2281.38</v>
      </c>
      <c r="J36" s="39"/>
      <c r="K36" s="45">
        <f t="shared" si="4"/>
        <v>31342.48</v>
      </c>
    </row>
    <row r="37" spans="1:18">
      <c r="A37" s="41">
        <v>45231</v>
      </c>
      <c r="B37" s="42">
        <v>5.4899999999999997E-2</v>
      </c>
      <c r="C37" s="39">
        <v>-114222.58920342765</v>
      </c>
      <c r="E37" s="39">
        <f t="shared" si="0"/>
        <v>-114222.58920342765</v>
      </c>
      <c r="F37" s="43">
        <f t="shared" si="2"/>
        <v>375056.05411913607</v>
      </c>
      <c r="G37" s="44">
        <v>30</v>
      </c>
      <c r="H37" s="44">
        <f t="shared" si="6"/>
        <v>365</v>
      </c>
      <c r="I37" s="39">
        <f t="shared" si="1"/>
        <v>1692.38</v>
      </c>
      <c r="J37" s="39"/>
      <c r="K37" s="45">
        <f t="shared" si="4"/>
        <v>33034.86</v>
      </c>
    </row>
    <row r="38" spans="1:18">
      <c r="A38" s="41">
        <v>45261</v>
      </c>
      <c r="B38" s="42">
        <v>5.4899999999999997E-2</v>
      </c>
      <c r="C38" s="39">
        <v>78410.620926140196</v>
      </c>
      <c r="E38" s="39">
        <f t="shared" si="0"/>
        <v>78410.620926140196</v>
      </c>
      <c r="F38" s="43">
        <f t="shared" si="2"/>
        <v>453466.67504527629</v>
      </c>
      <c r="G38" s="44">
        <v>31</v>
      </c>
      <c r="H38" s="44">
        <f t="shared" si="6"/>
        <v>365</v>
      </c>
      <c r="I38" s="39">
        <f t="shared" si="1"/>
        <v>2114.4</v>
      </c>
      <c r="J38" s="39"/>
      <c r="K38" s="45">
        <f t="shared" si="4"/>
        <v>35149.26</v>
      </c>
      <c r="L38" s="39">
        <f>SUM(I27:I38)</f>
        <v>24651.520000000004</v>
      </c>
    </row>
    <row r="39" spans="1:18">
      <c r="A39" s="41"/>
      <c r="B39" s="42"/>
      <c r="F39" s="43"/>
      <c r="G39" s="44"/>
      <c r="H39" s="44"/>
      <c r="I39" s="39"/>
      <c r="J39" s="39"/>
      <c r="K39" s="45"/>
    </row>
    <row r="40" spans="1:18">
      <c r="A40" s="41"/>
      <c r="B40" s="42"/>
      <c r="C40" s="43"/>
      <c r="D40" s="43"/>
      <c r="E40" s="43"/>
      <c r="F40" s="43"/>
      <c r="G40" s="44"/>
      <c r="H40" s="44"/>
      <c r="I40" s="39">
        <f>SUM(I3:I39)</f>
        <v>33921.33</v>
      </c>
      <c r="J40" s="39"/>
      <c r="K40" s="45"/>
    </row>
    <row r="41" spans="1:18">
      <c r="A41" s="41"/>
      <c r="B41" s="42"/>
      <c r="F41" s="43"/>
      <c r="G41" s="44"/>
      <c r="H41" s="44"/>
    </row>
    <row r="42" spans="1:18">
      <c r="A42" s="41"/>
      <c r="B42" s="42"/>
      <c r="F42" s="43"/>
      <c r="G42" s="44"/>
      <c r="H42" s="44"/>
    </row>
    <row r="43" spans="1:18">
      <c r="F43" s="43"/>
      <c r="G43" s="44"/>
      <c r="H43" s="44"/>
      <c r="M43" s="46"/>
      <c r="N43" s="46"/>
      <c r="O43" s="46"/>
      <c r="P43" s="46"/>
    </row>
    <row r="44" spans="1:18">
      <c r="L44" s="39"/>
      <c r="M44" s="47"/>
      <c r="N44" s="48"/>
      <c r="O44" s="48"/>
      <c r="P44" s="48"/>
      <c r="Q44" s="48"/>
      <c r="R44" s="49"/>
    </row>
    <row r="45" spans="1:18">
      <c r="M45" s="48"/>
      <c r="N45" s="48"/>
      <c r="O45" s="48"/>
      <c r="P45" s="48"/>
      <c r="Q45" s="48"/>
    </row>
    <row r="46" spans="1:18">
      <c r="L46" s="39"/>
      <c r="M46" s="47"/>
      <c r="N46" s="47"/>
      <c r="O46" s="47"/>
      <c r="P46" s="47"/>
      <c r="Q46" s="48"/>
    </row>
  </sheetData>
  <pageMargins left="0.7" right="0.7" top="0.75" bottom="0.75" header="0.3" footer="0.3"/>
  <pageSetup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78B85-CF4B-4689-B6FD-6186AECE3085}">
  <sheetPr>
    <tabColor rgb="FF00B0F0"/>
  </sheetPr>
  <dimension ref="A1:U89"/>
  <sheetViews>
    <sheetView topLeftCell="B34" zoomScale="77" workbookViewId="0">
      <selection activeCell="N24" activeCellId="2" sqref="N74 N49 N24"/>
    </sheetView>
  </sheetViews>
  <sheetFormatPr defaultColWidth="9.109375" defaultRowHeight="13.8"/>
  <cols>
    <col min="1" max="1" width="61.6640625" style="3" customWidth="1"/>
    <col min="2" max="2" width="15.109375" style="3" customWidth="1"/>
    <col min="3" max="13" width="15.5546875" style="3" bestFit="1" customWidth="1"/>
    <col min="14" max="14" width="26.33203125" style="4" bestFit="1" customWidth="1"/>
    <col min="15" max="15" width="24.5546875" style="3" bestFit="1" customWidth="1"/>
    <col min="16" max="16" width="25.77734375" style="3" bestFit="1" customWidth="1"/>
    <col min="17" max="17" width="14.77734375" style="3" bestFit="1" customWidth="1"/>
    <col min="18" max="18" width="28.77734375" style="3" bestFit="1" customWidth="1"/>
    <col min="19" max="21" width="12.33203125" style="3" bestFit="1" customWidth="1"/>
    <col min="22" max="16384" width="9.109375" style="3"/>
  </cols>
  <sheetData>
    <row r="1" spans="1:15" ht="13.95" customHeight="1">
      <c r="A1" s="1" t="s">
        <v>66</v>
      </c>
      <c r="B1" s="2" t="s">
        <v>1</v>
      </c>
      <c r="C1" s="2"/>
    </row>
    <row r="2" spans="1:15" ht="14.4" customHeight="1" thickBot="1">
      <c r="A2" s="5" t="s">
        <v>67</v>
      </c>
      <c r="B2" s="5" t="s">
        <v>3</v>
      </c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7"/>
    </row>
    <row r="4" spans="1:15">
      <c r="A4" s="67"/>
      <c r="B4" s="8">
        <v>44197</v>
      </c>
      <c r="C4" s="8">
        <v>44228</v>
      </c>
      <c r="D4" s="8">
        <v>44256</v>
      </c>
      <c r="E4" s="8">
        <v>44287</v>
      </c>
      <c r="F4" s="8">
        <v>44317</v>
      </c>
      <c r="G4" s="8">
        <v>44348</v>
      </c>
      <c r="H4" s="8">
        <v>44378</v>
      </c>
      <c r="I4" s="8">
        <v>44409</v>
      </c>
      <c r="J4" s="8">
        <v>44440</v>
      </c>
      <c r="K4" s="8">
        <v>44470</v>
      </c>
      <c r="L4" s="8">
        <v>44501</v>
      </c>
      <c r="M4" s="8">
        <v>44531</v>
      </c>
      <c r="N4" s="68" t="s">
        <v>4</v>
      </c>
    </row>
    <row r="5" spans="1:15">
      <c r="A5" s="67"/>
      <c r="B5" s="8">
        <v>44227</v>
      </c>
      <c r="C5" s="8">
        <v>44255</v>
      </c>
      <c r="D5" s="8">
        <v>44286</v>
      </c>
      <c r="E5" s="8">
        <v>44316</v>
      </c>
      <c r="F5" s="8">
        <v>44347</v>
      </c>
      <c r="G5" s="8">
        <v>44377</v>
      </c>
      <c r="H5" s="8">
        <v>44408</v>
      </c>
      <c r="I5" s="8">
        <v>44439</v>
      </c>
      <c r="J5" s="8">
        <v>44469</v>
      </c>
      <c r="K5" s="8">
        <v>44500</v>
      </c>
      <c r="L5" s="8">
        <v>44530</v>
      </c>
      <c r="M5" s="8">
        <v>44561</v>
      </c>
      <c r="N5" s="68"/>
    </row>
    <row r="6" spans="1:15">
      <c r="A6" s="3" t="s">
        <v>68</v>
      </c>
      <c r="B6" s="13">
        <v>5005.6899999999996</v>
      </c>
      <c r="C6" s="13">
        <v>4249.29</v>
      </c>
      <c r="D6" s="13">
        <v>3397.64</v>
      </c>
      <c r="E6" s="13">
        <v>4858.41</v>
      </c>
      <c r="F6" s="13">
        <v>4681.1000000000004</v>
      </c>
      <c r="G6" s="13">
        <v>6310.98</v>
      </c>
      <c r="H6" s="13">
        <v>5411.44</v>
      </c>
      <c r="I6" s="13">
        <v>8916.4599999999991</v>
      </c>
      <c r="J6" s="13">
        <v>5538.27</v>
      </c>
      <c r="K6" s="13">
        <v>5262.38</v>
      </c>
      <c r="L6" s="13">
        <v>-681.8</v>
      </c>
      <c r="M6" s="13">
        <v>518.41999999999996</v>
      </c>
      <c r="N6" s="13">
        <f t="shared" ref="N6" si="0">SUM(B6:M6)</f>
        <v>53468.279999999992</v>
      </c>
    </row>
    <row r="7" spans="1:15">
      <c r="A7" s="3" t="s">
        <v>69</v>
      </c>
      <c r="B7" s="13">
        <v>1529.8724</v>
      </c>
      <c r="C7" s="13">
        <v>1742.1328000000001</v>
      </c>
      <c r="D7" s="13">
        <v>2307.1016</v>
      </c>
      <c r="E7" s="13">
        <v>1385.4736</v>
      </c>
      <c r="F7" s="13">
        <v>1210.5771999999999</v>
      </c>
      <c r="G7" s="13">
        <v>1099.7768000000001</v>
      </c>
      <c r="H7" s="13">
        <v>666.5752</v>
      </c>
      <c r="I7" s="13">
        <v>544.91680000000008</v>
      </c>
      <c r="J7" s="13">
        <v>1400.0768</v>
      </c>
      <c r="K7" s="13">
        <v>1323.4628</v>
      </c>
      <c r="L7" s="13">
        <v>1998.4124000000002</v>
      </c>
      <c r="M7" s="13">
        <v>1861.5612000000001</v>
      </c>
      <c r="N7" s="13">
        <f>SUM(B7:M7)</f>
        <v>17069.939600000002</v>
      </c>
    </row>
    <row r="8" spans="1:15">
      <c r="A8" s="59" t="s">
        <v>70</v>
      </c>
      <c r="B8" s="60">
        <f>SUM(B6:B7)</f>
        <v>6535.5623999999998</v>
      </c>
      <c r="C8" s="60">
        <f t="shared" ref="C8:M8" si="1">SUM(C6:C7)</f>
        <v>5991.4228000000003</v>
      </c>
      <c r="D8" s="60">
        <f t="shared" si="1"/>
        <v>5704.7415999999994</v>
      </c>
      <c r="E8" s="60">
        <f t="shared" si="1"/>
        <v>6243.8836000000001</v>
      </c>
      <c r="F8" s="60">
        <f t="shared" si="1"/>
        <v>5891.6772000000001</v>
      </c>
      <c r="G8" s="60">
        <f t="shared" si="1"/>
        <v>7410.7567999999992</v>
      </c>
      <c r="H8" s="60">
        <f t="shared" si="1"/>
        <v>6078.0151999999998</v>
      </c>
      <c r="I8" s="60">
        <f t="shared" si="1"/>
        <v>9461.3768</v>
      </c>
      <c r="J8" s="60">
        <f t="shared" si="1"/>
        <v>6938.3468000000003</v>
      </c>
      <c r="K8" s="60">
        <f t="shared" si="1"/>
        <v>6585.8428000000004</v>
      </c>
      <c r="L8" s="60">
        <f t="shared" si="1"/>
        <v>1316.6124000000002</v>
      </c>
      <c r="M8" s="60">
        <f t="shared" si="1"/>
        <v>2379.9812000000002</v>
      </c>
      <c r="N8" s="61">
        <f>SUM(B8:M8)</f>
        <v>70538.219599999997</v>
      </c>
    </row>
    <row r="9" spans="1:15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9"/>
      <c r="O9" s="12"/>
    </row>
    <row r="10" spans="1:15">
      <c r="A10" s="3" t="s">
        <v>71</v>
      </c>
      <c r="B10" s="13">
        <v>-7627.7316202455604</v>
      </c>
      <c r="C10" s="13">
        <v>-7295.7766460816401</v>
      </c>
      <c r="D10" s="13">
        <v>-7137.5141979665996</v>
      </c>
      <c r="E10" s="13">
        <v>-6517.5192433366401</v>
      </c>
      <c r="F10" s="13">
        <v>-6976.5088348580002</v>
      </c>
      <c r="G10" s="13">
        <v>-8904.2920686016005</v>
      </c>
      <c r="H10" s="13">
        <v>-10065.857650333201</v>
      </c>
      <c r="I10" s="13">
        <v>-9619.1771697824006</v>
      </c>
      <c r="J10" s="13">
        <v>-7779.3744817584002</v>
      </c>
      <c r="K10" s="13">
        <v>-7674.4888094272001</v>
      </c>
      <c r="L10" s="13">
        <v>-5094.3147593829999</v>
      </c>
      <c r="M10" s="13">
        <v>-7716.6935068407647</v>
      </c>
      <c r="N10" s="13">
        <f>SUM(B10:M10)</f>
        <v>-92409.248988615</v>
      </c>
    </row>
    <row r="11" spans="1:15"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1:15">
      <c r="A12" s="1" t="s">
        <v>7</v>
      </c>
      <c r="B12" s="15">
        <f>B8+B10</f>
        <v>-1092.1692202455606</v>
      </c>
      <c r="C12" s="15">
        <f t="shared" ref="C12:M12" si="2">C8+C10</f>
        <v>-1304.3538460816399</v>
      </c>
      <c r="D12" s="15">
        <f t="shared" si="2"/>
        <v>-1432.7725979666002</v>
      </c>
      <c r="E12" s="15">
        <f t="shared" si="2"/>
        <v>-273.63564333663999</v>
      </c>
      <c r="F12" s="15">
        <f t="shared" si="2"/>
        <v>-1084.8316348580001</v>
      </c>
      <c r="G12" s="15">
        <f t="shared" si="2"/>
        <v>-1493.5352686016013</v>
      </c>
      <c r="H12" s="15">
        <f t="shared" si="2"/>
        <v>-3987.8424503332008</v>
      </c>
      <c r="I12" s="15">
        <f t="shared" si="2"/>
        <v>-157.80036978240059</v>
      </c>
      <c r="J12" s="15">
        <f t="shared" si="2"/>
        <v>-841.02768175839992</v>
      </c>
      <c r="K12" s="15">
        <f t="shared" si="2"/>
        <v>-1088.6460094271997</v>
      </c>
      <c r="L12" s="15">
        <f t="shared" si="2"/>
        <v>-3777.7023593829999</v>
      </c>
      <c r="M12" s="15">
        <f t="shared" si="2"/>
        <v>-5336.7123068407645</v>
      </c>
      <c r="N12" s="16">
        <f>SUM(B12:M12)</f>
        <v>-21871.029388615007</v>
      </c>
      <c r="O12" s="12"/>
    </row>
    <row r="13" spans="1:15"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</row>
    <row r="14" spans="1:15">
      <c r="A14" s="18" t="s">
        <v>8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20"/>
    </row>
    <row r="15" spans="1:15">
      <c r="A15" s="1" t="s">
        <v>9</v>
      </c>
      <c r="B15" s="13">
        <v>-37966</v>
      </c>
      <c r="C15" s="13">
        <f>B18</f>
        <v>-39058.16922024556</v>
      </c>
      <c r="D15" s="13">
        <f>C18</f>
        <v>-40362.523066327201</v>
      </c>
      <c r="E15" s="13">
        <f>D18</f>
        <v>-41795.295664293801</v>
      </c>
      <c r="F15" s="13">
        <f t="shared" ref="F15:M15" si="3">E18</f>
        <v>-42068.931307630439</v>
      </c>
      <c r="G15" s="13">
        <f t="shared" si="3"/>
        <v>-43153.762942488436</v>
      </c>
      <c r="H15" s="13">
        <f t="shared" si="3"/>
        <v>-34599.298211090034</v>
      </c>
      <c r="I15" s="13">
        <f t="shared" si="3"/>
        <v>-38587.140661423233</v>
      </c>
      <c r="J15" s="13">
        <f t="shared" si="3"/>
        <v>-38744.941031205635</v>
      </c>
      <c r="K15" s="13">
        <f t="shared" si="3"/>
        <v>-39585.968712964037</v>
      </c>
      <c r="L15" s="13">
        <f t="shared" si="3"/>
        <v>-40674.614722391234</v>
      </c>
      <c r="M15" s="13">
        <f t="shared" si="3"/>
        <v>-44452.317081774236</v>
      </c>
      <c r="N15" s="14">
        <f>B15</f>
        <v>-37966</v>
      </c>
    </row>
    <row r="16" spans="1:15">
      <c r="A16" s="3" t="s">
        <v>10</v>
      </c>
      <c r="B16" s="13">
        <f>B12</f>
        <v>-1092.1692202455606</v>
      </c>
      <c r="C16" s="13">
        <f t="shared" ref="C16:M16" si="4">C12</f>
        <v>-1304.3538460816399</v>
      </c>
      <c r="D16" s="13">
        <f t="shared" si="4"/>
        <v>-1432.7725979666002</v>
      </c>
      <c r="E16" s="13">
        <f t="shared" si="4"/>
        <v>-273.63564333663999</v>
      </c>
      <c r="F16" s="13">
        <f t="shared" si="4"/>
        <v>-1084.8316348580001</v>
      </c>
      <c r="G16" s="13">
        <f t="shared" si="4"/>
        <v>-1493.5352686016013</v>
      </c>
      <c r="H16" s="13">
        <f t="shared" si="4"/>
        <v>-3987.8424503332008</v>
      </c>
      <c r="I16" s="13">
        <f t="shared" si="4"/>
        <v>-157.80036978240059</v>
      </c>
      <c r="J16" s="13">
        <f t="shared" si="4"/>
        <v>-841.02768175839992</v>
      </c>
      <c r="K16" s="13">
        <f t="shared" si="4"/>
        <v>-1088.6460094271997</v>
      </c>
      <c r="L16" s="13">
        <f t="shared" si="4"/>
        <v>-3777.7023593829999</v>
      </c>
      <c r="M16" s="13">
        <f t="shared" si="4"/>
        <v>-5336.7123068407645</v>
      </c>
      <c r="N16" s="13">
        <f>SUM(B16:M16)</f>
        <v>-21871.029388615007</v>
      </c>
    </row>
    <row r="17" spans="1:18">
      <c r="A17" s="3" t="s">
        <v>11</v>
      </c>
      <c r="B17" s="13"/>
      <c r="C17" s="13"/>
      <c r="D17" s="13"/>
      <c r="E17" s="13"/>
      <c r="F17" s="13"/>
      <c r="G17" s="14">
        <v>10048</v>
      </c>
      <c r="H17" s="13"/>
      <c r="I17" s="13"/>
      <c r="J17" s="13"/>
      <c r="K17" s="13"/>
      <c r="L17" s="13"/>
      <c r="M17" s="13"/>
      <c r="N17" s="13">
        <f>SUM(B17:M17)</f>
        <v>10048</v>
      </c>
    </row>
    <row r="18" spans="1:18" ht="14.4" thickBot="1">
      <c r="A18" s="1" t="s">
        <v>12</v>
      </c>
      <c r="B18" s="22">
        <f>SUM(B15:B17)</f>
        <v>-39058.16922024556</v>
      </c>
      <c r="C18" s="22">
        <f t="shared" ref="C18:M18" si="5">SUM(C15:C17)</f>
        <v>-40362.523066327201</v>
      </c>
      <c r="D18" s="22">
        <f t="shared" si="5"/>
        <v>-41795.295664293801</v>
      </c>
      <c r="E18" s="22">
        <f t="shared" si="5"/>
        <v>-42068.931307630439</v>
      </c>
      <c r="F18" s="22">
        <f t="shared" si="5"/>
        <v>-43153.762942488436</v>
      </c>
      <c r="G18" s="22">
        <f t="shared" si="5"/>
        <v>-34599.298211090034</v>
      </c>
      <c r="H18" s="22">
        <f t="shared" si="5"/>
        <v>-38587.140661423233</v>
      </c>
      <c r="I18" s="22">
        <f t="shared" si="5"/>
        <v>-38744.941031205635</v>
      </c>
      <c r="J18" s="22">
        <f t="shared" si="5"/>
        <v>-39585.968712964037</v>
      </c>
      <c r="K18" s="22">
        <f t="shared" si="5"/>
        <v>-40674.614722391234</v>
      </c>
      <c r="L18" s="22">
        <f t="shared" si="5"/>
        <v>-44452.317081774236</v>
      </c>
      <c r="M18" s="22">
        <f t="shared" si="5"/>
        <v>-49789.029388615003</v>
      </c>
      <c r="N18" s="23">
        <f>SUM(N15:N17)</f>
        <v>-49789.029388615003</v>
      </c>
      <c r="O18" s="13"/>
    </row>
    <row r="19" spans="1:18" ht="14.4" thickTop="1">
      <c r="B19" s="17"/>
      <c r="C19" s="17"/>
      <c r="D19" s="17"/>
      <c r="E19" s="17"/>
      <c r="F19" s="17"/>
      <c r="G19" s="21"/>
      <c r="H19" s="21"/>
      <c r="I19" s="21"/>
      <c r="J19" s="21"/>
      <c r="L19" s="17"/>
      <c r="M19" s="17"/>
      <c r="N19" s="25">
        <v>-49789.029388615003</v>
      </c>
    </row>
    <row r="20" spans="1:18">
      <c r="A20" s="18" t="s">
        <v>13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26"/>
      <c r="O20" s="24"/>
      <c r="P20" s="12"/>
    </row>
    <row r="21" spans="1:18">
      <c r="A21" s="3" t="s">
        <v>14</v>
      </c>
      <c r="B21" s="27">
        <v>5.7000000000000002E-3</v>
      </c>
      <c r="C21" s="27">
        <v>5.7000000000000002E-3</v>
      </c>
      <c r="D21" s="27">
        <v>5.7000000000000002E-3</v>
      </c>
      <c r="E21" s="27">
        <v>5.7000000000000002E-3</v>
      </c>
      <c r="F21" s="27">
        <v>5.7000000000000002E-3</v>
      </c>
      <c r="G21" s="27">
        <v>5.7000000000000002E-3</v>
      </c>
      <c r="H21" s="27">
        <v>5.7000000000000002E-3</v>
      </c>
      <c r="I21" s="27">
        <v>5.7000000000000002E-3</v>
      </c>
      <c r="J21" s="27">
        <v>5.7000000000000002E-3</v>
      </c>
      <c r="K21" s="27">
        <v>5.7000000000000002E-3</v>
      </c>
      <c r="L21" s="27">
        <v>5.7000000000000002E-3</v>
      </c>
      <c r="M21" s="27">
        <v>5.7000000000000002E-3</v>
      </c>
      <c r="N21" s="28"/>
      <c r="O21" s="24"/>
      <c r="P21" s="12"/>
    </row>
    <row r="22" spans="1:18">
      <c r="A22" s="1" t="s">
        <v>9</v>
      </c>
      <c r="B22" s="13">
        <v>-1277</v>
      </c>
      <c r="C22" s="13">
        <f>B26</f>
        <v>-1295.9100000000001</v>
      </c>
      <c r="D22" s="13">
        <f t="shared" ref="D22:M22" si="6">C26</f>
        <v>-1313.5600000000002</v>
      </c>
      <c r="E22" s="13">
        <f t="shared" si="6"/>
        <v>-1333.7900000000002</v>
      </c>
      <c r="F22" s="13">
        <f t="shared" si="6"/>
        <v>-1353.5000000000002</v>
      </c>
      <c r="G22" s="13">
        <f t="shared" si="6"/>
        <v>-1374.3900000000003</v>
      </c>
      <c r="H22" s="13">
        <f t="shared" si="6"/>
        <v>-1670.6000000000004</v>
      </c>
      <c r="I22" s="13">
        <f t="shared" si="6"/>
        <v>-1689.2800000000004</v>
      </c>
      <c r="J22" s="13">
        <f t="shared" si="6"/>
        <v>-1708.0400000000004</v>
      </c>
      <c r="K22" s="13">
        <f t="shared" si="6"/>
        <v>-1726.5900000000004</v>
      </c>
      <c r="L22" s="13">
        <f t="shared" si="6"/>
        <v>-1746.2800000000004</v>
      </c>
      <c r="M22" s="13">
        <f t="shared" si="6"/>
        <v>-1767.1100000000004</v>
      </c>
      <c r="N22" s="14">
        <f>B22</f>
        <v>-1277</v>
      </c>
      <c r="O22" s="21"/>
      <c r="P22" s="13"/>
      <c r="Q22" s="13"/>
      <c r="R22" s="13"/>
    </row>
    <row r="23" spans="1:18">
      <c r="A23" s="3" t="s">
        <v>10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f>SUM(B23:M23)</f>
        <v>0</v>
      </c>
      <c r="O23" s="21"/>
      <c r="P23" s="13"/>
      <c r="Q23" s="13"/>
      <c r="R23" s="13"/>
    </row>
    <row r="24" spans="1:18">
      <c r="A24" s="3" t="s">
        <v>15</v>
      </c>
      <c r="B24" s="13">
        <v>-18.91</v>
      </c>
      <c r="C24" s="13">
        <v>-17.649999999999999</v>
      </c>
      <c r="D24" s="13">
        <v>-20.23</v>
      </c>
      <c r="E24" s="13">
        <v>-19.71</v>
      </c>
      <c r="F24" s="13">
        <v>-20.89</v>
      </c>
      <c r="G24" s="13">
        <v>-16.21</v>
      </c>
      <c r="H24" s="13">
        <v>-18.68</v>
      </c>
      <c r="I24" s="13">
        <v>-18.760000000000002</v>
      </c>
      <c r="J24" s="13">
        <v>-18.55</v>
      </c>
      <c r="K24" s="13">
        <v>-19.690000000000001</v>
      </c>
      <c r="L24" s="13">
        <v>-20.83</v>
      </c>
      <c r="M24" s="13">
        <v>-24.1</v>
      </c>
      <c r="N24" s="13">
        <f t="shared" ref="N24:N25" si="7">SUM(B24:M24)</f>
        <v>-234.21</v>
      </c>
      <c r="O24" s="21"/>
      <c r="P24" s="13"/>
      <c r="Q24" s="13"/>
      <c r="R24" s="13"/>
    </row>
    <row r="25" spans="1:18">
      <c r="A25" s="3" t="s">
        <v>11</v>
      </c>
      <c r="B25" s="13">
        <v>0</v>
      </c>
      <c r="C25" s="13">
        <v>0</v>
      </c>
      <c r="D25" s="13">
        <v>0</v>
      </c>
      <c r="E25" s="13">
        <v>0</v>
      </c>
      <c r="F25" s="13">
        <v>0</v>
      </c>
      <c r="G25" s="13">
        <v>-280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f t="shared" si="7"/>
        <v>-280</v>
      </c>
      <c r="O25" s="21"/>
      <c r="P25" s="13"/>
      <c r="Q25" s="13"/>
      <c r="R25" s="13"/>
    </row>
    <row r="26" spans="1:18" ht="14.4" thickBot="1">
      <c r="A26" s="1" t="s">
        <v>12</v>
      </c>
      <c r="B26" s="22">
        <f>SUM(B22:B25)</f>
        <v>-1295.9100000000001</v>
      </c>
      <c r="C26" s="22">
        <f>SUM(C22:C25)</f>
        <v>-1313.5600000000002</v>
      </c>
      <c r="D26" s="22">
        <f t="shared" ref="D26:M26" si="8">SUM(D22:D25)</f>
        <v>-1333.7900000000002</v>
      </c>
      <c r="E26" s="22">
        <f t="shared" si="8"/>
        <v>-1353.5000000000002</v>
      </c>
      <c r="F26" s="22">
        <f t="shared" si="8"/>
        <v>-1374.3900000000003</v>
      </c>
      <c r="G26" s="22">
        <f t="shared" si="8"/>
        <v>-1670.6000000000004</v>
      </c>
      <c r="H26" s="22">
        <f t="shared" si="8"/>
        <v>-1689.2800000000004</v>
      </c>
      <c r="I26" s="22">
        <f t="shared" si="8"/>
        <v>-1708.0400000000004</v>
      </c>
      <c r="J26" s="22">
        <f t="shared" si="8"/>
        <v>-1726.5900000000004</v>
      </c>
      <c r="K26" s="22">
        <f t="shared" si="8"/>
        <v>-1746.2800000000004</v>
      </c>
      <c r="L26" s="22">
        <f t="shared" si="8"/>
        <v>-1767.1100000000004</v>
      </c>
      <c r="M26" s="22">
        <f t="shared" si="8"/>
        <v>-1791.2100000000003</v>
      </c>
      <c r="N26" s="23">
        <f>SUM(N22:N25)</f>
        <v>-1791.21</v>
      </c>
      <c r="P26" s="13"/>
      <c r="Q26" s="13"/>
      <c r="R26" s="13"/>
    </row>
    <row r="27" spans="1:18" ht="14.4" thickTop="1"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29">
        <v>-1791.2100000000003</v>
      </c>
    </row>
    <row r="28" spans="1:18">
      <c r="A28" s="67"/>
      <c r="B28" s="8">
        <v>44562</v>
      </c>
      <c r="C28" s="8">
        <v>44593</v>
      </c>
      <c r="D28" s="8">
        <v>44621</v>
      </c>
      <c r="E28" s="8">
        <v>44652</v>
      </c>
      <c r="F28" s="8">
        <v>44682</v>
      </c>
      <c r="G28" s="8">
        <v>44713</v>
      </c>
      <c r="H28" s="8">
        <v>44743</v>
      </c>
      <c r="I28" s="8">
        <v>44774</v>
      </c>
      <c r="J28" s="8">
        <v>44805</v>
      </c>
      <c r="K28" s="8">
        <v>44835</v>
      </c>
      <c r="L28" s="8">
        <v>44866</v>
      </c>
      <c r="M28" s="8">
        <v>44896</v>
      </c>
      <c r="N28" s="68" t="s">
        <v>4</v>
      </c>
    </row>
    <row r="29" spans="1:18">
      <c r="A29" s="67"/>
      <c r="B29" s="8">
        <v>44592</v>
      </c>
      <c r="C29" s="8">
        <v>44620</v>
      </c>
      <c r="D29" s="8">
        <v>44651</v>
      </c>
      <c r="E29" s="8">
        <v>44681</v>
      </c>
      <c r="F29" s="8">
        <v>44712</v>
      </c>
      <c r="G29" s="8">
        <v>44742</v>
      </c>
      <c r="H29" s="8">
        <v>44773</v>
      </c>
      <c r="I29" s="8">
        <v>44804</v>
      </c>
      <c r="J29" s="8">
        <v>44834</v>
      </c>
      <c r="K29" s="8">
        <v>44865</v>
      </c>
      <c r="L29" s="8">
        <v>44895</v>
      </c>
      <c r="M29" s="8">
        <v>44926</v>
      </c>
      <c r="N29" s="68"/>
    </row>
    <row r="30" spans="1:18">
      <c r="A30" s="3" t="s">
        <v>68</v>
      </c>
      <c r="B30" s="13">
        <v>-805.7</v>
      </c>
      <c r="C30" s="13">
        <v>38.159999999999997</v>
      </c>
      <c r="D30" s="13">
        <v>-3.1</v>
      </c>
      <c r="E30" s="13">
        <v>-264.45</v>
      </c>
      <c r="F30" s="13">
        <v>220.29</v>
      </c>
      <c r="G30" s="13">
        <v>11516.88</v>
      </c>
      <c r="H30" s="13">
        <v>10446.26</v>
      </c>
      <c r="I30" s="14">
        <v>10086.89</v>
      </c>
      <c r="J30" s="13">
        <v>11766.34</v>
      </c>
      <c r="K30" s="13">
        <v>7084.26</v>
      </c>
      <c r="L30" s="13">
        <v>6052.78</v>
      </c>
      <c r="M30" s="14">
        <v>1174.5899999999999</v>
      </c>
      <c r="N30" s="21">
        <f>SUM(B30:M30)</f>
        <v>57313.19999999999</v>
      </c>
      <c r="O30" s="12"/>
    </row>
    <row r="31" spans="1:18">
      <c r="A31" s="3" t="s">
        <v>69</v>
      </c>
      <c r="B31" s="13">
        <v>2206.6060000000002</v>
      </c>
      <c r="C31" s="13">
        <v>2347.3848000000003</v>
      </c>
      <c r="D31" s="13">
        <v>2045.8172000000002</v>
      </c>
      <c r="E31" s="13">
        <v>1945.6572000000001</v>
      </c>
      <c r="F31" s="13">
        <v>1711.9372000000001</v>
      </c>
      <c r="G31" s="13">
        <v>996.19120000000009</v>
      </c>
      <c r="H31" s="13">
        <v>734.66360000000009</v>
      </c>
      <c r="I31" s="13">
        <v>563.89440000000002</v>
      </c>
      <c r="J31" s="13">
        <v>809.92160000000001</v>
      </c>
      <c r="K31" s="13">
        <v>2054.3620000000001</v>
      </c>
      <c r="L31" s="13">
        <v>22.274576000000003</v>
      </c>
      <c r="M31" s="13">
        <v>1981.7084</v>
      </c>
      <c r="N31" s="21">
        <f>SUM(B31:M31)</f>
        <v>17420.418175999999</v>
      </c>
      <c r="O31" s="12"/>
    </row>
    <row r="32" spans="1:18">
      <c r="A32" s="59" t="s">
        <v>70</v>
      </c>
      <c r="B32" s="60">
        <f>SUM(B30:B31)</f>
        <v>1400.9060000000002</v>
      </c>
      <c r="C32" s="60">
        <f t="shared" ref="C32:M32" si="9">SUM(C30:C31)</f>
        <v>2385.5448000000001</v>
      </c>
      <c r="D32" s="60">
        <f t="shared" si="9"/>
        <v>2042.7172000000003</v>
      </c>
      <c r="E32" s="60">
        <f t="shared" si="9"/>
        <v>1681.2072000000001</v>
      </c>
      <c r="F32" s="60">
        <f t="shared" si="9"/>
        <v>1932.2272</v>
      </c>
      <c r="G32" s="60">
        <f t="shared" si="9"/>
        <v>12513.071199999998</v>
      </c>
      <c r="H32" s="60">
        <f t="shared" si="9"/>
        <v>11180.9236</v>
      </c>
      <c r="I32" s="60">
        <f t="shared" si="9"/>
        <v>10650.784399999999</v>
      </c>
      <c r="J32" s="60">
        <f t="shared" si="9"/>
        <v>12576.2616</v>
      </c>
      <c r="K32" s="60">
        <f t="shared" si="9"/>
        <v>9138.6219999999994</v>
      </c>
      <c r="L32" s="60">
        <f t="shared" si="9"/>
        <v>6075.0545759999995</v>
      </c>
      <c r="M32" s="60">
        <f t="shared" si="9"/>
        <v>3156.2983999999997</v>
      </c>
      <c r="N32" s="61">
        <f>SUM(B32:M32)</f>
        <v>74733.618175999989</v>
      </c>
      <c r="O32" s="12"/>
    </row>
    <row r="33" spans="1:18"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62"/>
    </row>
    <row r="34" spans="1:18"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</row>
    <row r="35" spans="1:18">
      <c r="A35" s="3" t="s">
        <v>71</v>
      </c>
      <c r="B35" s="13">
        <v>-8055.5254948996026</v>
      </c>
      <c r="C35" s="13">
        <v>-7668.1210893968064</v>
      </c>
      <c r="D35" s="13">
        <v>-7227.1297402396049</v>
      </c>
      <c r="E35" s="13">
        <v>-6744.117560984806</v>
      </c>
      <c r="F35" s="13">
        <v>-6756.771458428404</v>
      </c>
      <c r="G35" s="13">
        <v>-8731.1783485004071</v>
      </c>
      <c r="H35" s="13">
        <v>-7560.9425409686874</v>
      </c>
      <c r="I35" s="13">
        <v>-9839.8265621729315</v>
      </c>
      <c r="J35" s="13">
        <v>-6117.3498095998457</v>
      </c>
      <c r="K35" s="13">
        <v>-9473.6169431151193</v>
      </c>
      <c r="L35" s="13">
        <v>-6656.95764541684</v>
      </c>
      <c r="M35" s="13">
        <v>-7591.5468123658056</v>
      </c>
      <c r="N35" s="17">
        <f>SUM(B35:M35)</f>
        <v>-92423.084006088859</v>
      </c>
      <c r="O35" s="12"/>
    </row>
    <row r="37" spans="1:18">
      <c r="A37" s="1" t="s">
        <v>7</v>
      </c>
      <c r="B37" s="15">
        <f>B32+B35</f>
        <v>-6654.6194948996026</v>
      </c>
      <c r="C37" s="15">
        <f t="shared" ref="C37:M37" si="10">C32+C35</f>
        <v>-5282.5762893968058</v>
      </c>
      <c r="D37" s="15">
        <f t="shared" si="10"/>
        <v>-5184.4125402396048</v>
      </c>
      <c r="E37" s="15">
        <f t="shared" si="10"/>
        <v>-5062.9103609848062</v>
      </c>
      <c r="F37" s="15">
        <f t="shared" si="10"/>
        <v>-4824.5442584284037</v>
      </c>
      <c r="G37" s="15">
        <f t="shared" si="10"/>
        <v>3781.8928514995914</v>
      </c>
      <c r="H37" s="15">
        <f t="shared" si="10"/>
        <v>3619.9810590313127</v>
      </c>
      <c r="I37" s="15">
        <f t="shared" si="10"/>
        <v>810.95783782706712</v>
      </c>
      <c r="J37" s="15">
        <f t="shared" si="10"/>
        <v>6458.9117904001541</v>
      </c>
      <c r="K37" s="15">
        <f t="shared" si="10"/>
        <v>-334.9949431151199</v>
      </c>
      <c r="L37" s="15">
        <f t="shared" si="10"/>
        <v>-581.90306941684048</v>
      </c>
      <c r="M37" s="15">
        <f t="shared" si="10"/>
        <v>-4435.248412365806</v>
      </c>
      <c r="N37" s="16">
        <f>SUM(B37:M37)</f>
        <v>-17689.465830088866</v>
      </c>
      <c r="O37" s="13"/>
    </row>
    <row r="38" spans="1:18">
      <c r="A38" s="1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O38" s="13"/>
    </row>
    <row r="39" spans="1:18">
      <c r="A39" s="18" t="s">
        <v>8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</row>
    <row r="40" spans="1:18">
      <c r="A40" s="1" t="s">
        <v>9</v>
      </c>
      <c r="B40" s="17">
        <f>M18</f>
        <v>-49789.029388615003</v>
      </c>
      <c r="C40" s="17">
        <f>B43</f>
        <v>-56443.648883514608</v>
      </c>
      <c r="D40" s="17">
        <f t="shared" ref="D40:M40" si="11">C43</f>
        <v>-61726.225172911414</v>
      </c>
      <c r="E40" s="17">
        <f t="shared" si="11"/>
        <v>-66910.637713151023</v>
      </c>
      <c r="F40" s="17">
        <f t="shared" si="11"/>
        <v>-71973.548074135833</v>
      </c>
      <c r="G40" s="17">
        <f t="shared" si="11"/>
        <v>-48880.092332564236</v>
      </c>
      <c r="H40" s="17">
        <f t="shared" si="11"/>
        <v>-45098.199481064643</v>
      </c>
      <c r="I40" s="17">
        <f t="shared" si="11"/>
        <v>-41478.218422033329</v>
      </c>
      <c r="J40" s="17">
        <f t="shared" si="11"/>
        <v>-40667.260584206262</v>
      </c>
      <c r="K40" s="17">
        <f t="shared" si="11"/>
        <v>-34208.348793806108</v>
      </c>
      <c r="L40" s="17">
        <f t="shared" si="11"/>
        <v>-34543.343736921226</v>
      </c>
      <c r="M40" s="17">
        <f t="shared" si="11"/>
        <v>-35125.246806338066</v>
      </c>
      <c r="N40" s="17">
        <f>B40</f>
        <v>-49789.029388615003</v>
      </c>
    </row>
    <row r="41" spans="1:18">
      <c r="A41" s="3" t="s">
        <v>10</v>
      </c>
      <c r="B41" s="17">
        <f>B37</f>
        <v>-6654.6194948996026</v>
      </c>
      <c r="C41" s="17">
        <f t="shared" ref="C41:M41" si="12">C37</f>
        <v>-5282.5762893968058</v>
      </c>
      <c r="D41" s="17">
        <f t="shared" si="12"/>
        <v>-5184.4125402396048</v>
      </c>
      <c r="E41" s="17">
        <f t="shared" si="12"/>
        <v>-5062.9103609848062</v>
      </c>
      <c r="F41" s="17">
        <f t="shared" si="12"/>
        <v>-4824.5442584284037</v>
      </c>
      <c r="G41" s="17">
        <f t="shared" si="12"/>
        <v>3781.8928514995914</v>
      </c>
      <c r="H41" s="17">
        <f t="shared" si="12"/>
        <v>3619.9810590313127</v>
      </c>
      <c r="I41" s="17">
        <f t="shared" si="12"/>
        <v>810.95783782706712</v>
      </c>
      <c r="J41" s="17">
        <f t="shared" si="12"/>
        <v>6458.9117904001541</v>
      </c>
      <c r="K41" s="17">
        <f t="shared" si="12"/>
        <v>-334.9949431151199</v>
      </c>
      <c r="L41" s="17">
        <f t="shared" si="12"/>
        <v>-581.90306941684048</v>
      </c>
      <c r="M41" s="17">
        <f t="shared" si="12"/>
        <v>-4435.248412365806</v>
      </c>
      <c r="N41" s="17">
        <f>SUM(B41:M41)</f>
        <v>-17689.465830088866</v>
      </c>
      <c r="O41" s="21"/>
      <c r="P41" s="13"/>
    </row>
    <row r="42" spans="1:18">
      <c r="A42" s="3" t="s">
        <v>11</v>
      </c>
      <c r="B42" s="17"/>
      <c r="C42" s="17"/>
      <c r="D42" s="17"/>
      <c r="E42" s="17"/>
      <c r="F42" s="21">
        <v>27918</v>
      </c>
      <c r="G42" s="17"/>
      <c r="H42" s="17"/>
      <c r="I42" s="17"/>
      <c r="J42" s="17"/>
      <c r="K42" s="17"/>
      <c r="L42" s="17"/>
      <c r="M42" s="17"/>
      <c r="N42" s="17">
        <f>SUM(B42:M42)</f>
        <v>27918</v>
      </c>
    </row>
    <row r="43" spans="1:18" ht="14.4" thickBot="1">
      <c r="A43" s="1" t="s">
        <v>12</v>
      </c>
      <c r="B43" s="22">
        <f>SUM(B40:B42)</f>
        <v>-56443.648883514608</v>
      </c>
      <c r="C43" s="22">
        <f t="shared" ref="C43:M43" si="13">SUM(C40:C42)</f>
        <v>-61726.225172911414</v>
      </c>
      <c r="D43" s="22">
        <f t="shared" si="13"/>
        <v>-66910.637713151023</v>
      </c>
      <c r="E43" s="22">
        <f t="shared" si="13"/>
        <v>-71973.548074135833</v>
      </c>
      <c r="F43" s="22">
        <f t="shared" si="13"/>
        <v>-48880.092332564236</v>
      </c>
      <c r="G43" s="22">
        <f t="shared" si="13"/>
        <v>-45098.199481064643</v>
      </c>
      <c r="H43" s="22">
        <f t="shared" si="13"/>
        <v>-41478.218422033329</v>
      </c>
      <c r="I43" s="22">
        <f t="shared" si="13"/>
        <v>-40667.260584206262</v>
      </c>
      <c r="J43" s="22">
        <f t="shared" si="13"/>
        <v>-34208.348793806108</v>
      </c>
      <c r="K43" s="22">
        <f t="shared" si="13"/>
        <v>-34543.343736921226</v>
      </c>
      <c r="L43" s="22">
        <f t="shared" si="13"/>
        <v>-35125.246806338066</v>
      </c>
      <c r="M43" s="22">
        <f t="shared" si="13"/>
        <v>-39560.495218703873</v>
      </c>
      <c r="N43" s="23">
        <f>SUM(N40:N42)</f>
        <v>-39560.495218703873</v>
      </c>
      <c r="O43" s="13"/>
    </row>
    <row r="44" spans="1:18" ht="14.4" thickTop="1">
      <c r="B44" s="17"/>
      <c r="C44" s="17"/>
      <c r="D44" s="17"/>
      <c r="E44" s="17"/>
      <c r="F44" s="17"/>
      <c r="G44" s="17"/>
      <c r="H44" s="17"/>
      <c r="I44" s="31"/>
      <c r="J44" s="17"/>
      <c r="K44" s="17"/>
      <c r="L44" s="17"/>
      <c r="M44" s="17"/>
      <c r="N44" s="25">
        <v>-39560.495218703873</v>
      </c>
    </row>
    <row r="45" spans="1:18">
      <c r="A45" s="18" t="s">
        <v>13</v>
      </c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26"/>
      <c r="O45" s="24"/>
      <c r="P45" s="12"/>
    </row>
    <row r="46" spans="1:18">
      <c r="A46" s="3" t="s">
        <v>14</v>
      </c>
      <c r="B46" s="27">
        <v>5.7000000000000002E-3</v>
      </c>
      <c r="C46" s="27">
        <v>5.7000000000000002E-3</v>
      </c>
      <c r="D46" s="27">
        <v>5.7000000000000002E-3</v>
      </c>
      <c r="E46" s="27">
        <v>1.0200000000000001E-2</v>
      </c>
      <c r="F46" s="27">
        <v>1.0200000000000001E-2</v>
      </c>
      <c r="G46" s="27">
        <v>1.0200000000000001E-2</v>
      </c>
      <c r="H46" s="27">
        <v>2.1999999999999999E-2</v>
      </c>
      <c r="I46" s="27">
        <v>2.1999999999999999E-2</v>
      </c>
      <c r="J46" s="27">
        <v>2.1999999999999999E-2</v>
      </c>
      <c r="K46" s="27">
        <v>3.8699999999999998E-2</v>
      </c>
      <c r="L46" s="27">
        <v>3.8699999999999998E-2</v>
      </c>
      <c r="M46" s="27">
        <v>3.8699999999999998E-2</v>
      </c>
      <c r="N46" s="28"/>
      <c r="O46" s="24"/>
      <c r="P46" s="12"/>
    </row>
    <row r="47" spans="1:18">
      <c r="A47" s="1" t="s">
        <v>9</v>
      </c>
      <c r="B47" s="13">
        <f>M26</f>
        <v>-1791.2100000000003</v>
      </c>
      <c r="C47" s="13">
        <f>B51</f>
        <v>-1818.5300000000002</v>
      </c>
      <c r="D47" s="13">
        <f t="shared" ref="D47:M47" si="14">C51</f>
        <v>-1845.5200000000002</v>
      </c>
      <c r="E47" s="13">
        <f t="shared" si="14"/>
        <v>-1877.9100000000003</v>
      </c>
      <c r="F47" s="13">
        <f t="shared" si="14"/>
        <v>-1938.2500000000002</v>
      </c>
      <c r="G47" s="13">
        <f t="shared" si="14"/>
        <v>-187.59000000000015</v>
      </c>
      <c r="H47" s="13">
        <f t="shared" si="14"/>
        <v>-225.40000000000015</v>
      </c>
      <c r="I47" s="13">
        <f t="shared" si="14"/>
        <v>-302.90000000000015</v>
      </c>
      <c r="J47" s="13">
        <f t="shared" si="14"/>
        <v>-378.89000000000016</v>
      </c>
      <c r="K47" s="13">
        <f t="shared" si="14"/>
        <v>-440.75000000000017</v>
      </c>
      <c r="L47" s="13">
        <f t="shared" si="14"/>
        <v>-554.29000000000019</v>
      </c>
      <c r="M47" s="13">
        <f t="shared" si="14"/>
        <v>-666.02000000000021</v>
      </c>
      <c r="N47" s="13">
        <f>B47</f>
        <v>-1791.2100000000003</v>
      </c>
      <c r="O47" s="20"/>
      <c r="P47" s="13"/>
      <c r="Q47" s="13"/>
      <c r="R47" s="13"/>
    </row>
    <row r="48" spans="1:18">
      <c r="A48" s="3" t="s">
        <v>10</v>
      </c>
      <c r="B48" s="13">
        <v>0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f>SUM(B48:M48)</f>
        <v>0</v>
      </c>
      <c r="O48" s="21"/>
      <c r="P48" s="13"/>
      <c r="Q48" s="13"/>
      <c r="R48" s="13"/>
    </row>
    <row r="49" spans="1:21">
      <c r="A49" s="3" t="s">
        <v>15</v>
      </c>
      <c r="B49" s="13">
        <v>-27.32</v>
      </c>
      <c r="C49" s="13">
        <v>-26.99</v>
      </c>
      <c r="D49" s="13">
        <v>-32.39</v>
      </c>
      <c r="E49" s="13">
        <v>-60.34</v>
      </c>
      <c r="F49" s="13">
        <v>-42.34</v>
      </c>
      <c r="G49" s="13">
        <v>-37.81</v>
      </c>
      <c r="H49" s="13">
        <v>-77.5</v>
      </c>
      <c r="I49" s="13">
        <v>-75.989999999999995</v>
      </c>
      <c r="J49" s="13">
        <v>-61.86</v>
      </c>
      <c r="K49" s="13">
        <v>-113.54</v>
      </c>
      <c r="L49" s="13">
        <v>-111.73</v>
      </c>
      <c r="M49" s="13">
        <v>-130.03</v>
      </c>
      <c r="N49" s="13">
        <f t="shared" ref="N49:N50" si="15">SUM(B49:M49)</f>
        <v>-797.84</v>
      </c>
      <c r="O49" s="21"/>
      <c r="P49" s="13"/>
      <c r="Q49" s="13"/>
      <c r="R49" s="13"/>
    </row>
    <row r="50" spans="1:21">
      <c r="A50" s="3" t="s">
        <v>11</v>
      </c>
      <c r="B50" s="13">
        <v>0</v>
      </c>
      <c r="C50" s="13">
        <v>0</v>
      </c>
      <c r="D50" s="13">
        <v>0</v>
      </c>
      <c r="E50" s="13">
        <v>0</v>
      </c>
      <c r="F50" s="13">
        <v>1793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f t="shared" si="15"/>
        <v>1793</v>
      </c>
      <c r="O50" s="21"/>
      <c r="P50" s="13"/>
      <c r="Q50" s="13"/>
      <c r="R50" s="13"/>
    </row>
    <row r="51" spans="1:21" ht="14.4" thickBot="1">
      <c r="A51" s="1" t="s">
        <v>12</v>
      </c>
      <c r="B51" s="22">
        <f>SUM(B47:B50)</f>
        <v>-1818.5300000000002</v>
      </c>
      <c r="C51" s="22">
        <f>SUM(C47:C50)</f>
        <v>-1845.5200000000002</v>
      </c>
      <c r="D51" s="22">
        <f t="shared" ref="D51:M51" si="16">SUM(D47:D50)</f>
        <v>-1877.9100000000003</v>
      </c>
      <c r="E51" s="22">
        <f t="shared" si="16"/>
        <v>-1938.2500000000002</v>
      </c>
      <c r="F51" s="22">
        <f t="shared" si="16"/>
        <v>-187.59000000000015</v>
      </c>
      <c r="G51" s="22">
        <f t="shared" si="16"/>
        <v>-225.40000000000015</v>
      </c>
      <c r="H51" s="22">
        <f t="shared" si="16"/>
        <v>-302.90000000000015</v>
      </c>
      <c r="I51" s="22">
        <f t="shared" si="16"/>
        <v>-378.89000000000016</v>
      </c>
      <c r="J51" s="22">
        <f t="shared" si="16"/>
        <v>-440.75000000000017</v>
      </c>
      <c r="K51" s="22">
        <f t="shared" si="16"/>
        <v>-554.29000000000019</v>
      </c>
      <c r="L51" s="22">
        <f t="shared" si="16"/>
        <v>-666.02000000000021</v>
      </c>
      <c r="M51" s="22">
        <f t="shared" si="16"/>
        <v>-796.05000000000018</v>
      </c>
      <c r="N51" s="23">
        <f>SUM(N47:N50)</f>
        <v>-796.05000000000018</v>
      </c>
      <c r="P51" s="13"/>
      <c r="Q51" s="13"/>
      <c r="R51" s="13"/>
    </row>
    <row r="52" spans="1:21" ht="14.4" thickTop="1">
      <c r="D52" s="33"/>
      <c r="N52" s="25">
        <v>-796.05000000000018</v>
      </c>
    </row>
    <row r="53" spans="1:21">
      <c r="A53" s="67"/>
      <c r="B53" s="8">
        <v>44927</v>
      </c>
      <c r="C53" s="8">
        <v>44958</v>
      </c>
      <c r="D53" s="8">
        <v>44986</v>
      </c>
      <c r="E53" s="8">
        <v>45017</v>
      </c>
      <c r="F53" s="8">
        <v>45047</v>
      </c>
      <c r="G53" s="8">
        <v>45078</v>
      </c>
      <c r="H53" s="8">
        <v>45108</v>
      </c>
      <c r="I53" s="8">
        <v>45139</v>
      </c>
      <c r="J53" s="8">
        <v>45170</v>
      </c>
      <c r="K53" s="8">
        <v>45200</v>
      </c>
      <c r="L53" s="8">
        <v>45231</v>
      </c>
      <c r="M53" s="8">
        <v>45261</v>
      </c>
      <c r="N53" s="68" t="s">
        <v>4</v>
      </c>
      <c r="P53" s="1" t="s">
        <v>32</v>
      </c>
    </row>
    <row r="54" spans="1:21">
      <c r="A54" s="67"/>
      <c r="B54" s="8">
        <v>44957</v>
      </c>
      <c r="C54" s="8">
        <v>44985</v>
      </c>
      <c r="D54" s="8">
        <v>45016</v>
      </c>
      <c r="E54" s="8">
        <v>45046</v>
      </c>
      <c r="F54" s="8">
        <v>45077</v>
      </c>
      <c r="G54" s="8">
        <v>45107</v>
      </c>
      <c r="H54" s="8">
        <v>45138</v>
      </c>
      <c r="I54" s="8">
        <v>45169</v>
      </c>
      <c r="J54" s="8">
        <v>45199</v>
      </c>
      <c r="K54" s="8">
        <v>45230</v>
      </c>
      <c r="L54" s="8">
        <v>45260</v>
      </c>
      <c r="M54" s="8">
        <v>45291</v>
      </c>
      <c r="N54" s="68"/>
      <c r="Q54" s="14"/>
      <c r="R54" s="14"/>
    </row>
    <row r="55" spans="1:21">
      <c r="A55" s="3" t="s">
        <v>68</v>
      </c>
      <c r="B55" s="13">
        <v>1179.44</v>
      </c>
      <c r="C55" s="13">
        <v>1115.28</v>
      </c>
      <c r="D55" s="13">
        <v>1351.31</v>
      </c>
      <c r="E55" s="13">
        <v>1290.79</v>
      </c>
      <c r="F55" s="13">
        <v>1002.6</v>
      </c>
      <c r="G55" s="13">
        <v>11371.66</v>
      </c>
      <c r="H55" s="13">
        <v>16709.93</v>
      </c>
      <c r="I55" s="13">
        <v>18791.189999999999</v>
      </c>
      <c r="J55" s="13">
        <v>10935.44</v>
      </c>
      <c r="K55" s="13">
        <v>26987.84</v>
      </c>
      <c r="L55" s="14">
        <v>20078.3</v>
      </c>
      <c r="M55" s="14">
        <v>2690.02</v>
      </c>
      <c r="N55" s="21">
        <f>SUM(B55:M55)</f>
        <v>113503.8</v>
      </c>
      <c r="Q55" s="1">
        <v>2020</v>
      </c>
      <c r="R55" s="1"/>
      <c r="S55" s="1">
        <v>2021</v>
      </c>
      <c r="T55" s="1">
        <v>2022</v>
      </c>
      <c r="U55" s="1">
        <v>2023</v>
      </c>
    </row>
    <row r="56" spans="1:21">
      <c r="A56" s="3" t="s">
        <v>69</v>
      </c>
      <c r="B56" s="13">
        <v>1981.7084</v>
      </c>
      <c r="C56" s="13">
        <v>2202.8584000000001</v>
      </c>
      <c r="D56" s="13">
        <v>2188.6056000000003</v>
      </c>
      <c r="E56" s="13">
        <v>1802.7088000000001</v>
      </c>
      <c r="F56" s="13">
        <v>1066.1976</v>
      </c>
      <c r="G56" s="13">
        <v>835.45280000000002</v>
      </c>
      <c r="H56" s="13">
        <v>393.096</v>
      </c>
      <c r="I56" s="13">
        <v>731.09080000000006</v>
      </c>
      <c r="J56" s="13">
        <v>435.04320000000001</v>
      </c>
      <c r="K56" s="13">
        <v>1671.0376000000001</v>
      </c>
      <c r="L56" s="13">
        <v>1993.5104000000001</v>
      </c>
      <c r="M56" s="13">
        <v>1699.8592000000001</v>
      </c>
      <c r="N56" s="21">
        <f>SUM(B56:M56)</f>
        <v>17001.168799999999</v>
      </c>
      <c r="O56" s="12"/>
      <c r="P56" s="3" t="s">
        <v>33</v>
      </c>
      <c r="Q56" s="14">
        <f>B15</f>
        <v>-37966</v>
      </c>
      <c r="R56" s="3" t="s">
        <v>34</v>
      </c>
      <c r="S56" s="12">
        <f>Q56</f>
        <v>-37966</v>
      </c>
      <c r="T56" s="12">
        <v>0</v>
      </c>
      <c r="U56" s="12">
        <v>0</v>
      </c>
    </row>
    <row r="57" spans="1:21">
      <c r="A57" s="59" t="s">
        <v>70</v>
      </c>
      <c r="B57" s="60">
        <f>SUM(B55:B56)</f>
        <v>3161.1484</v>
      </c>
      <c r="C57" s="60">
        <f t="shared" ref="C57:M57" si="17">SUM(C55:C56)</f>
        <v>3318.1383999999998</v>
      </c>
      <c r="D57" s="60">
        <f t="shared" si="17"/>
        <v>3539.9156000000003</v>
      </c>
      <c r="E57" s="60">
        <f t="shared" si="17"/>
        <v>3093.4988000000003</v>
      </c>
      <c r="F57" s="60">
        <f t="shared" si="17"/>
        <v>2068.7975999999999</v>
      </c>
      <c r="G57" s="60">
        <f t="shared" si="17"/>
        <v>12207.112799999999</v>
      </c>
      <c r="H57" s="60">
        <f t="shared" si="17"/>
        <v>17103.026000000002</v>
      </c>
      <c r="I57" s="60">
        <f t="shared" si="17"/>
        <v>19522.2808</v>
      </c>
      <c r="J57" s="60">
        <f t="shared" si="17"/>
        <v>11370.483200000001</v>
      </c>
      <c r="K57" s="60">
        <f t="shared" si="17"/>
        <v>28658.8776</v>
      </c>
      <c r="L57" s="60">
        <f t="shared" si="17"/>
        <v>22071.810399999998</v>
      </c>
      <c r="M57" s="60">
        <f t="shared" si="17"/>
        <v>4389.8792000000003</v>
      </c>
      <c r="N57" s="61">
        <f>SUM(B57:M57)</f>
        <v>130504.96879999999</v>
      </c>
      <c r="O57" s="12"/>
      <c r="R57" s="3" t="s">
        <v>35</v>
      </c>
      <c r="S57" s="12">
        <v>0</v>
      </c>
      <c r="T57" s="12">
        <f>S60</f>
        <v>-49789.029388615003</v>
      </c>
      <c r="U57" s="12">
        <f>T60</f>
        <v>-39560.495218703873</v>
      </c>
    </row>
    <row r="58" spans="1:21"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2"/>
      <c r="R58" s="3" t="s">
        <v>36</v>
      </c>
      <c r="S58" s="13">
        <f>9768-39421.6</f>
        <v>-29653.599999999999</v>
      </c>
      <c r="T58" s="13">
        <f>29711-34763.87</f>
        <v>-5052.8700000000026</v>
      </c>
      <c r="U58" s="13">
        <v>0</v>
      </c>
    </row>
    <row r="59" spans="1:21"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2"/>
      <c r="R59" s="3" t="s">
        <v>33</v>
      </c>
      <c r="S59" s="50">
        <f>SUM(S56:S58)</f>
        <v>-67619.600000000006</v>
      </c>
      <c r="T59" s="50">
        <f>SUM(T56:T58)</f>
        <v>-54841.899388615006</v>
      </c>
      <c r="U59" s="50">
        <f>SUM(U56:U58)</f>
        <v>-39560.495218703873</v>
      </c>
    </row>
    <row r="60" spans="1:21">
      <c r="A60" s="3" t="s">
        <v>71</v>
      </c>
      <c r="B60" s="13">
        <v>-7786.5611345619291</v>
      </c>
      <c r="C60" s="13">
        <v>-6538.0890161181305</v>
      </c>
      <c r="D60" s="13">
        <v>-7470.3067970302391</v>
      </c>
      <c r="E60" s="13">
        <v>-5775.6517981366405</v>
      </c>
      <c r="F60" s="13">
        <v>-7268.0377246226044</v>
      </c>
      <c r="G60" s="13">
        <v>-7178.0648169271662</v>
      </c>
      <c r="H60" s="13">
        <v>-6679.694059878444</v>
      </c>
      <c r="I60" s="13">
        <v>-10256.708848010816</v>
      </c>
      <c r="J60" s="13">
        <v>-7397.8036566412075</v>
      </c>
      <c r="K60" s="13">
        <v>-6071.476176971285</v>
      </c>
      <c r="L60" s="13">
        <v>-8947.9462277856474</v>
      </c>
      <c r="M60" s="13">
        <v>-4790.7999894883205</v>
      </c>
      <c r="N60" s="17">
        <f>SUM(B60:M60)</f>
        <v>-86161.140246172436</v>
      </c>
      <c r="R60" s="3" t="s">
        <v>37</v>
      </c>
      <c r="S60" s="12">
        <f>N18</f>
        <v>-49789.029388615003</v>
      </c>
      <c r="T60" s="12">
        <f>N43</f>
        <v>-39560.495218703873</v>
      </c>
      <c r="U60" s="12">
        <f>N68</f>
        <v>4783.3333351237015</v>
      </c>
    </row>
    <row r="61" spans="1:21"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2"/>
      <c r="R61" s="3" t="s">
        <v>38</v>
      </c>
      <c r="S61" s="51">
        <f>S60-S59</f>
        <v>17830.570611385003</v>
      </c>
      <c r="T61" s="51">
        <f>T60-T59</f>
        <v>15281.404169911133</v>
      </c>
      <c r="U61" s="51">
        <f>U60-U59</f>
        <v>44343.828553827574</v>
      </c>
    </row>
    <row r="62" spans="1:21">
      <c r="A62" s="1" t="s">
        <v>7</v>
      </c>
      <c r="B62" s="15">
        <f>SUM(B57:B61)</f>
        <v>-4625.412734561929</v>
      </c>
      <c r="C62" s="15">
        <f t="shared" ref="C62:M62" si="18">SUM(C57:C61)</f>
        <v>-3219.9506161181307</v>
      </c>
      <c r="D62" s="15">
        <f t="shared" si="18"/>
        <v>-3930.3911970302388</v>
      </c>
      <c r="E62" s="15">
        <f t="shared" si="18"/>
        <v>-2682.1529981366402</v>
      </c>
      <c r="F62" s="15">
        <f t="shared" si="18"/>
        <v>-5199.2401246226045</v>
      </c>
      <c r="G62" s="15">
        <f t="shared" si="18"/>
        <v>5029.0479830728327</v>
      </c>
      <c r="H62" s="15">
        <f t="shared" si="18"/>
        <v>10423.331940121558</v>
      </c>
      <c r="I62" s="15">
        <f t="shared" si="18"/>
        <v>9265.5719519891845</v>
      </c>
      <c r="J62" s="15">
        <f t="shared" si="18"/>
        <v>3972.6795433587931</v>
      </c>
      <c r="K62" s="15">
        <f t="shared" si="18"/>
        <v>22587.401423028714</v>
      </c>
      <c r="L62" s="15">
        <f t="shared" si="18"/>
        <v>13123.864172214351</v>
      </c>
      <c r="M62" s="15">
        <f t="shared" si="18"/>
        <v>-400.92078948832022</v>
      </c>
      <c r="N62" s="16">
        <f>SUM(B62:M62)</f>
        <v>44343.828553827574</v>
      </c>
    </row>
    <row r="63" spans="1:21"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21"/>
      <c r="M63" s="17"/>
      <c r="N63" s="28"/>
      <c r="O63" s="12"/>
    </row>
    <row r="64" spans="1:21">
      <c r="A64" s="18" t="s">
        <v>8</v>
      </c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2"/>
      <c r="P64" s="1" t="s">
        <v>21</v>
      </c>
    </row>
    <row r="65" spans="1:21">
      <c r="A65" s="1" t="s">
        <v>9</v>
      </c>
      <c r="B65" s="17">
        <f>M43</f>
        <v>-39560.495218703873</v>
      </c>
      <c r="C65" s="17">
        <f>B68</f>
        <v>-44185.9079532658</v>
      </c>
      <c r="D65" s="17">
        <f t="shared" ref="D65:M65" si="19">C68</f>
        <v>-47405.858569383927</v>
      </c>
      <c r="E65" s="17">
        <f t="shared" si="19"/>
        <v>-51336.249766414163</v>
      </c>
      <c r="F65" s="17">
        <f t="shared" si="19"/>
        <v>-54018.402764550803</v>
      </c>
      <c r="G65" s="17">
        <f t="shared" si="19"/>
        <v>-59217.64288917341</v>
      </c>
      <c r="H65" s="17">
        <f t="shared" si="19"/>
        <v>-54188.594906100581</v>
      </c>
      <c r="I65" s="17">
        <f t="shared" si="19"/>
        <v>-43765.262965979025</v>
      </c>
      <c r="J65" s="17">
        <f t="shared" si="19"/>
        <v>-34499.691013989839</v>
      </c>
      <c r="K65" s="17">
        <f t="shared" si="19"/>
        <v>-30527.011470631045</v>
      </c>
      <c r="L65" s="17">
        <f t="shared" si="19"/>
        <v>-7939.6100476023312</v>
      </c>
      <c r="M65" s="17">
        <f t="shared" si="19"/>
        <v>5184.25412461202</v>
      </c>
      <c r="N65" s="17">
        <f>B65</f>
        <v>-39560.495218703873</v>
      </c>
      <c r="Q65" s="63"/>
      <c r="R65" s="63"/>
      <c r="S65" s="1"/>
      <c r="T65" s="1"/>
      <c r="U65" s="1"/>
    </row>
    <row r="66" spans="1:21">
      <c r="A66" s="3" t="s">
        <v>10</v>
      </c>
      <c r="B66" s="17">
        <f>B62</f>
        <v>-4625.412734561929</v>
      </c>
      <c r="C66" s="17">
        <f t="shared" ref="C66:M66" si="20">C62</f>
        <v>-3219.9506161181307</v>
      </c>
      <c r="D66" s="17">
        <f t="shared" si="20"/>
        <v>-3930.3911970302388</v>
      </c>
      <c r="E66" s="17">
        <f t="shared" si="20"/>
        <v>-2682.1529981366402</v>
      </c>
      <c r="F66" s="17">
        <f t="shared" si="20"/>
        <v>-5199.2401246226045</v>
      </c>
      <c r="G66" s="17">
        <f t="shared" si="20"/>
        <v>5029.0479830728327</v>
      </c>
      <c r="H66" s="17">
        <f t="shared" si="20"/>
        <v>10423.331940121558</v>
      </c>
      <c r="I66" s="17">
        <f t="shared" si="20"/>
        <v>9265.5719519891845</v>
      </c>
      <c r="J66" s="17">
        <f t="shared" si="20"/>
        <v>3972.6795433587931</v>
      </c>
      <c r="K66" s="17">
        <f t="shared" si="20"/>
        <v>22587.401423028714</v>
      </c>
      <c r="L66" s="17">
        <f t="shared" si="20"/>
        <v>13123.864172214351</v>
      </c>
      <c r="M66" s="17">
        <f t="shared" si="20"/>
        <v>-400.92078948832022</v>
      </c>
      <c r="N66" s="17">
        <f>SUM(B66:M66)</f>
        <v>44343.828553827574</v>
      </c>
      <c r="O66" s="21"/>
      <c r="Q66" s="1">
        <v>2020</v>
      </c>
      <c r="R66" s="1"/>
      <c r="S66" s="1">
        <v>2021</v>
      </c>
      <c r="T66" s="1">
        <v>2022</v>
      </c>
      <c r="U66" s="1">
        <v>2023</v>
      </c>
    </row>
    <row r="67" spans="1:21">
      <c r="A67" s="3" t="s">
        <v>11</v>
      </c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>
        <f>SUM(B67:M67)</f>
        <v>0</v>
      </c>
      <c r="P67" s="3" t="s">
        <v>33</v>
      </c>
      <c r="Q67" s="14">
        <f>B22</f>
        <v>-1277</v>
      </c>
      <c r="R67" s="3" t="s">
        <v>34</v>
      </c>
      <c r="S67" s="12">
        <f>Q67</f>
        <v>-1277</v>
      </c>
      <c r="T67" s="12">
        <v>0</v>
      </c>
      <c r="U67" s="12">
        <v>0</v>
      </c>
    </row>
    <row r="68" spans="1:21" ht="14.4" thickBot="1">
      <c r="A68" s="1" t="s">
        <v>12</v>
      </c>
      <c r="B68" s="22">
        <f>SUM(B65:B67)</f>
        <v>-44185.9079532658</v>
      </c>
      <c r="C68" s="22">
        <f t="shared" ref="C68:M68" si="21">SUM(C65:C67)</f>
        <v>-47405.858569383927</v>
      </c>
      <c r="D68" s="22">
        <f t="shared" si="21"/>
        <v>-51336.249766414163</v>
      </c>
      <c r="E68" s="22">
        <f t="shared" si="21"/>
        <v>-54018.402764550803</v>
      </c>
      <c r="F68" s="22">
        <f t="shared" si="21"/>
        <v>-59217.64288917341</v>
      </c>
      <c r="G68" s="22">
        <f t="shared" si="21"/>
        <v>-54188.594906100581</v>
      </c>
      <c r="H68" s="22">
        <f t="shared" si="21"/>
        <v>-43765.262965979025</v>
      </c>
      <c r="I68" s="22">
        <f t="shared" si="21"/>
        <v>-34499.691013989839</v>
      </c>
      <c r="J68" s="22">
        <f t="shared" si="21"/>
        <v>-30527.011470631045</v>
      </c>
      <c r="K68" s="22">
        <f t="shared" si="21"/>
        <v>-7939.6100476023312</v>
      </c>
      <c r="L68" s="22">
        <f t="shared" si="21"/>
        <v>5184.25412461202</v>
      </c>
      <c r="M68" s="22">
        <f t="shared" si="21"/>
        <v>4783.3333351236997</v>
      </c>
      <c r="N68" s="23">
        <f>SUM(N65:N67)</f>
        <v>4783.3333351237015</v>
      </c>
      <c r="O68" s="12"/>
      <c r="R68" s="3" t="s">
        <v>35</v>
      </c>
      <c r="S68" s="12">
        <v>0</v>
      </c>
      <c r="T68" s="12">
        <f>S71</f>
        <v>-1791.21</v>
      </c>
      <c r="U68" s="12">
        <f>T71</f>
        <v>-796.05000000000018</v>
      </c>
    </row>
    <row r="69" spans="1:21" ht="14.4" thickTop="1"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25">
        <v>4783.3333351236997</v>
      </c>
      <c r="R69" s="3" t="s">
        <v>36</v>
      </c>
      <c r="S69" s="12">
        <v>-49.44</v>
      </c>
      <c r="T69" s="13">
        <v>-578.25</v>
      </c>
      <c r="U69" s="13">
        <v>0</v>
      </c>
    </row>
    <row r="70" spans="1:21">
      <c r="A70" s="18" t="s">
        <v>13</v>
      </c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26"/>
      <c r="O70" s="24"/>
      <c r="R70" s="3" t="s">
        <v>33</v>
      </c>
      <c r="S70" s="50">
        <f>SUM(S67:S69)</f>
        <v>-1326.44</v>
      </c>
      <c r="T70" s="50">
        <f>SUM(T67:T69)</f>
        <v>-2369.46</v>
      </c>
      <c r="U70" s="50">
        <f>SUM(U67:U69)</f>
        <v>-796.05000000000018</v>
      </c>
    </row>
    <row r="71" spans="1:21">
      <c r="A71" s="3" t="s">
        <v>14</v>
      </c>
      <c r="B71" s="27">
        <v>4.7300000000000002E-2</v>
      </c>
      <c r="C71" s="27">
        <v>4.7300000000000002E-2</v>
      </c>
      <c r="D71" s="27">
        <v>4.7300000000000002E-2</v>
      </c>
      <c r="E71" s="27">
        <v>4.9799999999999997E-2</v>
      </c>
      <c r="F71" s="27">
        <v>4.9799999999999997E-2</v>
      </c>
      <c r="G71" s="27">
        <v>4.9799999999999997E-2</v>
      </c>
      <c r="H71" s="27">
        <v>4.9799999999999997E-2</v>
      </c>
      <c r="I71" s="27">
        <v>4.9799999999999997E-2</v>
      </c>
      <c r="J71" s="27">
        <v>4.9799999999999997E-2</v>
      </c>
      <c r="K71" s="27">
        <v>5.4899999999999997E-2</v>
      </c>
      <c r="L71" s="27">
        <v>5.4899999999999997E-2</v>
      </c>
      <c r="M71" s="27">
        <v>5.4899999999999997E-2</v>
      </c>
      <c r="N71" s="28"/>
      <c r="O71" s="24"/>
      <c r="R71" s="3" t="s">
        <v>37</v>
      </c>
      <c r="S71" s="12">
        <f>N26</f>
        <v>-1791.21</v>
      </c>
      <c r="T71" s="12">
        <f>N51</f>
        <v>-796.05000000000018</v>
      </c>
      <c r="U71" s="12">
        <f>N76</f>
        <v>-2492.4899999999998</v>
      </c>
    </row>
    <row r="72" spans="1:21">
      <c r="A72" s="1" t="s">
        <v>9</v>
      </c>
      <c r="B72" s="13">
        <f>M51</f>
        <v>-796.05000000000018</v>
      </c>
      <c r="C72" s="13">
        <f>B76</f>
        <v>-973.56000000000017</v>
      </c>
      <c r="D72" s="13">
        <f t="shared" ref="D72:M72" si="22">C76</f>
        <v>-1145.5700000000002</v>
      </c>
      <c r="E72" s="13">
        <f t="shared" si="22"/>
        <v>-1351.8000000000002</v>
      </c>
      <c r="F72" s="13">
        <f t="shared" si="22"/>
        <v>-1572.9100000000003</v>
      </c>
      <c r="G72" s="13">
        <f t="shared" si="22"/>
        <v>-1823.3800000000003</v>
      </c>
      <c r="H72" s="13">
        <f t="shared" si="22"/>
        <v>-2045.1800000000003</v>
      </c>
      <c r="I72" s="13">
        <f t="shared" si="22"/>
        <v>-2230.2900000000004</v>
      </c>
      <c r="J72" s="13">
        <f t="shared" si="22"/>
        <v>-2376.2100000000005</v>
      </c>
      <c r="K72" s="13">
        <f t="shared" si="22"/>
        <v>-2501.1600000000003</v>
      </c>
      <c r="L72" s="13">
        <f t="shared" si="22"/>
        <v>-2538.1800000000003</v>
      </c>
      <c r="M72" s="13">
        <f t="shared" si="22"/>
        <v>-2514.7900000000004</v>
      </c>
      <c r="N72" s="13">
        <f>B72</f>
        <v>-796.05000000000018</v>
      </c>
      <c r="O72" s="21"/>
      <c r="R72" s="3" t="s">
        <v>38</v>
      </c>
      <c r="S72" s="51">
        <f>S71-S70</f>
        <v>-464.77</v>
      </c>
      <c r="T72" s="51">
        <f>T71-T70</f>
        <v>1573.4099999999999</v>
      </c>
      <c r="U72" s="51">
        <f>U71-U70</f>
        <v>-1696.4399999999996</v>
      </c>
    </row>
    <row r="73" spans="1:21">
      <c r="A73" s="3" t="s">
        <v>10</v>
      </c>
      <c r="B73" s="13">
        <v>0</v>
      </c>
      <c r="C73" s="13">
        <v>0</v>
      </c>
      <c r="D73" s="13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f>SUM(B73:M73)</f>
        <v>0</v>
      </c>
      <c r="O73" s="21"/>
    </row>
    <row r="74" spans="1:21">
      <c r="A74" s="3" t="s">
        <v>15</v>
      </c>
      <c r="B74" s="13">
        <v>-177.51</v>
      </c>
      <c r="C74" s="13">
        <v>-172.01</v>
      </c>
      <c r="D74" s="13">
        <v>-206.23</v>
      </c>
      <c r="E74" s="13">
        <v>-221.11</v>
      </c>
      <c r="F74" s="13">
        <v>-250.47</v>
      </c>
      <c r="G74" s="13">
        <v>-221.8</v>
      </c>
      <c r="H74" s="13">
        <v>-185.11</v>
      </c>
      <c r="I74" s="13">
        <v>-145.91999999999999</v>
      </c>
      <c r="J74" s="13">
        <v>-124.95</v>
      </c>
      <c r="K74" s="13">
        <v>-37.020000000000003</v>
      </c>
      <c r="L74" s="13">
        <v>23.39</v>
      </c>
      <c r="M74" s="13">
        <v>22.3</v>
      </c>
      <c r="N74" s="13">
        <f t="shared" ref="N74:N75" si="23">SUM(B74:M74)</f>
        <v>-1696.4399999999998</v>
      </c>
      <c r="O74" s="21"/>
      <c r="S74" s="12">
        <f>S61+S72</f>
        <v>17365.800611385002</v>
      </c>
      <c r="T74" s="12">
        <f>T61+T72</f>
        <v>16854.814169911133</v>
      </c>
      <c r="U74" s="12">
        <f>U61+U72</f>
        <v>42647.388553827572</v>
      </c>
    </row>
    <row r="75" spans="1:21">
      <c r="A75" s="3" t="s">
        <v>11</v>
      </c>
      <c r="B75" s="13">
        <v>0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f t="shared" si="23"/>
        <v>0</v>
      </c>
      <c r="O75" s="21"/>
      <c r="P75" s="13"/>
      <c r="Q75" s="13"/>
      <c r="R75" s="13"/>
    </row>
    <row r="76" spans="1:21" ht="14.4" thickBot="1">
      <c r="A76" s="1" t="s">
        <v>12</v>
      </c>
      <c r="B76" s="22">
        <f>SUM(B72:B75)</f>
        <v>-973.56000000000017</v>
      </c>
      <c r="C76" s="22">
        <f>SUM(C72:C75)</f>
        <v>-1145.5700000000002</v>
      </c>
      <c r="D76" s="22">
        <f t="shared" ref="D76:M76" si="24">SUM(D72:D75)</f>
        <v>-1351.8000000000002</v>
      </c>
      <c r="E76" s="22">
        <f t="shared" si="24"/>
        <v>-1572.9100000000003</v>
      </c>
      <c r="F76" s="22">
        <f t="shared" si="24"/>
        <v>-1823.3800000000003</v>
      </c>
      <c r="G76" s="22">
        <f t="shared" si="24"/>
        <v>-2045.1800000000003</v>
      </c>
      <c r="H76" s="22">
        <f t="shared" si="24"/>
        <v>-2230.2900000000004</v>
      </c>
      <c r="I76" s="22">
        <f t="shared" si="24"/>
        <v>-2376.2100000000005</v>
      </c>
      <c r="J76" s="22">
        <f t="shared" si="24"/>
        <v>-2501.1600000000003</v>
      </c>
      <c r="K76" s="22">
        <f t="shared" si="24"/>
        <v>-2538.1800000000003</v>
      </c>
      <c r="L76" s="22">
        <f t="shared" si="24"/>
        <v>-2514.7900000000004</v>
      </c>
      <c r="M76" s="22">
        <f t="shared" si="24"/>
        <v>-2492.4900000000002</v>
      </c>
      <c r="N76" s="23">
        <f>SUM(N72:N75)</f>
        <v>-2492.4899999999998</v>
      </c>
      <c r="O76" s="21"/>
      <c r="P76" s="13"/>
      <c r="Q76" s="13"/>
      <c r="R76" s="13"/>
    </row>
    <row r="77" spans="1:21" ht="14.4" thickTop="1">
      <c r="N77" s="25">
        <v>-2492.4900000000002</v>
      </c>
    </row>
    <row r="78" spans="1:21">
      <c r="N78" s="3"/>
      <c r="P78" s="33"/>
    </row>
    <row r="79" spans="1:21">
      <c r="N79" s="1" t="s">
        <v>72</v>
      </c>
    </row>
    <row r="80" spans="1:21">
      <c r="N80" s="35" t="s">
        <v>8</v>
      </c>
      <c r="P80" s="1">
        <v>2023</v>
      </c>
      <c r="R80" s="4"/>
    </row>
    <row r="81" spans="9:18">
      <c r="N81" s="36"/>
      <c r="O81" s="3" t="s">
        <v>17</v>
      </c>
      <c r="P81" s="33">
        <f>N68</f>
        <v>4783.3333351237015</v>
      </c>
      <c r="Q81" s="4"/>
    </row>
    <row r="82" spans="9:18">
      <c r="I82" s="12"/>
      <c r="N82" s="36"/>
      <c r="O82" s="3" t="s">
        <v>18</v>
      </c>
      <c r="P82" s="33">
        <v>32521.42</v>
      </c>
      <c r="R82" s="4"/>
    </row>
    <row r="83" spans="9:18">
      <c r="I83" s="12"/>
      <c r="O83" s="30" t="s">
        <v>19</v>
      </c>
      <c r="P83" s="37">
        <f>P81-P82</f>
        <v>-27738.086664876297</v>
      </c>
      <c r="Q83" s="3" t="s">
        <v>20</v>
      </c>
      <c r="R83" s="4"/>
    </row>
    <row r="84" spans="9:18">
      <c r="N84" s="3"/>
      <c r="P84" s="4"/>
    </row>
    <row r="85" spans="9:18">
      <c r="N85" s="3"/>
      <c r="P85" s="4"/>
    </row>
    <row r="86" spans="9:18">
      <c r="N86" s="35" t="s">
        <v>21</v>
      </c>
      <c r="P86" s="1">
        <v>2023</v>
      </c>
    </row>
    <row r="87" spans="9:18">
      <c r="N87" s="3"/>
      <c r="O87" s="3" t="s">
        <v>17</v>
      </c>
      <c r="P87" s="33">
        <f>N76</f>
        <v>-2492.4899999999998</v>
      </c>
    </row>
    <row r="88" spans="9:18">
      <c r="N88" s="3"/>
      <c r="O88" s="3" t="s">
        <v>18</v>
      </c>
      <c r="P88" s="33">
        <v>592.26</v>
      </c>
    </row>
    <row r="89" spans="9:18">
      <c r="O89" s="1" t="s">
        <v>19</v>
      </c>
      <c r="P89" s="37">
        <f>P87-P88</f>
        <v>-3084.75</v>
      </c>
      <c r="Q89" s="3" t="s">
        <v>20</v>
      </c>
    </row>
  </sheetData>
  <mergeCells count="6">
    <mergeCell ref="A4:A5"/>
    <mergeCell ref="N4:N5"/>
    <mergeCell ref="A28:A29"/>
    <mergeCell ref="N28:N29"/>
    <mergeCell ref="A53:A54"/>
    <mergeCell ref="N53:N54"/>
  </mergeCells>
  <pageMargins left="0.7" right="0.7" top="0.75" bottom="0.75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06FAF-F2AF-47D2-B513-9C72CFBB1B49}">
  <sheetPr>
    <tabColor rgb="FF00B050"/>
  </sheetPr>
  <dimension ref="A1:R46"/>
  <sheetViews>
    <sheetView topLeftCell="A7" workbookViewId="0">
      <selection activeCell="B10" sqref="B10"/>
    </sheetView>
  </sheetViews>
  <sheetFormatPr defaultColWidth="8.88671875" defaultRowHeight="14.4"/>
  <cols>
    <col min="1" max="1" width="17.88671875" customWidth="1"/>
    <col min="2" max="2" width="13.6640625" style="38" bestFit="1" customWidth="1"/>
    <col min="3" max="5" width="13.6640625" style="39" customWidth="1"/>
    <col min="6" max="6" width="14.44140625" style="39" bestFit="1" customWidth="1"/>
    <col min="7" max="8" width="14.44140625" style="40" customWidth="1"/>
    <col min="9" max="9" width="16.5546875" style="38" bestFit="1" customWidth="1"/>
    <col min="10" max="10" width="16.5546875" style="38" customWidth="1"/>
    <col min="11" max="11" width="17.33203125" bestFit="1" customWidth="1"/>
    <col min="12" max="12" width="25.6640625" customWidth="1"/>
    <col min="13" max="13" width="11.6640625" bestFit="1" customWidth="1"/>
    <col min="14" max="14" width="11.5546875" bestFit="1" customWidth="1"/>
    <col min="15" max="16" width="10.5546875" bestFit="1" customWidth="1"/>
    <col min="17" max="17" width="11.5546875" bestFit="1" customWidth="1"/>
  </cols>
  <sheetData>
    <row r="1" spans="1:12">
      <c r="A1" t="s">
        <v>22</v>
      </c>
      <c r="B1" s="38" t="s">
        <v>23</v>
      </c>
      <c r="C1" s="39" t="s">
        <v>24</v>
      </c>
      <c r="D1" s="39" t="s">
        <v>25</v>
      </c>
      <c r="E1" s="39" t="s">
        <v>26</v>
      </c>
      <c r="F1" s="39" t="s">
        <v>27</v>
      </c>
      <c r="G1" s="40" t="s">
        <v>28</v>
      </c>
      <c r="H1" s="40" t="s">
        <v>29</v>
      </c>
      <c r="I1" s="38" t="s">
        <v>30</v>
      </c>
      <c r="J1" s="38" t="s">
        <v>25</v>
      </c>
      <c r="K1" t="s">
        <v>27</v>
      </c>
    </row>
    <row r="2" spans="1:12">
      <c r="E2" s="39">
        <f>C2+D2</f>
        <v>0</v>
      </c>
      <c r="F2" s="39">
        <f>E2</f>
        <v>0</v>
      </c>
      <c r="K2" s="49">
        <v>-1277</v>
      </c>
    </row>
    <row r="3" spans="1:12">
      <c r="A3" s="41">
        <v>44197</v>
      </c>
      <c r="B3" s="42">
        <v>5.7000000000000002E-3</v>
      </c>
      <c r="C3" s="39">
        <v>-39058.16922024556</v>
      </c>
      <c r="E3" s="39">
        <f t="shared" ref="E3:E38" si="0">C3+D3</f>
        <v>-39058.16922024556</v>
      </c>
      <c r="F3" s="43">
        <f>F2+E3</f>
        <v>-39058.16922024556</v>
      </c>
      <c r="G3" s="44">
        <v>31</v>
      </c>
      <c r="H3" s="44">
        <f>SUM(G3:G14)</f>
        <v>365</v>
      </c>
      <c r="I3" s="39">
        <f t="shared" ref="I3:I38" si="1">ROUND(F3*B3*G3/H3,2)</f>
        <v>-18.91</v>
      </c>
      <c r="J3" s="39"/>
      <c r="K3" s="45">
        <f>I3+K2</f>
        <v>-1295.9100000000001</v>
      </c>
    </row>
    <row r="4" spans="1:12">
      <c r="A4" s="41">
        <v>44228</v>
      </c>
      <c r="B4" s="42">
        <v>5.7000000000000002E-3</v>
      </c>
      <c r="C4" s="39">
        <v>-1304.3538460816399</v>
      </c>
      <c r="E4" s="39">
        <f t="shared" si="0"/>
        <v>-1304.3538460816399</v>
      </c>
      <c r="F4" s="43">
        <f t="shared" ref="F4:F38" si="2">F3+E4</f>
        <v>-40362.523066327201</v>
      </c>
      <c r="G4" s="44">
        <v>28</v>
      </c>
      <c r="H4" s="44">
        <f t="shared" ref="H4:H14" si="3">H3</f>
        <v>365</v>
      </c>
      <c r="I4" s="39">
        <f t="shared" si="1"/>
        <v>-17.649999999999999</v>
      </c>
      <c r="J4" s="39"/>
      <c r="K4" s="45">
        <f t="shared" ref="K4:K38" si="4">K3+I4</f>
        <v>-1313.5600000000002</v>
      </c>
    </row>
    <row r="5" spans="1:12">
      <c r="A5" s="41">
        <v>44256</v>
      </c>
      <c r="B5" s="42">
        <v>5.7000000000000002E-3</v>
      </c>
      <c r="C5" s="39">
        <v>-1432.7725979666002</v>
      </c>
      <c r="E5" s="39">
        <f t="shared" si="0"/>
        <v>-1432.7725979666002</v>
      </c>
      <c r="F5" s="43">
        <f t="shared" si="2"/>
        <v>-41795.295664293801</v>
      </c>
      <c r="G5" s="44">
        <v>31</v>
      </c>
      <c r="H5" s="44">
        <f t="shared" si="3"/>
        <v>365</v>
      </c>
      <c r="I5" s="39">
        <f t="shared" si="1"/>
        <v>-20.23</v>
      </c>
      <c r="J5" s="39"/>
      <c r="K5" s="45">
        <f t="shared" si="4"/>
        <v>-1333.7900000000002</v>
      </c>
    </row>
    <row r="6" spans="1:12">
      <c r="A6" s="41">
        <v>44287</v>
      </c>
      <c r="B6" s="42">
        <v>5.7000000000000002E-3</v>
      </c>
      <c r="C6" s="39">
        <v>-273.63564333663999</v>
      </c>
      <c r="E6" s="39">
        <f t="shared" si="0"/>
        <v>-273.63564333663999</v>
      </c>
      <c r="F6" s="43">
        <f t="shared" si="2"/>
        <v>-42068.931307630439</v>
      </c>
      <c r="G6" s="44">
        <v>30</v>
      </c>
      <c r="H6" s="44">
        <f t="shared" si="3"/>
        <v>365</v>
      </c>
      <c r="I6" s="39">
        <f t="shared" si="1"/>
        <v>-19.71</v>
      </c>
      <c r="J6" s="39"/>
      <c r="K6" s="45">
        <f t="shared" si="4"/>
        <v>-1353.5000000000002</v>
      </c>
    </row>
    <row r="7" spans="1:12">
      <c r="A7" s="41">
        <v>44317</v>
      </c>
      <c r="B7" s="42">
        <v>5.7000000000000002E-3</v>
      </c>
      <c r="C7" s="39">
        <v>-1084.8316348580001</v>
      </c>
      <c r="E7" s="39">
        <f t="shared" si="0"/>
        <v>-1084.8316348580001</v>
      </c>
      <c r="F7" s="43">
        <f t="shared" si="2"/>
        <v>-43153.762942488436</v>
      </c>
      <c r="G7" s="44">
        <v>31</v>
      </c>
      <c r="H7" s="44">
        <f t="shared" si="3"/>
        <v>365</v>
      </c>
      <c r="I7" s="39">
        <f t="shared" si="1"/>
        <v>-20.89</v>
      </c>
      <c r="J7" s="39"/>
      <c r="K7" s="45">
        <f t="shared" si="4"/>
        <v>-1374.3900000000003</v>
      </c>
    </row>
    <row r="8" spans="1:12">
      <c r="A8" s="41">
        <v>44348</v>
      </c>
      <c r="B8" s="42">
        <v>5.7000000000000002E-3</v>
      </c>
      <c r="C8" s="39">
        <v>-1493.5352686016013</v>
      </c>
      <c r="D8" s="39">
        <v>10048</v>
      </c>
      <c r="E8" s="39">
        <f t="shared" si="0"/>
        <v>8554.4647313983987</v>
      </c>
      <c r="F8" s="43">
        <f t="shared" si="2"/>
        <v>-34599.298211090034</v>
      </c>
      <c r="G8" s="44">
        <v>30</v>
      </c>
      <c r="H8" s="44">
        <f t="shared" si="3"/>
        <v>365</v>
      </c>
      <c r="I8" s="39">
        <f t="shared" si="1"/>
        <v>-16.21</v>
      </c>
      <c r="J8" s="39">
        <v>-280</v>
      </c>
      <c r="K8" s="45">
        <f>K7+I8+J8</f>
        <v>-1670.6000000000004</v>
      </c>
    </row>
    <row r="9" spans="1:12">
      <c r="A9" s="41">
        <v>44378</v>
      </c>
      <c r="B9" s="42">
        <v>5.7000000000000002E-3</v>
      </c>
      <c r="C9" s="39">
        <v>-3987.8424503332008</v>
      </c>
      <c r="E9" s="39">
        <f t="shared" si="0"/>
        <v>-3987.8424503332008</v>
      </c>
      <c r="F9" s="43">
        <f t="shared" si="2"/>
        <v>-38587.140661423233</v>
      </c>
      <c r="G9" s="44">
        <v>31</v>
      </c>
      <c r="H9" s="44">
        <f t="shared" si="3"/>
        <v>365</v>
      </c>
      <c r="I9" s="39">
        <f t="shared" si="1"/>
        <v>-18.68</v>
      </c>
      <c r="J9" s="39"/>
      <c r="K9" s="45">
        <f t="shared" si="4"/>
        <v>-1689.2800000000004</v>
      </c>
    </row>
    <row r="10" spans="1:12">
      <c r="A10" s="41">
        <v>44409</v>
      </c>
      <c r="B10" s="42">
        <v>5.7000000000000002E-3</v>
      </c>
      <c r="C10" s="39">
        <v>-157.80036978240059</v>
      </c>
      <c r="E10" s="39">
        <f t="shared" si="0"/>
        <v>-157.80036978240059</v>
      </c>
      <c r="F10" s="43">
        <f t="shared" si="2"/>
        <v>-38744.941031205635</v>
      </c>
      <c r="G10" s="44">
        <v>31</v>
      </c>
      <c r="H10" s="44">
        <f t="shared" si="3"/>
        <v>365</v>
      </c>
      <c r="I10" s="39">
        <f t="shared" si="1"/>
        <v>-18.760000000000002</v>
      </c>
      <c r="J10" s="39"/>
      <c r="K10" s="45">
        <f t="shared" si="4"/>
        <v>-1708.0400000000004</v>
      </c>
    </row>
    <row r="11" spans="1:12">
      <c r="A11" s="41">
        <v>44440</v>
      </c>
      <c r="B11" s="42">
        <v>5.7000000000000002E-3</v>
      </c>
      <c r="C11" s="39">
        <v>-841.02768175839992</v>
      </c>
      <c r="E11" s="39">
        <f t="shared" si="0"/>
        <v>-841.02768175839992</v>
      </c>
      <c r="F11" s="43">
        <f t="shared" si="2"/>
        <v>-39585.968712964037</v>
      </c>
      <c r="G11" s="44">
        <v>30</v>
      </c>
      <c r="H11" s="44">
        <f t="shared" si="3"/>
        <v>365</v>
      </c>
      <c r="I11" s="39">
        <f t="shared" si="1"/>
        <v>-18.55</v>
      </c>
      <c r="J11" s="39"/>
      <c r="K11" s="45">
        <f t="shared" si="4"/>
        <v>-1726.5900000000004</v>
      </c>
    </row>
    <row r="12" spans="1:12">
      <c r="A12" s="41">
        <v>44470</v>
      </c>
      <c r="B12" s="42">
        <v>5.7000000000000002E-3</v>
      </c>
      <c r="C12" s="39">
        <v>-1088.6460094271997</v>
      </c>
      <c r="E12" s="39">
        <f t="shared" si="0"/>
        <v>-1088.6460094271997</v>
      </c>
      <c r="F12" s="43">
        <f t="shared" si="2"/>
        <v>-40674.614722391234</v>
      </c>
      <c r="G12" s="44">
        <v>31</v>
      </c>
      <c r="H12" s="44">
        <f t="shared" si="3"/>
        <v>365</v>
      </c>
      <c r="I12" s="39">
        <f t="shared" si="1"/>
        <v>-19.690000000000001</v>
      </c>
      <c r="J12" s="39"/>
      <c r="K12" s="45">
        <f t="shared" si="4"/>
        <v>-1746.2800000000004</v>
      </c>
    </row>
    <row r="13" spans="1:12">
      <c r="A13" s="41">
        <v>44501</v>
      </c>
      <c r="B13" s="42">
        <v>5.7000000000000002E-3</v>
      </c>
      <c r="C13" s="39">
        <v>-3777.7023593829999</v>
      </c>
      <c r="E13" s="39">
        <f t="shared" si="0"/>
        <v>-3777.7023593829999</v>
      </c>
      <c r="F13" s="43">
        <f t="shared" si="2"/>
        <v>-44452.317081774236</v>
      </c>
      <c r="G13" s="44">
        <v>30</v>
      </c>
      <c r="H13" s="44">
        <f t="shared" si="3"/>
        <v>365</v>
      </c>
      <c r="I13" s="39">
        <f t="shared" si="1"/>
        <v>-20.83</v>
      </c>
      <c r="J13" s="39"/>
      <c r="K13" s="45">
        <f t="shared" si="4"/>
        <v>-1767.1100000000004</v>
      </c>
    </row>
    <row r="14" spans="1:12">
      <c r="A14" s="41">
        <v>44531</v>
      </c>
      <c r="B14" s="42">
        <v>5.7000000000000002E-3</v>
      </c>
      <c r="C14" s="39">
        <v>-5336.7123068407645</v>
      </c>
      <c r="E14" s="39">
        <f t="shared" si="0"/>
        <v>-5336.7123068407645</v>
      </c>
      <c r="F14" s="43">
        <f t="shared" si="2"/>
        <v>-49789.029388615003</v>
      </c>
      <c r="G14" s="44">
        <v>31</v>
      </c>
      <c r="H14" s="44">
        <f t="shared" si="3"/>
        <v>365</v>
      </c>
      <c r="I14" s="39">
        <f t="shared" si="1"/>
        <v>-24.1</v>
      </c>
      <c r="J14" s="39"/>
      <c r="K14" s="45">
        <f t="shared" si="4"/>
        <v>-1791.2100000000003</v>
      </c>
      <c r="L14" s="39">
        <f>SUM(I3:I14)</f>
        <v>-234.21</v>
      </c>
    </row>
    <row r="15" spans="1:12">
      <c r="A15" s="41">
        <v>44562</v>
      </c>
      <c r="B15" s="42">
        <v>5.7000000000000002E-3</v>
      </c>
      <c r="C15" s="39">
        <v>-6654.6194948996026</v>
      </c>
      <c r="E15" s="39">
        <f t="shared" si="0"/>
        <v>-6654.6194948996026</v>
      </c>
      <c r="F15" s="43">
        <f t="shared" si="2"/>
        <v>-56443.648883514608</v>
      </c>
      <c r="G15" s="44">
        <v>31</v>
      </c>
      <c r="H15" s="44">
        <f>SUM(G15:G26)</f>
        <v>365</v>
      </c>
      <c r="I15" s="39">
        <f t="shared" si="1"/>
        <v>-27.32</v>
      </c>
      <c r="J15" s="39"/>
      <c r="K15" s="45">
        <f t="shared" si="4"/>
        <v>-1818.5300000000002</v>
      </c>
    </row>
    <row r="16" spans="1:12">
      <c r="A16" s="41">
        <v>44593</v>
      </c>
      <c r="B16" s="42">
        <v>5.7000000000000002E-3</v>
      </c>
      <c r="C16" s="39">
        <v>-5282.5762893968058</v>
      </c>
      <c r="E16" s="39">
        <f t="shared" si="0"/>
        <v>-5282.5762893968058</v>
      </c>
      <c r="F16" s="43">
        <f t="shared" si="2"/>
        <v>-61726.225172911414</v>
      </c>
      <c r="G16" s="44">
        <v>28</v>
      </c>
      <c r="H16" s="44">
        <f t="shared" ref="H16:H26" si="5">H15</f>
        <v>365</v>
      </c>
      <c r="I16" s="39">
        <f t="shared" si="1"/>
        <v>-26.99</v>
      </c>
      <c r="J16" s="39"/>
      <c r="K16" s="45">
        <f t="shared" si="4"/>
        <v>-1845.5200000000002</v>
      </c>
    </row>
    <row r="17" spans="1:12">
      <c r="A17" s="41">
        <v>44621</v>
      </c>
      <c r="B17" s="42">
        <v>5.7000000000000002E-3</v>
      </c>
      <c r="C17" s="39">
        <v>-5184.4125402396048</v>
      </c>
      <c r="E17" s="39">
        <f t="shared" si="0"/>
        <v>-5184.4125402396048</v>
      </c>
      <c r="F17" s="43">
        <f t="shared" si="2"/>
        <v>-66910.637713151023</v>
      </c>
      <c r="G17" s="44">
        <v>31</v>
      </c>
      <c r="H17" s="44">
        <f t="shared" si="5"/>
        <v>365</v>
      </c>
      <c r="I17" s="39">
        <f t="shared" si="1"/>
        <v>-32.39</v>
      </c>
      <c r="J17" s="39"/>
      <c r="K17" s="45">
        <f t="shared" si="4"/>
        <v>-1877.9100000000003</v>
      </c>
    </row>
    <row r="18" spans="1:12">
      <c r="A18" s="41">
        <v>44652</v>
      </c>
      <c r="B18" s="42">
        <v>1.0200000000000001E-2</v>
      </c>
      <c r="C18" s="39">
        <v>-5062.9103609848062</v>
      </c>
      <c r="E18" s="39">
        <f t="shared" si="0"/>
        <v>-5062.9103609848062</v>
      </c>
      <c r="F18" s="43">
        <f t="shared" si="2"/>
        <v>-71973.548074135833</v>
      </c>
      <c r="G18" s="44">
        <v>30</v>
      </c>
      <c r="H18" s="44">
        <f t="shared" si="5"/>
        <v>365</v>
      </c>
      <c r="I18" s="39">
        <f t="shared" si="1"/>
        <v>-60.34</v>
      </c>
      <c r="J18" s="39"/>
      <c r="K18" s="45">
        <f t="shared" si="4"/>
        <v>-1938.2500000000002</v>
      </c>
    </row>
    <row r="19" spans="1:12">
      <c r="A19" s="41">
        <v>44682</v>
      </c>
      <c r="B19" s="42">
        <v>1.0200000000000001E-2</v>
      </c>
      <c r="C19" s="39">
        <v>-4824.5442584284037</v>
      </c>
      <c r="D19" s="39">
        <v>27918</v>
      </c>
      <c r="E19" s="39">
        <f t="shared" si="0"/>
        <v>23093.455741571597</v>
      </c>
      <c r="F19" s="43">
        <f t="shared" si="2"/>
        <v>-48880.092332564236</v>
      </c>
      <c r="G19" s="44">
        <v>31</v>
      </c>
      <c r="H19" s="44">
        <f t="shared" si="5"/>
        <v>365</v>
      </c>
      <c r="I19" s="39">
        <f t="shared" si="1"/>
        <v>-42.34</v>
      </c>
      <c r="J19" s="39">
        <v>1793</v>
      </c>
      <c r="K19" s="45">
        <f>K18+I19+J19</f>
        <v>-187.59000000000015</v>
      </c>
    </row>
    <row r="20" spans="1:12">
      <c r="A20" s="41">
        <v>44713</v>
      </c>
      <c r="B20" s="42">
        <v>1.0200000000000001E-2</v>
      </c>
      <c r="C20" s="39">
        <v>3781.8928514995914</v>
      </c>
      <c r="E20" s="39">
        <f t="shared" si="0"/>
        <v>3781.8928514995914</v>
      </c>
      <c r="F20" s="43">
        <f t="shared" si="2"/>
        <v>-45098.199481064643</v>
      </c>
      <c r="G20" s="44">
        <v>30</v>
      </c>
      <c r="H20" s="44">
        <f t="shared" si="5"/>
        <v>365</v>
      </c>
      <c r="I20" s="39">
        <f t="shared" si="1"/>
        <v>-37.81</v>
      </c>
      <c r="J20" s="39"/>
      <c r="K20" s="45">
        <f t="shared" si="4"/>
        <v>-225.40000000000015</v>
      </c>
    </row>
    <row r="21" spans="1:12">
      <c r="A21" s="41">
        <v>44743</v>
      </c>
      <c r="B21" s="42">
        <v>2.1999999999999999E-2</v>
      </c>
      <c r="C21" s="39">
        <v>3619.9810590313127</v>
      </c>
      <c r="E21" s="39">
        <f t="shared" si="0"/>
        <v>3619.9810590313127</v>
      </c>
      <c r="F21" s="43">
        <f t="shared" si="2"/>
        <v>-41478.218422033329</v>
      </c>
      <c r="G21" s="44">
        <v>31</v>
      </c>
      <c r="H21" s="44">
        <f t="shared" si="5"/>
        <v>365</v>
      </c>
      <c r="I21" s="39">
        <f t="shared" si="1"/>
        <v>-77.5</v>
      </c>
      <c r="J21" s="39"/>
      <c r="K21" s="45">
        <f t="shared" si="4"/>
        <v>-302.90000000000015</v>
      </c>
    </row>
    <row r="22" spans="1:12">
      <c r="A22" s="41">
        <v>44774</v>
      </c>
      <c r="B22" s="42">
        <v>2.1999999999999999E-2</v>
      </c>
      <c r="C22" s="39">
        <v>810.95783782706712</v>
      </c>
      <c r="E22" s="39">
        <f t="shared" si="0"/>
        <v>810.95783782706712</v>
      </c>
      <c r="F22" s="43">
        <f t="shared" si="2"/>
        <v>-40667.260584206262</v>
      </c>
      <c r="G22" s="44">
        <v>31</v>
      </c>
      <c r="H22" s="44">
        <f t="shared" si="5"/>
        <v>365</v>
      </c>
      <c r="I22" s="39">
        <f t="shared" si="1"/>
        <v>-75.989999999999995</v>
      </c>
      <c r="J22" s="39"/>
      <c r="K22" s="45">
        <f t="shared" si="4"/>
        <v>-378.89000000000016</v>
      </c>
    </row>
    <row r="23" spans="1:12">
      <c r="A23" s="41">
        <v>44805</v>
      </c>
      <c r="B23" s="42">
        <v>2.1999999999999999E-2</v>
      </c>
      <c r="C23" s="39">
        <v>6458.9117904001541</v>
      </c>
      <c r="E23" s="39">
        <f t="shared" si="0"/>
        <v>6458.9117904001541</v>
      </c>
      <c r="F23" s="43">
        <f t="shared" si="2"/>
        <v>-34208.348793806108</v>
      </c>
      <c r="G23" s="44">
        <v>30</v>
      </c>
      <c r="H23" s="44">
        <f t="shared" si="5"/>
        <v>365</v>
      </c>
      <c r="I23" s="39">
        <f t="shared" si="1"/>
        <v>-61.86</v>
      </c>
      <c r="J23" s="39"/>
      <c r="K23" s="45">
        <f t="shared" si="4"/>
        <v>-440.75000000000017</v>
      </c>
    </row>
    <row r="24" spans="1:12">
      <c r="A24" s="41">
        <v>44835</v>
      </c>
      <c r="B24" s="42">
        <v>3.8699999999999998E-2</v>
      </c>
      <c r="C24" s="39">
        <v>-334.9949431151199</v>
      </c>
      <c r="E24" s="39">
        <f t="shared" si="0"/>
        <v>-334.9949431151199</v>
      </c>
      <c r="F24" s="43">
        <f t="shared" si="2"/>
        <v>-34543.343736921226</v>
      </c>
      <c r="G24" s="44">
        <v>31</v>
      </c>
      <c r="H24" s="44">
        <f t="shared" si="5"/>
        <v>365</v>
      </c>
      <c r="I24" s="39">
        <f t="shared" si="1"/>
        <v>-113.54</v>
      </c>
      <c r="J24" s="39"/>
      <c r="K24" s="45">
        <f t="shared" si="4"/>
        <v>-554.29000000000019</v>
      </c>
    </row>
    <row r="25" spans="1:12">
      <c r="A25" s="41">
        <v>44866</v>
      </c>
      <c r="B25" s="42">
        <v>3.8699999999999998E-2</v>
      </c>
      <c r="C25" s="39">
        <v>-581.90306941684048</v>
      </c>
      <c r="E25" s="39">
        <f t="shared" si="0"/>
        <v>-581.90306941684048</v>
      </c>
      <c r="F25" s="43">
        <f t="shared" si="2"/>
        <v>-35125.246806338066</v>
      </c>
      <c r="G25" s="44">
        <v>30</v>
      </c>
      <c r="H25" s="44">
        <f t="shared" si="5"/>
        <v>365</v>
      </c>
      <c r="I25" s="39">
        <f t="shared" si="1"/>
        <v>-111.73</v>
      </c>
      <c r="J25" s="39"/>
      <c r="K25" s="45">
        <f t="shared" si="4"/>
        <v>-666.02000000000021</v>
      </c>
    </row>
    <row r="26" spans="1:12">
      <c r="A26" s="41">
        <v>44896</v>
      </c>
      <c r="B26" s="42">
        <v>3.8699999999999998E-2</v>
      </c>
      <c r="C26" s="39">
        <v>-4435.248412365806</v>
      </c>
      <c r="E26" s="39">
        <f t="shared" si="0"/>
        <v>-4435.248412365806</v>
      </c>
      <c r="F26" s="43">
        <f t="shared" si="2"/>
        <v>-39560.495218703873</v>
      </c>
      <c r="G26" s="44">
        <v>31</v>
      </c>
      <c r="H26" s="44">
        <f t="shared" si="5"/>
        <v>365</v>
      </c>
      <c r="I26" s="39">
        <f t="shared" si="1"/>
        <v>-130.03</v>
      </c>
      <c r="J26" s="39"/>
      <c r="K26" s="45">
        <f t="shared" si="4"/>
        <v>-796.05000000000018</v>
      </c>
      <c r="L26" s="39">
        <f>SUM(I15:I26)</f>
        <v>-797.84</v>
      </c>
    </row>
    <row r="27" spans="1:12">
      <c r="A27" s="41">
        <v>44927</v>
      </c>
      <c r="B27" s="42">
        <v>4.7300000000000002E-2</v>
      </c>
      <c r="C27" s="39">
        <v>-4625.412734561929</v>
      </c>
      <c r="E27" s="39">
        <f t="shared" si="0"/>
        <v>-4625.412734561929</v>
      </c>
      <c r="F27" s="43">
        <f t="shared" si="2"/>
        <v>-44185.9079532658</v>
      </c>
      <c r="G27" s="44">
        <v>31</v>
      </c>
      <c r="H27" s="44">
        <f>SUM(G27:G38)</f>
        <v>365</v>
      </c>
      <c r="I27" s="39">
        <f t="shared" si="1"/>
        <v>-177.51</v>
      </c>
      <c r="J27" s="39"/>
      <c r="K27" s="45">
        <f t="shared" si="4"/>
        <v>-973.56000000000017</v>
      </c>
    </row>
    <row r="28" spans="1:12">
      <c r="A28" s="41">
        <v>44958</v>
      </c>
      <c r="B28" s="42">
        <v>4.7300000000000002E-2</v>
      </c>
      <c r="C28" s="39">
        <v>-3219.9506161181307</v>
      </c>
      <c r="E28" s="39">
        <f t="shared" si="0"/>
        <v>-3219.9506161181307</v>
      </c>
      <c r="F28" s="43">
        <f t="shared" si="2"/>
        <v>-47405.858569383927</v>
      </c>
      <c r="G28" s="44">
        <v>28</v>
      </c>
      <c r="H28" s="44">
        <f t="shared" ref="H28:H38" si="6">H27</f>
        <v>365</v>
      </c>
      <c r="I28" s="39">
        <f t="shared" si="1"/>
        <v>-172.01</v>
      </c>
      <c r="J28" s="39"/>
      <c r="K28" s="45">
        <f t="shared" si="4"/>
        <v>-1145.5700000000002</v>
      </c>
    </row>
    <row r="29" spans="1:12">
      <c r="A29" s="41">
        <v>44986</v>
      </c>
      <c r="B29" s="42">
        <v>4.7300000000000002E-2</v>
      </c>
      <c r="C29" s="39">
        <v>-3930.3911970302388</v>
      </c>
      <c r="E29" s="39">
        <f t="shared" si="0"/>
        <v>-3930.3911970302388</v>
      </c>
      <c r="F29" s="43">
        <f t="shared" si="2"/>
        <v>-51336.249766414163</v>
      </c>
      <c r="G29" s="44">
        <v>31</v>
      </c>
      <c r="H29" s="44">
        <f t="shared" si="6"/>
        <v>365</v>
      </c>
      <c r="I29" s="39">
        <f t="shared" si="1"/>
        <v>-206.23</v>
      </c>
      <c r="J29" s="39"/>
      <c r="K29" s="45">
        <f t="shared" si="4"/>
        <v>-1351.8000000000002</v>
      </c>
    </row>
    <row r="30" spans="1:12">
      <c r="A30" s="41">
        <v>45017</v>
      </c>
      <c r="B30" s="42">
        <v>4.9799999999999997E-2</v>
      </c>
      <c r="C30" s="39">
        <v>-2682.1529981366402</v>
      </c>
      <c r="E30" s="39">
        <f t="shared" si="0"/>
        <v>-2682.1529981366402</v>
      </c>
      <c r="F30" s="43">
        <f t="shared" si="2"/>
        <v>-54018.402764550803</v>
      </c>
      <c r="G30" s="44">
        <v>30</v>
      </c>
      <c r="H30" s="44">
        <f t="shared" si="6"/>
        <v>365</v>
      </c>
      <c r="I30" s="39">
        <f t="shared" si="1"/>
        <v>-221.11</v>
      </c>
      <c r="J30" s="39"/>
      <c r="K30" s="45">
        <f t="shared" si="4"/>
        <v>-1572.9100000000003</v>
      </c>
    </row>
    <row r="31" spans="1:12">
      <c r="A31" s="41">
        <v>45047</v>
      </c>
      <c r="B31" s="42">
        <v>4.9799999999999997E-2</v>
      </c>
      <c r="C31" s="39">
        <v>-5199.2401246226045</v>
      </c>
      <c r="E31" s="39">
        <f t="shared" si="0"/>
        <v>-5199.2401246226045</v>
      </c>
      <c r="F31" s="43">
        <f t="shared" si="2"/>
        <v>-59217.64288917341</v>
      </c>
      <c r="G31" s="44">
        <v>31</v>
      </c>
      <c r="H31" s="44">
        <f t="shared" si="6"/>
        <v>365</v>
      </c>
      <c r="I31" s="39">
        <f t="shared" si="1"/>
        <v>-250.47</v>
      </c>
      <c r="J31" s="39"/>
      <c r="K31" s="45">
        <f t="shared" si="4"/>
        <v>-1823.3800000000003</v>
      </c>
    </row>
    <row r="32" spans="1:12">
      <c r="A32" s="41">
        <v>45078</v>
      </c>
      <c r="B32" s="42">
        <v>4.9799999999999997E-2</v>
      </c>
      <c r="C32" s="39">
        <v>5029.0479830728327</v>
      </c>
      <c r="E32" s="39">
        <f t="shared" si="0"/>
        <v>5029.0479830728327</v>
      </c>
      <c r="F32" s="43">
        <f t="shared" si="2"/>
        <v>-54188.594906100581</v>
      </c>
      <c r="G32" s="44">
        <v>30</v>
      </c>
      <c r="H32" s="44">
        <f t="shared" si="6"/>
        <v>365</v>
      </c>
      <c r="I32" s="39">
        <f t="shared" si="1"/>
        <v>-221.8</v>
      </c>
      <c r="J32" s="39"/>
      <c r="K32" s="45">
        <f t="shared" si="4"/>
        <v>-2045.1800000000003</v>
      </c>
    </row>
    <row r="33" spans="1:18">
      <c r="A33" s="41">
        <v>45108</v>
      </c>
      <c r="B33" s="42">
        <v>4.9799999999999997E-2</v>
      </c>
      <c r="C33" s="39">
        <v>10423.331940121558</v>
      </c>
      <c r="E33" s="39">
        <f t="shared" si="0"/>
        <v>10423.331940121558</v>
      </c>
      <c r="F33" s="43">
        <f t="shared" si="2"/>
        <v>-43765.262965979025</v>
      </c>
      <c r="G33" s="44">
        <v>31</v>
      </c>
      <c r="H33" s="44">
        <f t="shared" si="6"/>
        <v>365</v>
      </c>
      <c r="I33" s="39">
        <f t="shared" si="1"/>
        <v>-185.11</v>
      </c>
      <c r="J33" s="39"/>
      <c r="K33" s="45">
        <f t="shared" si="4"/>
        <v>-2230.2900000000004</v>
      </c>
    </row>
    <row r="34" spans="1:18">
      <c r="A34" s="41">
        <v>45139</v>
      </c>
      <c r="B34" s="42">
        <v>4.9799999999999997E-2</v>
      </c>
      <c r="C34" s="39">
        <v>9265.5719519891845</v>
      </c>
      <c r="E34" s="39">
        <f t="shared" si="0"/>
        <v>9265.5719519891845</v>
      </c>
      <c r="F34" s="43">
        <f t="shared" si="2"/>
        <v>-34499.691013989839</v>
      </c>
      <c r="G34" s="44">
        <v>31</v>
      </c>
      <c r="H34" s="44">
        <f t="shared" si="6"/>
        <v>365</v>
      </c>
      <c r="I34" s="39">
        <f t="shared" si="1"/>
        <v>-145.91999999999999</v>
      </c>
      <c r="J34" s="39"/>
      <c r="K34" s="45">
        <f t="shared" si="4"/>
        <v>-2376.2100000000005</v>
      </c>
    </row>
    <row r="35" spans="1:18">
      <c r="A35" s="41">
        <v>45170</v>
      </c>
      <c r="B35" s="42">
        <v>4.9799999999999997E-2</v>
      </c>
      <c r="C35" s="39">
        <v>3972.6795433587931</v>
      </c>
      <c r="E35" s="39">
        <f t="shared" si="0"/>
        <v>3972.6795433587931</v>
      </c>
      <c r="F35" s="43">
        <f t="shared" si="2"/>
        <v>-30527.011470631045</v>
      </c>
      <c r="G35" s="44">
        <v>30</v>
      </c>
      <c r="H35" s="44">
        <f t="shared" si="6"/>
        <v>365</v>
      </c>
      <c r="I35" s="39">
        <f t="shared" si="1"/>
        <v>-124.95</v>
      </c>
      <c r="J35" s="39"/>
      <c r="K35" s="45">
        <f t="shared" si="4"/>
        <v>-2501.1600000000003</v>
      </c>
    </row>
    <row r="36" spans="1:18">
      <c r="A36" s="41">
        <v>45200</v>
      </c>
      <c r="B36" s="42">
        <v>5.4899999999999997E-2</v>
      </c>
      <c r="C36" s="39">
        <v>22587.401423028714</v>
      </c>
      <c r="E36" s="39">
        <f t="shared" si="0"/>
        <v>22587.401423028714</v>
      </c>
      <c r="F36" s="43">
        <f t="shared" si="2"/>
        <v>-7939.6100476023312</v>
      </c>
      <c r="G36" s="44">
        <v>31</v>
      </c>
      <c r="H36" s="44">
        <f t="shared" si="6"/>
        <v>365</v>
      </c>
      <c r="I36" s="39">
        <f t="shared" si="1"/>
        <v>-37.020000000000003</v>
      </c>
      <c r="J36" s="39"/>
      <c r="K36" s="45">
        <f t="shared" si="4"/>
        <v>-2538.1800000000003</v>
      </c>
    </row>
    <row r="37" spans="1:18">
      <c r="A37" s="41">
        <v>45231</v>
      </c>
      <c r="B37" s="42">
        <v>5.4899999999999997E-2</v>
      </c>
      <c r="C37" s="39">
        <v>13123.864172214351</v>
      </c>
      <c r="E37" s="39">
        <f t="shared" si="0"/>
        <v>13123.864172214351</v>
      </c>
      <c r="F37" s="43">
        <f t="shared" si="2"/>
        <v>5184.25412461202</v>
      </c>
      <c r="G37" s="44">
        <v>30</v>
      </c>
      <c r="H37" s="44">
        <f t="shared" si="6"/>
        <v>365</v>
      </c>
      <c r="I37" s="39">
        <f t="shared" si="1"/>
        <v>23.39</v>
      </c>
      <c r="J37" s="39"/>
      <c r="K37" s="45">
        <f t="shared" si="4"/>
        <v>-2514.7900000000004</v>
      </c>
    </row>
    <row r="38" spans="1:18">
      <c r="A38" s="41">
        <v>45261</v>
      </c>
      <c r="B38" s="42">
        <v>5.4899999999999997E-2</v>
      </c>
      <c r="C38" s="39">
        <v>-400.92078948832022</v>
      </c>
      <c r="E38" s="39">
        <f t="shared" si="0"/>
        <v>-400.92078948832022</v>
      </c>
      <c r="F38" s="43">
        <f t="shared" si="2"/>
        <v>4783.3333351236997</v>
      </c>
      <c r="G38" s="44">
        <v>31</v>
      </c>
      <c r="H38" s="44">
        <f t="shared" si="6"/>
        <v>365</v>
      </c>
      <c r="I38" s="39">
        <f t="shared" si="1"/>
        <v>22.3</v>
      </c>
      <c r="J38" s="39"/>
      <c r="K38" s="45">
        <f t="shared" si="4"/>
        <v>-2492.4900000000002</v>
      </c>
      <c r="L38" s="39">
        <f>SUM(I27:I38)</f>
        <v>-1696.4399999999998</v>
      </c>
    </row>
    <row r="39" spans="1:18">
      <c r="A39" s="41"/>
      <c r="B39" s="42"/>
      <c r="F39" s="43"/>
      <c r="G39" s="44"/>
      <c r="H39" s="44"/>
      <c r="I39" s="39"/>
      <c r="J39" s="39"/>
      <c r="K39" s="45"/>
    </row>
    <row r="40" spans="1:18">
      <c r="A40" s="41"/>
      <c r="B40" s="42"/>
      <c r="C40" s="43"/>
      <c r="D40" s="43"/>
      <c r="E40" s="43"/>
      <c r="F40" s="43"/>
      <c r="G40" s="44"/>
      <c r="H40" s="44"/>
      <c r="I40" s="39">
        <f>SUM(I3:I39)</f>
        <v>-2728.4900000000002</v>
      </c>
      <c r="J40" s="39"/>
      <c r="K40" s="45"/>
    </row>
    <row r="41" spans="1:18">
      <c r="A41" s="41"/>
      <c r="B41" s="42"/>
      <c r="F41" s="43"/>
      <c r="G41" s="44"/>
      <c r="H41" s="44"/>
    </row>
    <row r="42" spans="1:18">
      <c r="A42" s="41"/>
      <c r="B42" s="42"/>
      <c r="F42" s="43"/>
      <c r="G42" s="44"/>
      <c r="H42" s="44"/>
    </row>
    <row r="43" spans="1:18">
      <c r="F43" s="43"/>
      <c r="G43" s="44"/>
      <c r="H43" s="44"/>
      <c r="M43" s="46"/>
      <c r="N43" s="46"/>
      <c r="O43" s="46"/>
      <c r="P43" s="46"/>
    </row>
    <row r="44" spans="1:18">
      <c r="L44" s="39"/>
      <c r="M44" s="47"/>
      <c r="N44" s="48"/>
      <c r="O44" s="48"/>
      <c r="P44" s="48"/>
      <c r="Q44" s="48"/>
      <c r="R44" s="49"/>
    </row>
    <row r="45" spans="1:18">
      <c r="M45" s="48"/>
      <c r="N45" s="48"/>
      <c r="O45" s="48"/>
      <c r="P45" s="48"/>
      <c r="Q45" s="48"/>
    </row>
    <row r="46" spans="1:18">
      <c r="L46" s="39"/>
      <c r="M46" s="47"/>
      <c r="N46" s="47"/>
      <c r="O46" s="47"/>
      <c r="P46" s="47"/>
      <c r="Q46" s="48"/>
    </row>
  </sheetData>
  <pageMargins left="0.7" right="0.7" top="0.75" bottom="0.75" header="0.3" footer="0.3"/>
  <pageSetup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CA56E-F0E4-40EB-AAC5-94197A641492}">
  <sheetPr>
    <tabColor rgb="FF00B0F0"/>
  </sheetPr>
  <dimension ref="A1:U78"/>
  <sheetViews>
    <sheetView topLeftCell="G37" zoomScale="75" workbookViewId="0">
      <selection activeCell="S58" sqref="S58"/>
    </sheetView>
  </sheetViews>
  <sheetFormatPr defaultColWidth="9.109375" defaultRowHeight="13.8"/>
  <cols>
    <col min="1" max="1" width="38.5546875" style="3" customWidth="1"/>
    <col min="2" max="2" width="15.109375" style="3" customWidth="1"/>
    <col min="3" max="13" width="15.5546875" style="3" bestFit="1" customWidth="1"/>
    <col min="14" max="14" width="26.33203125" style="4" bestFit="1" customWidth="1"/>
    <col min="15" max="15" width="14.6640625" style="3" customWidth="1"/>
    <col min="16" max="16" width="26.44140625" style="3" bestFit="1" customWidth="1"/>
    <col min="17" max="17" width="9" style="3" bestFit="1" customWidth="1"/>
    <col min="18" max="18" width="29.5546875" style="3" bestFit="1" customWidth="1"/>
    <col min="19" max="19" width="12.6640625" style="3" bestFit="1" customWidth="1"/>
    <col min="20" max="20" width="11.5546875" style="3" bestFit="1" customWidth="1"/>
    <col min="21" max="21" width="8.5546875" style="3" bestFit="1" customWidth="1"/>
    <col min="22" max="16384" width="9.109375" style="3"/>
  </cols>
  <sheetData>
    <row r="1" spans="1:16" ht="13.95" customHeight="1">
      <c r="A1" s="1" t="s">
        <v>74</v>
      </c>
      <c r="B1" s="2" t="s">
        <v>1</v>
      </c>
      <c r="C1" s="2"/>
    </row>
    <row r="2" spans="1:16" ht="14.4" customHeight="1" thickBot="1">
      <c r="A2" s="5" t="s">
        <v>67</v>
      </c>
      <c r="B2" s="5" t="s">
        <v>3</v>
      </c>
      <c r="C2" s="5"/>
      <c r="D2" s="6"/>
      <c r="E2" s="6"/>
      <c r="F2" s="6"/>
      <c r="G2" s="6"/>
      <c r="H2" s="6"/>
      <c r="I2" s="6"/>
      <c r="J2" s="6"/>
      <c r="K2" s="6"/>
      <c r="L2" s="64"/>
      <c r="M2" s="6"/>
      <c r="N2" s="7"/>
    </row>
    <row r="4" spans="1:16">
      <c r="A4" s="67"/>
      <c r="B4" s="8">
        <v>44197</v>
      </c>
      <c r="C4" s="8">
        <v>44228</v>
      </c>
      <c r="D4" s="8">
        <v>44256</v>
      </c>
      <c r="E4" s="8">
        <v>44287</v>
      </c>
      <c r="F4" s="8">
        <v>44317</v>
      </c>
      <c r="G4" s="8">
        <v>44348</v>
      </c>
      <c r="H4" s="8">
        <v>44378</v>
      </c>
      <c r="I4" s="8">
        <v>44409</v>
      </c>
      <c r="J4" s="8">
        <v>44440</v>
      </c>
      <c r="K4" s="8">
        <v>44470</v>
      </c>
      <c r="L4" s="8">
        <v>44501</v>
      </c>
      <c r="M4" s="8">
        <v>44531</v>
      </c>
      <c r="N4" s="68" t="s">
        <v>4</v>
      </c>
    </row>
    <row r="5" spans="1:16">
      <c r="A5" s="67"/>
      <c r="B5" s="8">
        <v>44227</v>
      </c>
      <c r="C5" s="8">
        <v>44255</v>
      </c>
      <c r="D5" s="8">
        <v>44286</v>
      </c>
      <c r="E5" s="8">
        <v>44316</v>
      </c>
      <c r="F5" s="8">
        <v>44347</v>
      </c>
      <c r="G5" s="8">
        <v>44377</v>
      </c>
      <c r="H5" s="8">
        <v>44408</v>
      </c>
      <c r="I5" s="8">
        <v>44439</v>
      </c>
      <c r="J5" s="8">
        <v>44469</v>
      </c>
      <c r="K5" s="8">
        <v>44500</v>
      </c>
      <c r="L5" s="8">
        <v>44530</v>
      </c>
      <c r="M5" s="8">
        <v>44561</v>
      </c>
      <c r="N5" s="68"/>
    </row>
    <row r="6" spans="1:16">
      <c r="A6" s="3" t="s">
        <v>75</v>
      </c>
      <c r="B6" s="13">
        <v>199.59</v>
      </c>
      <c r="C6" s="13">
        <v>182.99</v>
      </c>
      <c r="D6" s="13">
        <v>168.9</v>
      </c>
      <c r="E6" s="13">
        <v>206.52</v>
      </c>
      <c r="F6" s="13">
        <v>178.65</v>
      </c>
      <c r="G6" s="13">
        <v>189.37</v>
      </c>
      <c r="H6" s="13">
        <v>443.39</v>
      </c>
      <c r="I6" s="13">
        <v>729.94</v>
      </c>
      <c r="J6" s="13">
        <v>534.70000000000005</v>
      </c>
      <c r="K6" s="13">
        <v>565.62</v>
      </c>
      <c r="L6" s="13">
        <v>-86.27</v>
      </c>
      <c r="M6" s="13">
        <v>60.02</v>
      </c>
      <c r="N6" s="13">
        <f t="shared" ref="N6" si="0">SUM(B6:M6)</f>
        <v>3373.42</v>
      </c>
      <c r="O6" s="12"/>
    </row>
    <row r="7" spans="1:16">
      <c r="A7" s="3" t="s">
        <v>76</v>
      </c>
      <c r="B7" s="13">
        <v>-199.59</v>
      </c>
      <c r="C7" s="13">
        <v>-182.98999999999998</v>
      </c>
      <c r="D7" s="13">
        <v>-168.9</v>
      </c>
      <c r="E7" s="13">
        <v>-206.51999999999998</v>
      </c>
      <c r="F7" s="13">
        <v>-178.65</v>
      </c>
      <c r="G7" s="13">
        <v>-189.37</v>
      </c>
      <c r="H7" s="13">
        <v>-443.38</v>
      </c>
      <c r="I7" s="13">
        <v>-729.93000000000006</v>
      </c>
      <c r="J7" s="13">
        <v>-534.68999999999994</v>
      </c>
      <c r="K7" s="13">
        <v>-565.62</v>
      </c>
      <c r="L7" s="13">
        <v>-61.63</v>
      </c>
      <c r="M7" s="13">
        <v>0</v>
      </c>
      <c r="N7" s="13">
        <f>SUM(B7:M7)</f>
        <v>-3461.27</v>
      </c>
    </row>
    <row r="8" spans="1:16">
      <c r="A8" s="1" t="s">
        <v>7</v>
      </c>
      <c r="B8" s="15">
        <f t="shared" ref="B8:M8" si="1">B6+B7</f>
        <v>0</v>
      </c>
      <c r="C8" s="15">
        <f t="shared" si="1"/>
        <v>0</v>
      </c>
      <c r="D8" s="15">
        <f t="shared" si="1"/>
        <v>0</v>
      </c>
      <c r="E8" s="15">
        <f t="shared" si="1"/>
        <v>0</v>
      </c>
      <c r="F8" s="15">
        <f t="shared" si="1"/>
        <v>0</v>
      </c>
      <c r="G8" s="15">
        <f t="shared" si="1"/>
        <v>0</v>
      </c>
      <c r="H8" s="15">
        <f t="shared" si="1"/>
        <v>9.9999999999909051E-3</v>
      </c>
      <c r="I8" s="15">
        <f t="shared" si="1"/>
        <v>9.9999999999909051E-3</v>
      </c>
      <c r="J8" s="15">
        <f t="shared" si="1"/>
        <v>1.0000000000104592E-2</v>
      </c>
      <c r="K8" s="15">
        <f t="shared" si="1"/>
        <v>0</v>
      </c>
      <c r="L8" s="15">
        <f t="shared" si="1"/>
        <v>-147.9</v>
      </c>
      <c r="M8" s="15">
        <f t="shared" si="1"/>
        <v>60.02</v>
      </c>
      <c r="N8" s="16">
        <f>SUM(B8:M8)</f>
        <v>-87.849999999999909</v>
      </c>
      <c r="O8" s="12"/>
    </row>
    <row r="9" spans="1:16">
      <c r="A9" s="1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4"/>
      <c r="O9" s="12"/>
    </row>
    <row r="10" spans="1:16">
      <c r="A10" s="18" t="s">
        <v>8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</row>
    <row r="11" spans="1:16">
      <c r="A11" s="1" t="s">
        <v>9</v>
      </c>
      <c r="B11" s="13">
        <v>429</v>
      </c>
      <c r="C11" s="13">
        <f>B14</f>
        <v>429</v>
      </c>
      <c r="D11" s="13">
        <f>C14</f>
        <v>429</v>
      </c>
      <c r="E11" s="13">
        <f>D14</f>
        <v>429</v>
      </c>
      <c r="F11" s="13">
        <f t="shared" ref="F11:M11" si="2">E14</f>
        <v>429</v>
      </c>
      <c r="G11" s="13">
        <f t="shared" si="2"/>
        <v>429</v>
      </c>
      <c r="H11" s="13">
        <f t="shared" si="2"/>
        <v>429</v>
      </c>
      <c r="I11" s="13">
        <f t="shared" si="2"/>
        <v>429.01</v>
      </c>
      <c r="J11" s="13">
        <f t="shared" si="2"/>
        <v>429.02</v>
      </c>
      <c r="K11" s="13">
        <f t="shared" si="2"/>
        <v>429.03000000000009</v>
      </c>
      <c r="L11" s="13">
        <f t="shared" si="2"/>
        <v>429.03000000000009</v>
      </c>
      <c r="M11" s="13">
        <f t="shared" si="2"/>
        <v>281.13000000000011</v>
      </c>
      <c r="N11" s="13">
        <f>B11</f>
        <v>429</v>
      </c>
      <c r="O11" s="21"/>
    </row>
    <row r="12" spans="1:16">
      <c r="A12" s="3" t="s">
        <v>10</v>
      </c>
      <c r="B12" s="13">
        <f>B8</f>
        <v>0</v>
      </c>
      <c r="C12" s="13">
        <f t="shared" ref="C12:M12" si="3">C8</f>
        <v>0</v>
      </c>
      <c r="D12" s="13">
        <f t="shared" si="3"/>
        <v>0</v>
      </c>
      <c r="E12" s="13">
        <f t="shared" si="3"/>
        <v>0</v>
      </c>
      <c r="F12" s="13">
        <f t="shared" si="3"/>
        <v>0</v>
      </c>
      <c r="G12" s="13">
        <f t="shared" si="3"/>
        <v>0</v>
      </c>
      <c r="H12" s="13">
        <f t="shared" si="3"/>
        <v>9.9999999999909051E-3</v>
      </c>
      <c r="I12" s="13">
        <f t="shared" si="3"/>
        <v>9.9999999999909051E-3</v>
      </c>
      <c r="J12" s="13">
        <f t="shared" si="3"/>
        <v>1.0000000000104592E-2</v>
      </c>
      <c r="K12" s="13">
        <f t="shared" si="3"/>
        <v>0</v>
      </c>
      <c r="L12" s="13">
        <f t="shared" si="3"/>
        <v>-147.9</v>
      </c>
      <c r="M12" s="13">
        <f t="shared" si="3"/>
        <v>60.02</v>
      </c>
      <c r="N12" s="13">
        <f>SUM(B12:M12)</f>
        <v>-87.849999999999909</v>
      </c>
      <c r="O12" s="20"/>
    </row>
    <row r="13" spans="1:16">
      <c r="A13" s="3" t="s">
        <v>11</v>
      </c>
      <c r="B13" s="13"/>
      <c r="C13" s="13"/>
      <c r="D13" s="13"/>
      <c r="E13" s="13"/>
      <c r="F13" s="13"/>
      <c r="G13" s="14"/>
      <c r="H13" s="13"/>
      <c r="I13" s="13"/>
      <c r="J13" s="13"/>
      <c r="K13" s="13"/>
      <c r="L13" s="13"/>
      <c r="M13" s="13"/>
      <c r="N13" s="13">
        <f>SUM(B13:M13)</f>
        <v>0</v>
      </c>
      <c r="O13" s="21"/>
    </row>
    <row r="14" spans="1:16" ht="14.4" thickBot="1">
      <c r="A14" s="1" t="s">
        <v>12</v>
      </c>
      <c r="B14" s="22">
        <f>SUM(B11:B13)</f>
        <v>429</v>
      </c>
      <c r="C14" s="22">
        <f t="shared" ref="C14:M14" si="4">SUM(C11:C13)</f>
        <v>429</v>
      </c>
      <c r="D14" s="22">
        <f t="shared" si="4"/>
        <v>429</v>
      </c>
      <c r="E14" s="22">
        <f t="shared" si="4"/>
        <v>429</v>
      </c>
      <c r="F14" s="22">
        <f t="shared" si="4"/>
        <v>429</v>
      </c>
      <c r="G14" s="22">
        <f t="shared" si="4"/>
        <v>429</v>
      </c>
      <c r="H14" s="22">
        <f t="shared" si="4"/>
        <v>429.01</v>
      </c>
      <c r="I14" s="22">
        <f t="shared" si="4"/>
        <v>429.02</v>
      </c>
      <c r="J14" s="22">
        <f t="shared" si="4"/>
        <v>429.03000000000009</v>
      </c>
      <c r="K14" s="22">
        <f t="shared" si="4"/>
        <v>429.03000000000009</v>
      </c>
      <c r="L14" s="22">
        <f t="shared" si="4"/>
        <v>281.13000000000011</v>
      </c>
      <c r="M14" s="22">
        <f t="shared" si="4"/>
        <v>341.15000000000009</v>
      </c>
      <c r="N14" s="23">
        <f>SUM(N11:N13)</f>
        <v>341.15000000000009</v>
      </c>
      <c r="O14" s="24"/>
    </row>
    <row r="15" spans="1:16" ht="14.4" thickTop="1">
      <c r="B15" s="17"/>
      <c r="C15" s="17"/>
      <c r="D15" s="17"/>
      <c r="E15" s="17"/>
      <c r="F15" s="17"/>
      <c r="G15" s="21"/>
      <c r="H15" s="21"/>
      <c r="I15" s="21"/>
      <c r="J15" s="21"/>
      <c r="K15" s="17"/>
      <c r="L15" s="17"/>
      <c r="M15" s="17"/>
      <c r="N15" s="25">
        <v>341.15000000000009</v>
      </c>
      <c r="O15" s="13"/>
    </row>
    <row r="16" spans="1:16">
      <c r="A16" s="18" t="s">
        <v>13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26"/>
      <c r="O16" s="24"/>
      <c r="P16" s="12"/>
    </row>
    <row r="17" spans="1:18">
      <c r="A17" s="3" t="s">
        <v>14</v>
      </c>
      <c r="B17" s="27">
        <v>5.7000000000000002E-3</v>
      </c>
      <c r="C17" s="27">
        <v>5.7000000000000002E-3</v>
      </c>
      <c r="D17" s="27">
        <v>5.7000000000000002E-3</v>
      </c>
      <c r="E17" s="27">
        <v>5.7000000000000002E-3</v>
      </c>
      <c r="F17" s="27">
        <v>5.7000000000000002E-3</v>
      </c>
      <c r="G17" s="27">
        <v>5.7000000000000002E-3</v>
      </c>
      <c r="H17" s="27">
        <v>5.7000000000000002E-3</v>
      </c>
      <c r="I17" s="27">
        <v>5.7000000000000002E-3</v>
      </c>
      <c r="J17" s="27">
        <v>5.7000000000000002E-3</v>
      </c>
      <c r="K17" s="27">
        <v>5.7000000000000002E-3</v>
      </c>
      <c r="L17" s="27">
        <v>5.7000000000000002E-3</v>
      </c>
      <c r="M17" s="27">
        <v>5.7000000000000002E-3</v>
      </c>
      <c r="N17" s="28"/>
      <c r="O17" s="24"/>
      <c r="P17" s="12"/>
    </row>
    <row r="18" spans="1:18">
      <c r="A18" s="1" t="s">
        <v>9</v>
      </c>
      <c r="B18" s="13">
        <v>39</v>
      </c>
      <c r="C18" s="13">
        <f>B22</f>
        <v>39.21</v>
      </c>
      <c r="D18" s="13">
        <f t="shared" ref="D18:M18" si="5">C22</f>
        <v>39.4</v>
      </c>
      <c r="E18" s="13">
        <f t="shared" si="5"/>
        <v>39.61</v>
      </c>
      <c r="F18" s="13">
        <f t="shared" si="5"/>
        <v>39.81</v>
      </c>
      <c r="G18" s="13">
        <f t="shared" si="5"/>
        <v>40.020000000000003</v>
      </c>
      <c r="H18" s="13">
        <f t="shared" si="5"/>
        <v>40.220000000000006</v>
      </c>
      <c r="I18" s="13">
        <f t="shared" si="5"/>
        <v>40.430000000000007</v>
      </c>
      <c r="J18" s="13">
        <f t="shared" si="5"/>
        <v>40.640000000000008</v>
      </c>
      <c r="K18" s="13">
        <f t="shared" si="5"/>
        <v>40.840000000000011</v>
      </c>
      <c r="L18" s="13">
        <f t="shared" si="5"/>
        <v>41.050000000000011</v>
      </c>
      <c r="M18" s="13">
        <f t="shared" si="5"/>
        <v>41.180000000000014</v>
      </c>
      <c r="N18" s="13">
        <f>B18</f>
        <v>39</v>
      </c>
      <c r="O18" s="21"/>
      <c r="P18" s="13"/>
      <c r="Q18" s="13"/>
      <c r="R18" s="13"/>
    </row>
    <row r="19" spans="1:18">
      <c r="A19" s="3" t="s">
        <v>10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f>SUM(B19:M19)</f>
        <v>0</v>
      </c>
      <c r="O19" s="21"/>
      <c r="P19" s="13"/>
      <c r="Q19" s="13"/>
      <c r="R19" s="13"/>
    </row>
    <row r="20" spans="1:18">
      <c r="A20" s="3" t="s">
        <v>15</v>
      </c>
      <c r="B20" s="13">
        <v>0.21</v>
      </c>
      <c r="C20" s="13">
        <v>0.19</v>
      </c>
      <c r="D20" s="13">
        <v>0.21</v>
      </c>
      <c r="E20" s="13">
        <v>0.2</v>
      </c>
      <c r="F20" s="13">
        <v>0.21</v>
      </c>
      <c r="G20" s="13">
        <v>0.2</v>
      </c>
      <c r="H20" s="13">
        <v>0.21</v>
      </c>
      <c r="I20" s="13">
        <v>0.21</v>
      </c>
      <c r="J20" s="13">
        <v>0.2</v>
      </c>
      <c r="K20" s="13">
        <v>0.21</v>
      </c>
      <c r="L20" s="13">
        <v>0.13</v>
      </c>
      <c r="M20" s="13">
        <v>0.17</v>
      </c>
      <c r="N20" s="13">
        <f t="shared" ref="N20:N21" si="6">SUM(B20:M20)</f>
        <v>2.3499999999999996</v>
      </c>
      <c r="O20" s="21"/>
      <c r="P20" s="13"/>
      <c r="Q20" s="13"/>
      <c r="R20" s="13"/>
    </row>
    <row r="21" spans="1:18">
      <c r="A21" s="3" t="s">
        <v>11</v>
      </c>
      <c r="B21" s="13">
        <v>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f t="shared" si="6"/>
        <v>0</v>
      </c>
      <c r="O21" s="21"/>
      <c r="P21" s="13"/>
      <c r="Q21" s="13"/>
      <c r="R21" s="13"/>
    </row>
    <row r="22" spans="1:18" ht="14.4" thickBot="1">
      <c r="A22" s="1" t="s">
        <v>12</v>
      </c>
      <c r="B22" s="22">
        <f>SUM(B18:B21)</f>
        <v>39.21</v>
      </c>
      <c r="C22" s="22">
        <f>SUM(C18:C21)</f>
        <v>39.4</v>
      </c>
      <c r="D22" s="22">
        <f t="shared" ref="D22:M22" si="7">SUM(D18:D21)</f>
        <v>39.61</v>
      </c>
      <c r="E22" s="22">
        <f t="shared" si="7"/>
        <v>39.81</v>
      </c>
      <c r="F22" s="22">
        <f t="shared" si="7"/>
        <v>40.020000000000003</v>
      </c>
      <c r="G22" s="22">
        <f t="shared" si="7"/>
        <v>40.220000000000006</v>
      </c>
      <c r="H22" s="22">
        <f t="shared" si="7"/>
        <v>40.430000000000007</v>
      </c>
      <c r="I22" s="22">
        <f t="shared" si="7"/>
        <v>40.640000000000008</v>
      </c>
      <c r="J22" s="22">
        <f t="shared" si="7"/>
        <v>40.840000000000011</v>
      </c>
      <c r="K22" s="22">
        <f t="shared" si="7"/>
        <v>41.050000000000011</v>
      </c>
      <c r="L22" s="22">
        <f t="shared" si="7"/>
        <v>41.180000000000014</v>
      </c>
      <c r="M22" s="22">
        <f t="shared" si="7"/>
        <v>41.350000000000016</v>
      </c>
      <c r="N22" s="23">
        <f>SUM(N18:N21)</f>
        <v>41.35</v>
      </c>
      <c r="O22" s="21"/>
      <c r="P22" s="13"/>
      <c r="Q22" s="13"/>
      <c r="R22" s="13"/>
    </row>
    <row r="23" spans="1:18" ht="14.4" thickTop="1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29">
        <v>41.350000000000016</v>
      </c>
    </row>
    <row r="24" spans="1:18"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</row>
    <row r="25" spans="1:18">
      <c r="A25" s="67"/>
      <c r="B25" s="8">
        <v>44562</v>
      </c>
      <c r="C25" s="8">
        <v>44593</v>
      </c>
      <c r="D25" s="8">
        <v>44621</v>
      </c>
      <c r="E25" s="8">
        <v>44652</v>
      </c>
      <c r="F25" s="8">
        <v>44682</v>
      </c>
      <c r="G25" s="8">
        <v>44713</v>
      </c>
      <c r="H25" s="8">
        <v>44743</v>
      </c>
      <c r="I25" s="8">
        <v>44774</v>
      </c>
      <c r="J25" s="8">
        <v>44805</v>
      </c>
      <c r="K25" s="8">
        <v>44835</v>
      </c>
      <c r="L25" s="8">
        <v>44866</v>
      </c>
      <c r="M25" s="8">
        <v>44896</v>
      </c>
      <c r="N25" s="68" t="s">
        <v>4</v>
      </c>
    </row>
    <row r="26" spans="1:18">
      <c r="A26" s="67"/>
      <c r="B26" s="8">
        <v>44592</v>
      </c>
      <c r="C26" s="8">
        <v>44620</v>
      </c>
      <c r="D26" s="8">
        <v>44651</v>
      </c>
      <c r="E26" s="8">
        <v>44681</v>
      </c>
      <c r="F26" s="8">
        <v>44712</v>
      </c>
      <c r="G26" s="8">
        <v>44742</v>
      </c>
      <c r="H26" s="8">
        <v>44773</v>
      </c>
      <c r="I26" s="8">
        <v>44804</v>
      </c>
      <c r="J26" s="8">
        <v>44834</v>
      </c>
      <c r="K26" s="8">
        <v>44865</v>
      </c>
      <c r="L26" s="8">
        <v>44895</v>
      </c>
      <c r="M26" s="8">
        <v>44926</v>
      </c>
      <c r="N26" s="68"/>
    </row>
    <row r="27" spans="1:18">
      <c r="A27" s="3" t="s">
        <v>75</v>
      </c>
      <c r="B27" s="13">
        <v>-100.23</v>
      </c>
      <c r="C27" s="13">
        <v>0</v>
      </c>
      <c r="D27" s="13">
        <v>0</v>
      </c>
      <c r="E27" s="13">
        <v>-36.1</v>
      </c>
      <c r="F27" s="13">
        <v>28.06</v>
      </c>
      <c r="G27" s="13">
        <v>1034.3399999999999</v>
      </c>
      <c r="H27" s="14">
        <v>992.45</v>
      </c>
      <c r="I27" s="13">
        <v>988.74</v>
      </c>
      <c r="J27" s="13">
        <v>1230.1199999999999</v>
      </c>
      <c r="K27" s="13">
        <v>1129.3499999999999</v>
      </c>
      <c r="L27" s="13">
        <v>941.7</v>
      </c>
      <c r="M27" s="13">
        <v>159.97999999999999</v>
      </c>
      <c r="N27" s="21">
        <f>SUM(B27:M27)</f>
        <v>6368.4099999999989</v>
      </c>
    </row>
    <row r="28" spans="1:18">
      <c r="A28" s="3" t="s">
        <v>76</v>
      </c>
      <c r="B28" s="13">
        <v>-100.23</v>
      </c>
      <c r="C28" s="13">
        <v>0</v>
      </c>
      <c r="D28" s="13">
        <v>0</v>
      </c>
      <c r="E28" s="13">
        <v>-36</v>
      </c>
      <c r="F28" s="13">
        <v>-27.91</v>
      </c>
      <c r="G28" s="13">
        <v>-1034.33</v>
      </c>
      <c r="H28" s="13">
        <v>-992.33</v>
      </c>
      <c r="I28" s="13">
        <v>-1100.1300000000001</v>
      </c>
      <c r="J28" s="13">
        <v>-1230.06</v>
      </c>
      <c r="K28" s="13">
        <v>-1129.19</v>
      </c>
      <c r="L28" s="13">
        <v>-941.52</v>
      </c>
      <c r="M28" s="13">
        <v>-159.91999999999999</v>
      </c>
      <c r="N28" s="17">
        <f>SUM(B28:M28)</f>
        <v>-6751.6200000000008</v>
      </c>
      <c r="O28" s="12"/>
    </row>
    <row r="29" spans="1:18">
      <c r="A29" s="1" t="s">
        <v>26</v>
      </c>
      <c r="B29" s="15">
        <f>B27+B28</f>
        <v>-200.46</v>
      </c>
      <c r="C29" s="15">
        <f t="shared" ref="C29:M29" si="8">C27+C28</f>
        <v>0</v>
      </c>
      <c r="D29" s="15">
        <f t="shared" si="8"/>
        <v>0</v>
      </c>
      <c r="E29" s="15">
        <f t="shared" si="8"/>
        <v>-72.099999999999994</v>
      </c>
      <c r="F29" s="15">
        <f t="shared" si="8"/>
        <v>0.14999999999999858</v>
      </c>
      <c r="G29" s="15">
        <f t="shared" si="8"/>
        <v>9.9999999999909051E-3</v>
      </c>
      <c r="H29" s="15">
        <f t="shared" si="8"/>
        <v>0.12000000000000455</v>
      </c>
      <c r="I29" s="15">
        <f t="shared" si="8"/>
        <v>-111.3900000000001</v>
      </c>
      <c r="J29" s="15">
        <f t="shared" si="8"/>
        <v>5.999999999994543E-2</v>
      </c>
      <c r="K29" s="15">
        <f t="shared" si="8"/>
        <v>0.15999999999985448</v>
      </c>
      <c r="L29" s="15">
        <f t="shared" si="8"/>
        <v>0.18000000000006366</v>
      </c>
      <c r="M29" s="15">
        <f t="shared" si="8"/>
        <v>6.0000000000002274E-2</v>
      </c>
      <c r="N29" s="16">
        <f>SUM(B29:M29)</f>
        <v>-383.21000000000026</v>
      </c>
      <c r="O29" s="13"/>
    </row>
    <row r="30" spans="1:18">
      <c r="A30" s="1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4"/>
      <c r="O30" s="13"/>
    </row>
    <row r="31" spans="1:18">
      <c r="A31" s="18" t="s">
        <v>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</row>
    <row r="32" spans="1:18">
      <c r="A32" s="1" t="s">
        <v>9</v>
      </c>
      <c r="B32" s="13">
        <f>M14</f>
        <v>341.15000000000009</v>
      </c>
      <c r="C32" s="13">
        <f>B35</f>
        <v>140.69000000000008</v>
      </c>
      <c r="D32" s="13">
        <f>C35</f>
        <v>140.69000000000008</v>
      </c>
      <c r="E32" s="13">
        <f>D35</f>
        <v>140.69000000000008</v>
      </c>
      <c r="F32" s="13">
        <f t="shared" ref="F32:M32" si="9">E35</f>
        <v>68.590000000000089</v>
      </c>
      <c r="G32" s="13">
        <f t="shared" si="9"/>
        <v>68.740000000000094</v>
      </c>
      <c r="H32" s="13">
        <f t="shared" si="9"/>
        <v>68.750000000000085</v>
      </c>
      <c r="I32" s="13">
        <f t="shared" si="9"/>
        <v>68.87000000000009</v>
      </c>
      <c r="J32" s="13">
        <f t="shared" si="9"/>
        <v>-42.52000000000001</v>
      </c>
      <c r="K32" s="13">
        <f t="shared" si="9"/>
        <v>-42.460000000000065</v>
      </c>
      <c r="L32" s="13">
        <f t="shared" si="9"/>
        <v>-42.30000000000021</v>
      </c>
      <c r="M32" s="13">
        <f t="shared" si="9"/>
        <v>-42.120000000000147</v>
      </c>
      <c r="N32" s="13">
        <f>B32</f>
        <v>341.15000000000009</v>
      </c>
      <c r="O32" s="21"/>
    </row>
    <row r="33" spans="1:21">
      <c r="A33" s="3" t="s">
        <v>10</v>
      </c>
      <c r="B33" s="13">
        <f>B29</f>
        <v>-200.46</v>
      </c>
      <c r="C33" s="13">
        <f t="shared" ref="C33:M33" si="10">C29</f>
        <v>0</v>
      </c>
      <c r="D33" s="13">
        <f t="shared" si="10"/>
        <v>0</v>
      </c>
      <c r="E33" s="13">
        <f t="shared" si="10"/>
        <v>-72.099999999999994</v>
      </c>
      <c r="F33" s="13">
        <f t="shared" si="10"/>
        <v>0.14999999999999858</v>
      </c>
      <c r="G33" s="13">
        <f t="shared" si="10"/>
        <v>9.9999999999909051E-3</v>
      </c>
      <c r="H33" s="13">
        <f t="shared" si="10"/>
        <v>0.12000000000000455</v>
      </c>
      <c r="I33" s="13">
        <f t="shared" si="10"/>
        <v>-111.3900000000001</v>
      </c>
      <c r="J33" s="13">
        <f t="shared" si="10"/>
        <v>5.999999999994543E-2</v>
      </c>
      <c r="K33" s="13">
        <f t="shared" si="10"/>
        <v>0.15999999999985448</v>
      </c>
      <c r="L33" s="13">
        <f t="shared" si="10"/>
        <v>0.18000000000006366</v>
      </c>
      <c r="M33" s="13">
        <f t="shared" si="10"/>
        <v>6.0000000000002274E-2</v>
      </c>
      <c r="N33" s="13">
        <f>SUM(B33:M33)</f>
        <v>-383.21000000000026</v>
      </c>
      <c r="O33" s="20"/>
    </row>
    <row r="34" spans="1:21">
      <c r="A34" s="3" t="s">
        <v>11</v>
      </c>
      <c r="B34" s="13"/>
      <c r="C34" s="13"/>
      <c r="D34" s="13"/>
      <c r="E34" s="13"/>
      <c r="F34" s="13"/>
      <c r="G34" s="14"/>
      <c r="H34" s="13"/>
      <c r="I34" s="13"/>
      <c r="J34" s="13"/>
      <c r="K34" s="13"/>
      <c r="L34" s="13"/>
      <c r="M34" s="13"/>
      <c r="N34" s="13">
        <f>SUM(B34:M34)</f>
        <v>0</v>
      </c>
      <c r="O34" s="21"/>
    </row>
    <row r="35" spans="1:21" ht="14.4" thickBot="1">
      <c r="A35" s="1" t="s">
        <v>12</v>
      </c>
      <c r="B35" s="22">
        <f>SUM(B32:B34)</f>
        <v>140.69000000000008</v>
      </c>
      <c r="C35" s="22">
        <f t="shared" ref="C35:M35" si="11">SUM(C32:C34)</f>
        <v>140.69000000000008</v>
      </c>
      <c r="D35" s="22">
        <f t="shared" si="11"/>
        <v>140.69000000000008</v>
      </c>
      <c r="E35" s="22">
        <f t="shared" si="11"/>
        <v>68.590000000000089</v>
      </c>
      <c r="F35" s="22">
        <f t="shared" si="11"/>
        <v>68.740000000000094</v>
      </c>
      <c r="G35" s="22">
        <f t="shared" si="11"/>
        <v>68.750000000000085</v>
      </c>
      <c r="H35" s="22">
        <f t="shared" si="11"/>
        <v>68.87000000000009</v>
      </c>
      <c r="I35" s="22">
        <f t="shared" si="11"/>
        <v>-42.52000000000001</v>
      </c>
      <c r="J35" s="22">
        <f t="shared" si="11"/>
        <v>-42.460000000000065</v>
      </c>
      <c r="K35" s="22">
        <f t="shared" si="11"/>
        <v>-42.30000000000021</v>
      </c>
      <c r="L35" s="22">
        <f t="shared" si="11"/>
        <v>-42.120000000000147</v>
      </c>
      <c r="M35" s="22">
        <f t="shared" si="11"/>
        <v>-42.060000000000144</v>
      </c>
      <c r="N35" s="23">
        <f>SUM(N32:N34)</f>
        <v>-42.060000000000173</v>
      </c>
      <c r="O35" s="24"/>
    </row>
    <row r="36" spans="1:21" ht="14.4" thickTop="1">
      <c r="B36" s="17"/>
      <c r="C36" s="17"/>
      <c r="D36" s="17"/>
      <c r="E36" s="17"/>
      <c r="F36" s="17"/>
      <c r="G36" s="21"/>
      <c r="H36" s="21"/>
      <c r="I36" s="21"/>
      <c r="J36" s="21"/>
      <c r="K36" s="17"/>
      <c r="L36" s="17"/>
      <c r="M36" s="17"/>
      <c r="N36" s="25">
        <v>-42.060000000000144</v>
      </c>
      <c r="O36" s="13"/>
    </row>
    <row r="37" spans="1:21">
      <c r="A37" s="18" t="s">
        <v>13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26"/>
      <c r="O37" s="24"/>
      <c r="P37" s="12"/>
    </row>
    <row r="38" spans="1:21">
      <c r="A38" s="3" t="s">
        <v>14</v>
      </c>
      <c r="B38" s="27">
        <v>5.7000000000000002E-3</v>
      </c>
      <c r="C38" s="27">
        <v>5.7000000000000002E-3</v>
      </c>
      <c r="D38" s="27">
        <v>5.7000000000000002E-3</v>
      </c>
      <c r="E38" s="27">
        <v>5.7000000000000002E-3</v>
      </c>
      <c r="F38" s="27">
        <v>5.7000000000000002E-3</v>
      </c>
      <c r="G38" s="27">
        <v>5.7000000000000002E-3</v>
      </c>
      <c r="H38" s="27">
        <v>5.7000000000000002E-3</v>
      </c>
      <c r="I38" s="27">
        <v>5.7000000000000002E-3</v>
      </c>
      <c r="J38" s="27">
        <v>5.7000000000000002E-3</v>
      </c>
      <c r="K38" s="27">
        <v>5.7000000000000002E-3</v>
      </c>
      <c r="L38" s="27">
        <v>5.7000000000000002E-3</v>
      </c>
      <c r="M38" s="27">
        <v>5.7000000000000002E-3</v>
      </c>
      <c r="N38" s="28"/>
      <c r="O38" s="24"/>
      <c r="P38" s="12"/>
    </row>
    <row r="39" spans="1:21">
      <c r="A39" s="1" t="s">
        <v>9</v>
      </c>
      <c r="B39" s="13">
        <f>M22</f>
        <v>41.350000000000016</v>
      </c>
      <c r="C39" s="13">
        <f>B43</f>
        <v>41.420000000000016</v>
      </c>
      <c r="D39" s="13">
        <f t="shared" ref="D39:M39" si="12">C43</f>
        <v>41.480000000000018</v>
      </c>
      <c r="E39" s="13">
        <f t="shared" si="12"/>
        <v>41.550000000000018</v>
      </c>
      <c r="F39" s="13">
        <f t="shared" si="12"/>
        <v>41.610000000000021</v>
      </c>
      <c r="G39" s="13">
        <f t="shared" si="12"/>
        <v>41.670000000000023</v>
      </c>
      <c r="H39" s="13">
        <f t="shared" si="12"/>
        <v>41.730000000000025</v>
      </c>
      <c r="I39" s="13">
        <f t="shared" si="12"/>
        <v>41.860000000000028</v>
      </c>
      <c r="J39" s="13">
        <f t="shared" si="12"/>
        <v>41.78000000000003</v>
      </c>
      <c r="K39" s="13">
        <f t="shared" si="12"/>
        <v>41.700000000000031</v>
      </c>
      <c r="L39" s="13">
        <f t="shared" si="12"/>
        <v>41.560000000000031</v>
      </c>
      <c r="M39" s="13">
        <f t="shared" si="12"/>
        <v>41.430000000000028</v>
      </c>
      <c r="N39" s="13">
        <f>B39</f>
        <v>41.350000000000016</v>
      </c>
      <c r="O39" s="21"/>
      <c r="P39" s="13"/>
      <c r="Q39" s="13"/>
      <c r="R39" s="13"/>
    </row>
    <row r="40" spans="1:21">
      <c r="A40" s="3" t="s">
        <v>10</v>
      </c>
      <c r="B40" s="13">
        <v>0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f>SUM(B40:M40)</f>
        <v>0</v>
      </c>
      <c r="O40" s="21"/>
      <c r="P40" s="13"/>
      <c r="Q40" s="13"/>
      <c r="R40" s="13"/>
    </row>
    <row r="41" spans="1:21">
      <c r="A41" s="3" t="s">
        <v>15</v>
      </c>
      <c r="B41" s="13">
        <v>7.0000000000000007E-2</v>
      </c>
      <c r="C41" s="13">
        <v>0.06</v>
      </c>
      <c r="D41" s="13">
        <v>7.0000000000000007E-2</v>
      </c>
      <c r="E41" s="13">
        <v>0.06</v>
      </c>
      <c r="F41" s="13">
        <v>0.06</v>
      </c>
      <c r="G41" s="13">
        <v>0.06</v>
      </c>
      <c r="H41" s="13">
        <v>0.13</v>
      </c>
      <c r="I41" s="13">
        <v>-0.08</v>
      </c>
      <c r="J41" s="13">
        <v>-0.08</v>
      </c>
      <c r="K41" s="13">
        <v>-0.14000000000000001</v>
      </c>
      <c r="L41" s="13">
        <v>-0.13</v>
      </c>
      <c r="M41" s="13">
        <v>-0.14000000000000001</v>
      </c>
      <c r="N41" s="13">
        <f t="shared" ref="N41:N42" si="13">SUM(B41:M41)</f>
        <v>-6.0000000000000053E-2</v>
      </c>
      <c r="O41" s="21"/>
      <c r="P41" s="13"/>
      <c r="Q41" s="13"/>
      <c r="R41" s="13"/>
    </row>
    <row r="42" spans="1:21">
      <c r="A42" s="3" t="s">
        <v>11</v>
      </c>
      <c r="B42" s="13">
        <v>0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f t="shared" si="13"/>
        <v>0</v>
      </c>
      <c r="O42" s="21"/>
      <c r="P42" s="13"/>
      <c r="Q42" s="13"/>
      <c r="R42" s="13"/>
    </row>
    <row r="43" spans="1:21" ht="14.4" thickBot="1">
      <c r="A43" s="1" t="s">
        <v>12</v>
      </c>
      <c r="B43" s="22">
        <f>SUM(B39:B42)</f>
        <v>41.420000000000016</v>
      </c>
      <c r="C43" s="22">
        <f>SUM(C39:C42)</f>
        <v>41.480000000000018</v>
      </c>
      <c r="D43" s="22">
        <f t="shared" ref="D43:M43" si="14">SUM(D39:D42)</f>
        <v>41.550000000000018</v>
      </c>
      <c r="E43" s="22">
        <f t="shared" si="14"/>
        <v>41.610000000000021</v>
      </c>
      <c r="F43" s="22">
        <f t="shared" si="14"/>
        <v>41.670000000000023</v>
      </c>
      <c r="G43" s="22">
        <f t="shared" si="14"/>
        <v>41.730000000000025</v>
      </c>
      <c r="H43" s="22">
        <f t="shared" si="14"/>
        <v>41.860000000000028</v>
      </c>
      <c r="I43" s="22">
        <f t="shared" si="14"/>
        <v>41.78000000000003</v>
      </c>
      <c r="J43" s="22">
        <f t="shared" si="14"/>
        <v>41.700000000000031</v>
      </c>
      <c r="K43" s="22">
        <f t="shared" si="14"/>
        <v>41.560000000000031</v>
      </c>
      <c r="L43" s="22">
        <f t="shared" si="14"/>
        <v>41.430000000000028</v>
      </c>
      <c r="M43" s="22">
        <f t="shared" si="14"/>
        <v>41.290000000000028</v>
      </c>
      <c r="N43" s="23">
        <f>SUM(N39:N42)</f>
        <v>41.290000000000013</v>
      </c>
      <c r="O43" s="21"/>
      <c r="P43" s="13"/>
      <c r="Q43" s="13"/>
      <c r="R43" s="13"/>
    </row>
    <row r="44" spans="1:21" ht="14.4" thickTop="1">
      <c r="A44" s="1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25">
        <v>41.290000000000028</v>
      </c>
      <c r="O44" s="21"/>
      <c r="P44" s="13"/>
      <c r="Q44" s="13"/>
      <c r="R44" s="13"/>
    </row>
    <row r="45" spans="1:21">
      <c r="A45" s="1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21"/>
      <c r="P45" s="13"/>
      <c r="Q45" s="13"/>
      <c r="R45" s="13"/>
    </row>
    <row r="46" spans="1:21">
      <c r="A46" s="67"/>
      <c r="B46" s="8">
        <v>44927</v>
      </c>
      <c r="C46" s="8">
        <v>44958</v>
      </c>
      <c r="D46" s="8">
        <v>44986</v>
      </c>
      <c r="E46" s="8">
        <v>45017</v>
      </c>
      <c r="F46" s="8">
        <v>45047</v>
      </c>
      <c r="G46" s="8">
        <v>45078</v>
      </c>
      <c r="H46" s="8">
        <v>45108</v>
      </c>
      <c r="I46" s="8">
        <v>45139</v>
      </c>
      <c r="J46" s="8">
        <v>45170</v>
      </c>
      <c r="K46" s="8">
        <v>45200</v>
      </c>
      <c r="L46" s="8">
        <v>45231</v>
      </c>
      <c r="M46" s="8">
        <v>45261</v>
      </c>
      <c r="N46" s="68" t="s">
        <v>4</v>
      </c>
      <c r="P46" s="1" t="s">
        <v>32</v>
      </c>
    </row>
    <row r="47" spans="1:21">
      <c r="A47" s="67"/>
      <c r="B47" s="8">
        <v>44957</v>
      </c>
      <c r="C47" s="8">
        <v>44985</v>
      </c>
      <c r="D47" s="8">
        <v>45016</v>
      </c>
      <c r="E47" s="8">
        <v>45046</v>
      </c>
      <c r="F47" s="8">
        <v>45077</v>
      </c>
      <c r="G47" s="8">
        <v>45107</v>
      </c>
      <c r="H47" s="8">
        <v>45138</v>
      </c>
      <c r="I47" s="8">
        <v>45169</v>
      </c>
      <c r="J47" s="8">
        <v>45199</v>
      </c>
      <c r="K47" s="8">
        <v>45230</v>
      </c>
      <c r="L47" s="8">
        <v>45260</v>
      </c>
      <c r="M47" s="8">
        <v>45291</v>
      </c>
      <c r="N47" s="68"/>
      <c r="Q47" s="14"/>
      <c r="R47" s="14"/>
    </row>
    <row r="48" spans="1:21">
      <c r="A48" s="3" t="s">
        <v>75</v>
      </c>
      <c r="B48" s="13">
        <v>137.75</v>
      </c>
      <c r="C48" s="13">
        <v>182.86</v>
      </c>
      <c r="D48" s="13">
        <v>187.88</v>
      </c>
      <c r="E48" s="13">
        <v>191.62</v>
      </c>
      <c r="F48" s="13">
        <v>126.96</v>
      </c>
      <c r="G48" s="13">
        <v>1447.39</v>
      </c>
      <c r="H48" s="13">
        <v>1877.52</v>
      </c>
      <c r="I48" s="13">
        <v>861.41</v>
      </c>
      <c r="J48" s="13">
        <v>477.49</v>
      </c>
      <c r="K48" s="13">
        <v>1285.52</v>
      </c>
      <c r="L48" s="13">
        <v>1172.29</v>
      </c>
      <c r="M48" s="13">
        <v>203.36</v>
      </c>
      <c r="N48" s="21">
        <f>SUM(B48:M48)</f>
        <v>8152.0499999999993</v>
      </c>
      <c r="O48" s="65"/>
      <c r="Q48" s="1">
        <v>2020</v>
      </c>
      <c r="R48" s="1"/>
      <c r="S48" s="1">
        <v>2021</v>
      </c>
      <c r="T48" s="1">
        <v>2022</v>
      </c>
      <c r="U48" s="1">
        <v>2023</v>
      </c>
    </row>
    <row r="49" spans="1:21">
      <c r="A49" s="3" t="s">
        <v>76</v>
      </c>
      <c r="B49" s="13">
        <v>-137.61000000000001</v>
      </c>
      <c r="C49" s="13">
        <v>-176.98</v>
      </c>
      <c r="D49" s="13">
        <v>-187.85</v>
      </c>
      <c r="E49" s="13">
        <v>-191.42</v>
      </c>
      <c r="F49" s="13">
        <v>-126.92</v>
      </c>
      <c r="G49" s="13">
        <v>-1447.39</v>
      </c>
      <c r="H49" s="13">
        <v>-1877.52</v>
      </c>
      <c r="I49" s="13">
        <v>-861.41</v>
      </c>
      <c r="J49" s="13">
        <v>-477.49</v>
      </c>
      <c r="K49" s="13">
        <v>-1285.52</v>
      </c>
      <c r="L49" s="13">
        <v>-1172.29</v>
      </c>
      <c r="M49" s="14">
        <v>-203.36</v>
      </c>
      <c r="N49" s="17">
        <f>SUM(B49:M49)</f>
        <v>-8145.76</v>
      </c>
      <c r="P49" s="3" t="s">
        <v>33</v>
      </c>
      <c r="Q49" s="14">
        <f>B11</f>
        <v>429</v>
      </c>
      <c r="R49" s="3" t="s">
        <v>34</v>
      </c>
      <c r="S49" s="12">
        <f>Q49</f>
        <v>429</v>
      </c>
      <c r="T49" s="12">
        <v>0</v>
      </c>
      <c r="U49" s="12">
        <v>0</v>
      </c>
    </row>
    <row r="50" spans="1:21">
      <c r="A50" s="1" t="s">
        <v>26</v>
      </c>
      <c r="B50" s="15">
        <f t="shared" ref="B50:M50" si="15">B48+B49</f>
        <v>0.13999999999998636</v>
      </c>
      <c r="C50" s="15">
        <f t="shared" si="15"/>
        <v>5.8800000000000239</v>
      </c>
      <c r="D50" s="15">
        <f t="shared" si="15"/>
        <v>3.0000000000001137E-2</v>
      </c>
      <c r="E50" s="15">
        <f t="shared" si="15"/>
        <v>0.20000000000001705</v>
      </c>
      <c r="F50" s="15">
        <f t="shared" si="15"/>
        <v>3.9999999999992042E-2</v>
      </c>
      <c r="G50" s="15">
        <f t="shared" si="15"/>
        <v>0</v>
      </c>
      <c r="H50" s="15">
        <f t="shared" si="15"/>
        <v>0</v>
      </c>
      <c r="I50" s="15">
        <f t="shared" si="15"/>
        <v>0</v>
      </c>
      <c r="J50" s="15">
        <f t="shared" si="15"/>
        <v>0</v>
      </c>
      <c r="K50" s="15">
        <f t="shared" si="15"/>
        <v>0</v>
      </c>
      <c r="L50" s="15">
        <f t="shared" si="15"/>
        <v>0</v>
      </c>
      <c r="M50" s="15">
        <f t="shared" si="15"/>
        <v>0</v>
      </c>
      <c r="N50" s="16">
        <f>SUM(B50:M50)</f>
        <v>6.2900000000000205</v>
      </c>
      <c r="R50" s="3" t="s">
        <v>35</v>
      </c>
      <c r="S50" s="12">
        <v>0</v>
      </c>
      <c r="T50" s="12">
        <f>S53</f>
        <v>341.15000000000009</v>
      </c>
      <c r="U50" s="12">
        <f>T53</f>
        <v>-42.060000000000173</v>
      </c>
    </row>
    <row r="51" spans="1:21"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21"/>
      <c r="M51" s="17"/>
      <c r="N51" s="28"/>
      <c r="O51" s="12"/>
      <c r="R51" s="3" t="s">
        <v>36</v>
      </c>
      <c r="S51" s="13">
        <v>0</v>
      </c>
      <c r="T51" s="13">
        <v>0</v>
      </c>
      <c r="U51" s="13">
        <v>0</v>
      </c>
    </row>
    <row r="52" spans="1:21">
      <c r="A52" s="18" t="s">
        <v>8</v>
      </c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R52" s="3" t="s">
        <v>33</v>
      </c>
      <c r="S52" s="50">
        <f>SUM(S49:S51)</f>
        <v>429</v>
      </c>
      <c r="T52" s="50">
        <f>SUM(T49:T51)</f>
        <v>341.15000000000009</v>
      </c>
      <c r="U52" s="50">
        <f>SUM(U49:U51)</f>
        <v>-42.060000000000173</v>
      </c>
    </row>
    <row r="53" spans="1:21">
      <c r="A53" s="1" t="s">
        <v>9</v>
      </c>
      <c r="B53" s="13">
        <f>M35</f>
        <v>-42.060000000000144</v>
      </c>
      <c r="C53" s="13">
        <f>B56</f>
        <v>-41.920000000000158</v>
      </c>
      <c r="D53" s="13">
        <f>C56</f>
        <v>-36.040000000000134</v>
      </c>
      <c r="E53" s="13">
        <f>D56</f>
        <v>-36.010000000000133</v>
      </c>
      <c r="F53" s="13">
        <f t="shared" ref="F53:M53" si="16">E56</f>
        <v>-35.810000000000116</v>
      </c>
      <c r="G53" s="13">
        <f t="shared" si="16"/>
        <v>-35.770000000000124</v>
      </c>
      <c r="H53" s="13">
        <f t="shared" si="16"/>
        <v>-35.770000000000124</v>
      </c>
      <c r="I53" s="13">
        <f t="shared" si="16"/>
        <v>-35.770000000000124</v>
      </c>
      <c r="J53" s="13">
        <f t="shared" si="16"/>
        <v>-35.770000000000124</v>
      </c>
      <c r="K53" s="13">
        <f t="shared" si="16"/>
        <v>-35.770000000000124</v>
      </c>
      <c r="L53" s="13">
        <f t="shared" si="16"/>
        <v>-35.770000000000124</v>
      </c>
      <c r="M53" s="13">
        <f t="shared" si="16"/>
        <v>-35.770000000000124</v>
      </c>
      <c r="N53" s="13">
        <f>B53</f>
        <v>-42.060000000000144</v>
      </c>
      <c r="O53" s="21"/>
      <c r="R53" s="3" t="s">
        <v>37</v>
      </c>
      <c r="S53" s="12">
        <f>N14</f>
        <v>341.15000000000009</v>
      </c>
      <c r="T53" s="12">
        <f>N35</f>
        <v>-42.060000000000173</v>
      </c>
      <c r="U53" s="12">
        <f>N56</f>
        <v>-35.770000000000124</v>
      </c>
    </row>
    <row r="54" spans="1:21">
      <c r="A54" s="3" t="s">
        <v>10</v>
      </c>
      <c r="B54" s="13">
        <f>B50</f>
        <v>0.13999999999998636</v>
      </c>
      <c r="C54" s="13">
        <f t="shared" ref="C54:M54" si="17">C50</f>
        <v>5.8800000000000239</v>
      </c>
      <c r="D54" s="13">
        <f t="shared" si="17"/>
        <v>3.0000000000001137E-2</v>
      </c>
      <c r="E54" s="13">
        <f t="shared" si="17"/>
        <v>0.20000000000001705</v>
      </c>
      <c r="F54" s="13">
        <f t="shared" si="17"/>
        <v>3.9999999999992042E-2</v>
      </c>
      <c r="G54" s="13">
        <f t="shared" si="17"/>
        <v>0</v>
      </c>
      <c r="H54" s="13">
        <f t="shared" si="17"/>
        <v>0</v>
      </c>
      <c r="I54" s="13">
        <f t="shared" si="17"/>
        <v>0</v>
      </c>
      <c r="J54" s="13">
        <f t="shared" si="17"/>
        <v>0</v>
      </c>
      <c r="K54" s="13">
        <f t="shared" si="17"/>
        <v>0</v>
      </c>
      <c r="L54" s="13">
        <f t="shared" si="17"/>
        <v>0</v>
      </c>
      <c r="M54" s="13">
        <f t="shared" si="17"/>
        <v>0</v>
      </c>
      <c r="N54" s="13">
        <f>SUM(B54:M54)</f>
        <v>6.2900000000000205</v>
      </c>
      <c r="O54" s="20"/>
      <c r="R54" s="3" t="s">
        <v>38</v>
      </c>
      <c r="S54" s="51">
        <f>S53-S52</f>
        <v>-87.849999999999909</v>
      </c>
      <c r="T54" s="51">
        <f>T53-T52</f>
        <v>-383.21000000000026</v>
      </c>
      <c r="U54" s="51">
        <f>U53-U52</f>
        <v>6.2900000000000489</v>
      </c>
    </row>
    <row r="55" spans="1:21">
      <c r="A55" s="3" t="s">
        <v>11</v>
      </c>
      <c r="B55" s="13"/>
      <c r="C55" s="13"/>
      <c r="D55" s="13"/>
      <c r="E55" s="13"/>
      <c r="F55" s="13"/>
      <c r="G55" s="14"/>
      <c r="H55" s="13"/>
      <c r="I55" s="13"/>
      <c r="J55" s="13"/>
      <c r="K55" s="13"/>
      <c r="L55" s="13"/>
      <c r="M55" s="13"/>
      <c r="N55" s="13">
        <f>SUM(B55:M55)</f>
        <v>0</v>
      </c>
      <c r="O55" s="21"/>
    </row>
    <row r="56" spans="1:21" ht="14.4" thickBot="1">
      <c r="A56" s="1" t="s">
        <v>12</v>
      </c>
      <c r="B56" s="22">
        <f>SUM(B53:B55)</f>
        <v>-41.920000000000158</v>
      </c>
      <c r="C56" s="22">
        <f t="shared" ref="C56:M56" si="18">SUM(C53:C55)</f>
        <v>-36.040000000000134</v>
      </c>
      <c r="D56" s="22">
        <f t="shared" si="18"/>
        <v>-36.010000000000133</v>
      </c>
      <c r="E56" s="22">
        <f t="shared" si="18"/>
        <v>-35.810000000000116</v>
      </c>
      <c r="F56" s="22">
        <f t="shared" si="18"/>
        <v>-35.770000000000124</v>
      </c>
      <c r="G56" s="22">
        <f t="shared" si="18"/>
        <v>-35.770000000000124</v>
      </c>
      <c r="H56" s="22">
        <f t="shared" si="18"/>
        <v>-35.770000000000124</v>
      </c>
      <c r="I56" s="22">
        <f t="shared" si="18"/>
        <v>-35.770000000000124</v>
      </c>
      <c r="J56" s="22">
        <f t="shared" si="18"/>
        <v>-35.770000000000124</v>
      </c>
      <c r="K56" s="22">
        <f t="shared" si="18"/>
        <v>-35.770000000000124</v>
      </c>
      <c r="L56" s="22">
        <f t="shared" si="18"/>
        <v>-35.770000000000124</v>
      </c>
      <c r="M56" s="22">
        <f t="shared" si="18"/>
        <v>-35.770000000000124</v>
      </c>
      <c r="N56" s="23">
        <f>SUM(N53:N55)</f>
        <v>-35.770000000000124</v>
      </c>
      <c r="O56" s="24"/>
    </row>
    <row r="57" spans="1:21" ht="14.4" thickTop="1">
      <c r="B57" s="17"/>
      <c r="C57" s="17"/>
      <c r="D57" s="17"/>
      <c r="E57" s="17"/>
      <c r="F57" s="17"/>
      <c r="G57" s="21"/>
      <c r="H57" s="21"/>
      <c r="I57" s="21"/>
      <c r="J57" s="21"/>
      <c r="K57" s="17"/>
      <c r="L57" s="17"/>
      <c r="M57" s="17"/>
      <c r="N57" s="25">
        <v>-35.770000000000124</v>
      </c>
      <c r="O57" s="13"/>
      <c r="P57" s="1" t="s">
        <v>21</v>
      </c>
    </row>
    <row r="58" spans="1:21">
      <c r="A58" s="18" t="s">
        <v>13</v>
      </c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26"/>
      <c r="O58" s="24"/>
      <c r="Q58" s="63"/>
      <c r="R58" s="63"/>
      <c r="S58" s="1"/>
      <c r="T58" s="1"/>
      <c r="U58" s="1"/>
    </row>
    <row r="59" spans="1:21">
      <c r="A59" s="3" t="s">
        <v>14</v>
      </c>
      <c r="B59" s="27">
        <v>5.7000000000000002E-3</v>
      </c>
      <c r="C59" s="27">
        <v>5.7000000000000002E-3</v>
      </c>
      <c r="D59" s="27">
        <v>5.7000000000000002E-3</v>
      </c>
      <c r="E59" s="27">
        <v>5.7000000000000002E-3</v>
      </c>
      <c r="F59" s="27">
        <v>5.7000000000000002E-3</v>
      </c>
      <c r="G59" s="27">
        <v>5.7000000000000002E-3</v>
      </c>
      <c r="H59" s="27">
        <v>5.7000000000000002E-3</v>
      </c>
      <c r="I59" s="27">
        <v>5.7000000000000002E-3</v>
      </c>
      <c r="J59" s="27">
        <v>5.7000000000000002E-3</v>
      </c>
      <c r="K59" s="27">
        <v>5.7000000000000002E-3</v>
      </c>
      <c r="L59" s="27">
        <v>5.7000000000000002E-3</v>
      </c>
      <c r="M59" s="27">
        <v>5.7000000000000002E-3</v>
      </c>
      <c r="N59" s="28"/>
      <c r="O59" s="24"/>
      <c r="Q59" s="1">
        <v>2020</v>
      </c>
      <c r="R59" s="1"/>
      <c r="S59" s="1">
        <v>2021</v>
      </c>
      <c r="T59" s="1">
        <v>2022</v>
      </c>
      <c r="U59" s="1">
        <v>2023</v>
      </c>
    </row>
    <row r="60" spans="1:21">
      <c r="A60" s="1" t="s">
        <v>9</v>
      </c>
      <c r="B60" s="13">
        <f>M43</f>
        <v>41.290000000000028</v>
      </c>
      <c r="C60" s="13">
        <f>B64</f>
        <v>41.120000000000026</v>
      </c>
      <c r="D60" s="13">
        <f t="shared" ref="D60:M60" si="19">C64</f>
        <v>40.990000000000023</v>
      </c>
      <c r="E60" s="13">
        <f t="shared" si="19"/>
        <v>40.850000000000023</v>
      </c>
      <c r="F60" s="13">
        <f t="shared" si="19"/>
        <v>40.700000000000024</v>
      </c>
      <c r="G60" s="13">
        <f t="shared" si="19"/>
        <v>40.550000000000026</v>
      </c>
      <c r="H60" s="13">
        <f t="shared" si="19"/>
        <v>40.400000000000027</v>
      </c>
      <c r="I60" s="13">
        <f t="shared" si="19"/>
        <v>40.250000000000028</v>
      </c>
      <c r="J60" s="13">
        <f t="shared" si="19"/>
        <v>40.10000000000003</v>
      </c>
      <c r="K60" s="13">
        <f t="shared" si="19"/>
        <v>39.950000000000031</v>
      </c>
      <c r="L60" s="13">
        <f t="shared" si="19"/>
        <v>39.78000000000003</v>
      </c>
      <c r="M60" s="13">
        <f t="shared" si="19"/>
        <v>39.620000000000033</v>
      </c>
      <c r="N60" s="13">
        <f>B60</f>
        <v>41.290000000000028</v>
      </c>
      <c r="O60" s="21"/>
      <c r="P60" s="3" t="s">
        <v>33</v>
      </c>
      <c r="Q60" s="14">
        <f>B18</f>
        <v>39</v>
      </c>
      <c r="R60" s="3" t="s">
        <v>34</v>
      </c>
      <c r="S60" s="12">
        <f>Q60</f>
        <v>39</v>
      </c>
      <c r="T60" s="12">
        <v>0</v>
      </c>
      <c r="U60" s="12">
        <v>0</v>
      </c>
    </row>
    <row r="61" spans="1:21">
      <c r="A61" s="3" t="s">
        <v>10</v>
      </c>
      <c r="B61" s="13">
        <v>0</v>
      </c>
      <c r="C61" s="13">
        <v>0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f>SUM(B61:M61)</f>
        <v>0</v>
      </c>
      <c r="O61" s="21"/>
      <c r="R61" s="3" t="s">
        <v>35</v>
      </c>
      <c r="S61" s="12">
        <v>0</v>
      </c>
      <c r="T61" s="12">
        <f>S64</f>
        <v>41.35</v>
      </c>
      <c r="U61" s="12">
        <f>T64</f>
        <v>41.290000000000013</v>
      </c>
    </row>
    <row r="62" spans="1:21">
      <c r="A62" s="3" t="s">
        <v>15</v>
      </c>
      <c r="B62" s="13">
        <v>-0.17</v>
      </c>
      <c r="C62" s="13">
        <v>-0.13</v>
      </c>
      <c r="D62" s="13">
        <v>-0.14000000000000001</v>
      </c>
      <c r="E62" s="13">
        <v>-0.15</v>
      </c>
      <c r="F62" s="13">
        <v>-0.15</v>
      </c>
      <c r="G62" s="13">
        <v>-0.15</v>
      </c>
      <c r="H62" s="13">
        <v>-0.15</v>
      </c>
      <c r="I62" s="13">
        <v>-0.15</v>
      </c>
      <c r="J62" s="13">
        <v>-0.15</v>
      </c>
      <c r="K62" s="13">
        <v>-0.17</v>
      </c>
      <c r="L62" s="13">
        <v>-0.16</v>
      </c>
      <c r="M62" s="13">
        <v>-0.17</v>
      </c>
      <c r="N62" s="13">
        <f t="shared" ref="N62:N63" si="20">SUM(B62:M62)</f>
        <v>-1.8399999999999996</v>
      </c>
      <c r="O62" s="21"/>
      <c r="R62" s="3" t="s">
        <v>36</v>
      </c>
      <c r="S62" s="12">
        <v>0</v>
      </c>
      <c r="T62" s="13">
        <v>0</v>
      </c>
      <c r="U62" s="13">
        <v>0</v>
      </c>
    </row>
    <row r="63" spans="1:21">
      <c r="A63" s="3" t="s">
        <v>11</v>
      </c>
      <c r="B63" s="13">
        <v>0</v>
      </c>
      <c r="C63" s="13">
        <v>0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f t="shared" si="20"/>
        <v>0</v>
      </c>
      <c r="O63" s="21"/>
      <c r="R63" s="3" t="s">
        <v>33</v>
      </c>
      <c r="S63" s="50">
        <f>SUM(S60:S62)</f>
        <v>39</v>
      </c>
      <c r="T63" s="50">
        <f>SUM(T60:T62)</f>
        <v>41.35</v>
      </c>
      <c r="U63" s="50">
        <f>SUM(U60:U62)</f>
        <v>41.290000000000013</v>
      </c>
    </row>
    <row r="64" spans="1:21" ht="14.4" thickBot="1">
      <c r="A64" s="1" t="s">
        <v>12</v>
      </c>
      <c r="B64" s="22">
        <f>SUM(B60:B63)</f>
        <v>41.120000000000026</v>
      </c>
      <c r="C64" s="22">
        <f>SUM(C60:C63)</f>
        <v>40.990000000000023</v>
      </c>
      <c r="D64" s="22">
        <f t="shared" ref="D64:M64" si="21">SUM(D60:D63)</f>
        <v>40.850000000000023</v>
      </c>
      <c r="E64" s="22">
        <f t="shared" si="21"/>
        <v>40.700000000000024</v>
      </c>
      <c r="F64" s="22">
        <f t="shared" si="21"/>
        <v>40.550000000000026</v>
      </c>
      <c r="G64" s="22">
        <f t="shared" si="21"/>
        <v>40.400000000000027</v>
      </c>
      <c r="H64" s="22">
        <f t="shared" si="21"/>
        <v>40.250000000000028</v>
      </c>
      <c r="I64" s="22">
        <f t="shared" si="21"/>
        <v>40.10000000000003</v>
      </c>
      <c r="J64" s="22">
        <f t="shared" si="21"/>
        <v>39.950000000000031</v>
      </c>
      <c r="K64" s="22">
        <f t="shared" si="21"/>
        <v>39.78000000000003</v>
      </c>
      <c r="L64" s="22">
        <f t="shared" si="21"/>
        <v>39.620000000000033</v>
      </c>
      <c r="M64" s="22">
        <f t="shared" si="21"/>
        <v>39.450000000000031</v>
      </c>
      <c r="N64" s="23">
        <f>SUM(N60:N63)</f>
        <v>39.450000000000031</v>
      </c>
      <c r="O64" s="21"/>
      <c r="R64" s="3" t="s">
        <v>37</v>
      </c>
      <c r="S64" s="12">
        <f>N22</f>
        <v>41.35</v>
      </c>
      <c r="T64" s="12">
        <f>N43</f>
        <v>41.290000000000013</v>
      </c>
      <c r="U64" s="12">
        <f>N64</f>
        <v>39.450000000000031</v>
      </c>
    </row>
    <row r="65" spans="2:21" ht="14.4" thickTop="1"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21"/>
      <c r="M65" s="17"/>
      <c r="N65" s="25">
        <v>39.450000000000031</v>
      </c>
      <c r="O65" s="12"/>
      <c r="R65" s="3" t="s">
        <v>38</v>
      </c>
      <c r="S65" s="51">
        <f>S64-S63</f>
        <v>2.3500000000000014</v>
      </c>
      <c r="T65" s="51">
        <f>T64-T63</f>
        <v>-5.9999999999988063E-2</v>
      </c>
      <c r="U65" s="51">
        <f>U64-U63</f>
        <v>-1.8399999999999821</v>
      </c>
    </row>
    <row r="66" spans="2:21"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21"/>
      <c r="M66" s="17"/>
      <c r="N66" s="28"/>
      <c r="O66" s="12"/>
    </row>
    <row r="67" spans="2:21"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21"/>
      <c r="M67" s="17"/>
      <c r="N67" s="28"/>
      <c r="O67" s="12"/>
      <c r="S67" s="12">
        <f>S54+S65</f>
        <v>-85.499999999999915</v>
      </c>
      <c r="T67" s="12">
        <f>T54+T65</f>
        <v>-383.27000000000027</v>
      </c>
      <c r="U67" s="12">
        <f>U54+U65</f>
        <v>4.4500000000000668</v>
      </c>
    </row>
    <row r="68" spans="2:21">
      <c r="L68" s="1" t="s">
        <v>77</v>
      </c>
      <c r="N68" s="3"/>
    </row>
    <row r="69" spans="2:21">
      <c r="L69" s="35" t="s">
        <v>8</v>
      </c>
      <c r="N69" s="3"/>
      <c r="R69" s="4"/>
    </row>
    <row r="70" spans="2:21">
      <c r="L70" s="36"/>
      <c r="M70" s="3" t="s">
        <v>17</v>
      </c>
      <c r="N70" s="33">
        <f>N56</f>
        <v>-35.770000000000124</v>
      </c>
      <c r="O70" s="4"/>
      <c r="S70" s="14"/>
    </row>
    <row r="71" spans="2:21">
      <c r="I71" s="12"/>
      <c r="L71" s="36"/>
      <c r="M71" s="3" t="s">
        <v>18</v>
      </c>
      <c r="N71" s="33">
        <v>0</v>
      </c>
      <c r="R71" s="4"/>
    </row>
    <row r="72" spans="2:21">
      <c r="I72" s="12"/>
      <c r="L72" s="4"/>
      <c r="M72" s="30" t="s">
        <v>19</v>
      </c>
      <c r="N72" s="37">
        <f>N70-N71</f>
        <v>-35.770000000000124</v>
      </c>
      <c r="R72" s="4"/>
    </row>
    <row r="73" spans="2:21">
      <c r="N73" s="3"/>
      <c r="P73" s="4"/>
    </row>
    <row r="74" spans="2:21">
      <c r="N74" s="3"/>
      <c r="P74" s="4"/>
    </row>
    <row r="75" spans="2:21">
      <c r="L75" s="35" t="s">
        <v>21</v>
      </c>
      <c r="N75" s="3"/>
    </row>
    <row r="76" spans="2:21">
      <c r="L76" s="36"/>
      <c r="M76" s="3" t="s">
        <v>17</v>
      </c>
      <c r="N76" s="33">
        <f>N64</f>
        <v>39.450000000000031</v>
      </c>
      <c r="O76" s="4"/>
      <c r="P76" s="33"/>
    </row>
    <row r="77" spans="2:21">
      <c r="L77" s="36"/>
      <c r="M77" s="3" t="s">
        <v>18</v>
      </c>
      <c r="N77" s="33">
        <v>0</v>
      </c>
      <c r="P77" s="33"/>
    </row>
    <row r="78" spans="2:21">
      <c r="L78" s="4"/>
      <c r="M78" s="30" t="s">
        <v>19</v>
      </c>
      <c r="N78" s="37">
        <f>N76-N77</f>
        <v>39.450000000000031</v>
      </c>
      <c r="P78" s="4"/>
    </row>
  </sheetData>
  <mergeCells count="6">
    <mergeCell ref="A4:A5"/>
    <mergeCell ref="N4:N5"/>
    <mergeCell ref="A25:A26"/>
    <mergeCell ref="N25:N26"/>
    <mergeCell ref="A46:A47"/>
    <mergeCell ref="N46:N47"/>
  </mergeCells>
  <pageMargins left="0.7" right="0.7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7E15B-E9A2-4C42-9BFD-EAC3294AEB50}">
  <sheetPr>
    <tabColor rgb="FF00B050"/>
  </sheetPr>
  <dimension ref="A1:R46"/>
  <sheetViews>
    <sheetView workbookViewId="0">
      <selection activeCell="C3" sqref="C3:D38"/>
    </sheetView>
  </sheetViews>
  <sheetFormatPr defaultColWidth="8.88671875" defaultRowHeight="14.4"/>
  <cols>
    <col min="1" max="1" width="17.88671875" customWidth="1"/>
    <col min="2" max="2" width="13.6640625" style="38" bestFit="1" customWidth="1"/>
    <col min="3" max="5" width="13.6640625" style="39" customWidth="1"/>
    <col min="6" max="6" width="14.44140625" style="39" bestFit="1" customWidth="1"/>
    <col min="7" max="8" width="14.44140625" style="40" customWidth="1"/>
    <col min="9" max="9" width="16.5546875" style="38" bestFit="1" customWidth="1"/>
    <col min="10" max="10" width="16.5546875" style="38" customWidth="1"/>
    <col min="11" max="11" width="17.33203125" bestFit="1" customWidth="1"/>
    <col min="12" max="12" width="25.6640625" customWidth="1"/>
    <col min="13" max="13" width="11.6640625" bestFit="1" customWidth="1"/>
    <col min="14" max="14" width="11.5546875" bestFit="1" customWidth="1"/>
    <col min="15" max="16" width="10.5546875" bestFit="1" customWidth="1"/>
    <col min="17" max="17" width="11.5546875" bestFit="1" customWidth="1"/>
  </cols>
  <sheetData>
    <row r="1" spans="1:12">
      <c r="A1" t="s">
        <v>22</v>
      </c>
      <c r="B1" s="38" t="s">
        <v>23</v>
      </c>
      <c r="C1" s="39" t="s">
        <v>24</v>
      </c>
      <c r="D1" s="39" t="s">
        <v>25</v>
      </c>
      <c r="E1" s="39" t="s">
        <v>26</v>
      </c>
      <c r="F1" s="39" t="s">
        <v>27</v>
      </c>
      <c r="G1" s="40" t="s">
        <v>28</v>
      </c>
      <c r="H1" s="40" t="s">
        <v>29</v>
      </c>
      <c r="I1" s="38" t="s">
        <v>30</v>
      </c>
      <c r="J1" s="38" t="s">
        <v>25</v>
      </c>
      <c r="K1" t="s">
        <v>27</v>
      </c>
    </row>
    <row r="2" spans="1:12">
      <c r="E2" s="39">
        <f>C2+D2</f>
        <v>0</v>
      </c>
      <c r="F2" s="39">
        <f>E2</f>
        <v>0</v>
      </c>
      <c r="K2" s="49">
        <v>39</v>
      </c>
    </row>
    <row r="3" spans="1:12">
      <c r="A3" s="41">
        <v>44197</v>
      </c>
      <c r="B3" s="42">
        <v>5.7000000000000002E-3</v>
      </c>
      <c r="C3" s="39">
        <v>429</v>
      </c>
      <c r="E3" s="39">
        <f t="shared" ref="E3:E38" si="0">C3+D3</f>
        <v>429</v>
      </c>
      <c r="F3" s="43">
        <f>F2+E3</f>
        <v>429</v>
      </c>
      <c r="G3" s="44">
        <v>31</v>
      </c>
      <c r="H3" s="44">
        <f>SUM(G3:G14)</f>
        <v>365</v>
      </c>
      <c r="I3" s="39">
        <f t="shared" ref="I3:I38" si="1">ROUND(F3*B3*G3/H3,2)</f>
        <v>0.21</v>
      </c>
      <c r="J3" s="39"/>
      <c r="K3" s="45">
        <f>I3+K2</f>
        <v>39.21</v>
      </c>
    </row>
    <row r="4" spans="1:12">
      <c r="A4" s="41">
        <v>44228</v>
      </c>
      <c r="B4" s="42">
        <v>5.7000000000000002E-3</v>
      </c>
      <c r="C4" s="39">
        <v>0</v>
      </c>
      <c r="E4" s="39">
        <f t="shared" si="0"/>
        <v>0</v>
      </c>
      <c r="F4" s="43">
        <f t="shared" ref="F4:F38" si="2">F3+E4</f>
        <v>429</v>
      </c>
      <c r="G4" s="44">
        <v>28</v>
      </c>
      <c r="H4" s="44">
        <f t="shared" ref="H4:H14" si="3">H3</f>
        <v>365</v>
      </c>
      <c r="I4" s="39">
        <f t="shared" si="1"/>
        <v>0.19</v>
      </c>
      <c r="J4" s="39"/>
      <c r="K4" s="45">
        <f t="shared" ref="K4:K38" si="4">K3+I4</f>
        <v>39.4</v>
      </c>
    </row>
    <row r="5" spans="1:12">
      <c r="A5" s="41">
        <v>44256</v>
      </c>
      <c r="B5" s="42">
        <v>5.7000000000000002E-3</v>
      </c>
      <c r="C5" s="39">
        <v>0</v>
      </c>
      <c r="E5" s="39">
        <f t="shared" si="0"/>
        <v>0</v>
      </c>
      <c r="F5" s="43">
        <f t="shared" si="2"/>
        <v>429</v>
      </c>
      <c r="G5" s="44">
        <v>31</v>
      </c>
      <c r="H5" s="44">
        <f t="shared" si="3"/>
        <v>365</v>
      </c>
      <c r="I5" s="39">
        <f t="shared" si="1"/>
        <v>0.21</v>
      </c>
      <c r="J5" s="39"/>
      <c r="K5" s="45">
        <f t="shared" si="4"/>
        <v>39.61</v>
      </c>
    </row>
    <row r="6" spans="1:12">
      <c r="A6" s="41">
        <v>44287</v>
      </c>
      <c r="B6" s="42">
        <v>5.7000000000000002E-3</v>
      </c>
      <c r="C6" s="39">
        <v>0</v>
      </c>
      <c r="E6" s="39">
        <f t="shared" si="0"/>
        <v>0</v>
      </c>
      <c r="F6" s="43">
        <f t="shared" si="2"/>
        <v>429</v>
      </c>
      <c r="G6" s="44">
        <v>30</v>
      </c>
      <c r="H6" s="44">
        <f t="shared" si="3"/>
        <v>365</v>
      </c>
      <c r="I6" s="39">
        <f t="shared" si="1"/>
        <v>0.2</v>
      </c>
      <c r="J6" s="39"/>
      <c r="K6" s="45">
        <f t="shared" si="4"/>
        <v>39.81</v>
      </c>
    </row>
    <row r="7" spans="1:12">
      <c r="A7" s="41">
        <v>44317</v>
      </c>
      <c r="B7" s="42">
        <v>5.7000000000000002E-3</v>
      </c>
      <c r="C7" s="39">
        <v>0</v>
      </c>
      <c r="E7" s="39">
        <f t="shared" si="0"/>
        <v>0</v>
      </c>
      <c r="F7" s="43">
        <f t="shared" si="2"/>
        <v>429</v>
      </c>
      <c r="G7" s="44">
        <v>31</v>
      </c>
      <c r="H7" s="44">
        <f t="shared" si="3"/>
        <v>365</v>
      </c>
      <c r="I7" s="39">
        <f t="shared" si="1"/>
        <v>0.21</v>
      </c>
      <c r="J7" s="39"/>
      <c r="K7" s="45">
        <f t="shared" si="4"/>
        <v>40.020000000000003</v>
      </c>
    </row>
    <row r="8" spans="1:12">
      <c r="A8" s="41">
        <v>44348</v>
      </c>
      <c r="B8" s="42">
        <v>5.7000000000000002E-3</v>
      </c>
      <c r="C8" s="39">
        <v>0</v>
      </c>
      <c r="E8" s="39">
        <f t="shared" si="0"/>
        <v>0</v>
      </c>
      <c r="F8" s="43">
        <f t="shared" si="2"/>
        <v>429</v>
      </c>
      <c r="G8" s="44">
        <v>30</v>
      </c>
      <c r="H8" s="44">
        <f t="shared" si="3"/>
        <v>365</v>
      </c>
      <c r="I8" s="39">
        <f t="shared" si="1"/>
        <v>0.2</v>
      </c>
      <c r="J8" s="39"/>
      <c r="K8" s="45">
        <f>K7+I8+J8</f>
        <v>40.220000000000006</v>
      </c>
    </row>
    <row r="9" spans="1:12">
      <c r="A9" s="41">
        <v>44378</v>
      </c>
      <c r="B9" s="42">
        <v>5.7000000000000002E-3</v>
      </c>
      <c r="C9" s="39">
        <v>9.9999999999909051E-3</v>
      </c>
      <c r="E9" s="39">
        <f t="shared" si="0"/>
        <v>9.9999999999909051E-3</v>
      </c>
      <c r="F9" s="43">
        <f t="shared" si="2"/>
        <v>429.01</v>
      </c>
      <c r="G9" s="44">
        <v>31</v>
      </c>
      <c r="H9" s="44">
        <f t="shared" si="3"/>
        <v>365</v>
      </c>
      <c r="I9" s="39">
        <f t="shared" si="1"/>
        <v>0.21</v>
      </c>
      <c r="J9" s="39"/>
      <c r="K9" s="45">
        <f t="shared" si="4"/>
        <v>40.430000000000007</v>
      </c>
    </row>
    <row r="10" spans="1:12">
      <c r="A10" s="41">
        <v>44409</v>
      </c>
      <c r="B10" s="42">
        <v>5.7000000000000002E-3</v>
      </c>
      <c r="C10" s="39">
        <v>9.9999999999909051E-3</v>
      </c>
      <c r="E10" s="39">
        <f t="shared" si="0"/>
        <v>9.9999999999909051E-3</v>
      </c>
      <c r="F10" s="43">
        <f t="shared" si="2"/>
        <v>429.02</v>
      </c>
      <c r="G10" s="44">
        <v>31</v>
      </c>
      <c r="H10" s="44">
        <f t="shared" si="3"/>
        <v>365</v>
      </c>
      <c r="I10" s="39">
        <f t="shared" si="1"/>
        <v>0.21</v>
      </c>
      <c r="J10" s="39"/>
      <c r="K10" s="45">
        <f t="shared" si="4"/>
        <v>40.640000000000008</v>
      </c>
    </row>
    <row r="11" spans="1:12">
      <c r="A11" s="41">
        <v>44440</v>
      </c>
      <c r="B11" s="42">
        <v>5.7000000000000002E-3</v>
      </c>
      <c r="C11" s="39">
        <v>1.0000000000104592E-2</v>
      </c>
      <c r="E11" s="39">
        <f t="shared" si="0"/>
        <v>1.0000000000104592E-2</v>
      </c>
      <c r="F11" s="43">
        <f t="shared" si="2"/>
        <v>429.03000000000009</v>
      </c>
      <c r="G11" s="44">
        <v>30</v>
      </c>
      <c r="H11" s="44">
        <f t="shared" si="3"/>
        <v>365</v>
      </c>
      <c r="I11" s="39">
        <f t="shared" si="1"/>
        <v>0.2</v>
      </c>
      <c r="J11" s="39"/>
      <c r="K11" s="45">
        <f t="shared" si="4"/>
        <v>40.840000000000011</v>
      </c>
    </row>
    <row r="12" spans="1:12">
      <c r="A12" s="41">
        <v>44470</v>
      </c>
      <c r="B12" s="42">
        <v>5.7000000000000002E-3</v>
      </c>
      <c r="C12" s="39">
        <v>0</v>
      </c>
      <c r="E12" s="39">
        <f t="shared" si="0"/>
        <v>0</v>
      </c>
      <c r="F12" s="43">
        <f t="shared" si="2"/>
        <v>429.03000000000009</v>
      </c>
      <c r="G12" s="44">
        <v>31</v>
      </c>
      <c r="H12" s="44">
        <f t="shared" si="3"/>
        <v>365</v>
      </c>
      <c r="I12" s="39">
        <f t="shared" si="1"/>
        <v>0.21</v>
      </c>
      <c r="J12" s="39"/>
      <c r="K12" s="45">
        <f t="shared" si="4"/>
        <v>41.050000000000011</v>
      </c>
    </row>
    <row r="13" spans="1:12">
      <c r="A13" s="41">
        <v>44501</v>
      </c>
      <c r="B13" s="42">
        <v>5.7000000000000002E-3</v>
      </c>
      <c r="C13" s="39">
        <v>-147.9</v>
      </c>
      <c r="E13" s="39">
        <f t="shared" si="0"/>
        <v>-147.9</v>
      </c>
      <c r="F13" s="43">
        <f t="shared" si="2"/>
        <v>281.13000000000011</v>
      </c>
      <c r="G13" s="44">
        <v>30</v>
      </c>
      <c r="H13" s="44">
        <f t="shared" si="3"/>
        <v>365</v>
      </c>
      <c r="I13" s="39">
        <f t="shared" si="1"/>
        <v>0.13</v>
      </c>
      <c r="J13" s="39"/>
      <c r="K13" s="45">
        <f t="shared" si="4"/>
        <v>41.180000000000014</v>
      </c>
    </row>
    <row r="14" spans="1:12">
      <c r="A14" s="41">
        <v>44531</v>
      </c>
      <c r="B14" s="42">
        <v>5.7000000000000002E-3</v>
      </c>
      <c r="C14" s="39">
        <v>60.02</v>
      </c>
      <c r="E14" s="39">
        <f t="shared" si="0"/>
        <v>60.02</v>
      </c>
      <c r="F14" s="43">
        <f t="shared" si="2"/>
        <v>341.15000000000009</v>
      </c>
      <c r="G14" s="44">
        <v>31</v>
      </c>
      <c r="H14" s="44">
        <f t="shared" si="3"/>
        <v>365</v>
      </c>
      <c r="I14" s="39">
        <f t="shared" si="1"/>
        <v>0.17</v>
      </c>
      <c r="J14" s="39"/>
      <c r="K14" s="45">
        <f t="shared" si="4"/>
        <v>41.350000000000016</v>
      </c>
      <c r="L14" s="39">
        <f>SUM(I3:I14)</f>
        <v>2.3499999999999996</v>
      </c>
    </row>
    <row r="15" spans="1:12">
      <c r="A15" s="41">
        <v>44562</v>
      </c>
      <c r="B15" s="42">
        <v>5.7000000000000002E-3</v>
      </c>
      <c r="C15" s="39">
        <v>-200.46</v>
      </c>
      <c r="E15" s="39">
        <f t="shared" si="0"/>
        <v>-200.46</v>
      </c>
      <c r="F15" s="43">
        <f t="shared" si="2"/>
        <v>140.69000000000008</v>
      </c>
      <c r="G15" s="44">
        <v>31</v>
      </c>
      <c r="H15" s="44">
        <f>SUM(G15:G26)</f>
        <v>365</v>
      </c>
      <c r="I15" s="39">
        <f t="shared" si="1"/>
        <v>7.0000000000000007E-2</v>
      </c>
      <c r="J15" s="39"/>
      <c r="K15" s="45">
        <f t="shared" si="4"/>
        <v>41.420000000000016</v>
      </c>
    </row>
    <row r="16" spans="1:12">
      <c r="A16" s="41">
        <v>44593</v>
      </c>
      <c r="B16" s="42">
        <v>5.7000000000000002E-3</v>
      </c>
      <c r="C16" s="39">
        <v>0</v>
      </c>
      <c r="E16" s="39">
        <f t="shared" si="0"/>
        <v>0</v>
      </c>
      <c r="F16" s="43">
        <f t="shared" si="2"/>
        <v>140.69000000000008</v>
      </c>
      <c r="G16" s="44">
        <v>28</v>
      </c>
      <c r="H16" s="44">
        <f t="shared" ref="H16:H26" si="5">H15</f>
        <v>365</v>
      </c>
      <c r="I16" s="39">
        <f t="shared" si="1"/>
        <v>0.06</v>
      </c>
      <c r="J16" s="39"/>
      <c r="K16" s="45">
        <f t="shared" si="4"/>
        <v>41.480000000000018</v>
      </c>
    </row>
    <row r="17" spans="1:12">
      <c r="A17" s="41">
        <v>44621</v>
      </c>
      <c r="B17" s="42">
        <v>5.7000000000000002E-3</v>
      </c>
      <c r="C17" s="39">
        <v>0</v>
      </c>
      <c r="E17" s="39">
        <f t="shared" si="0"/>
        <v>0</v>
      </c>
      <c r="F17" s="43">
        <f t="shared" si="2"/>
        <v>140.69000000000008</v>
      </c>
      <c r="G17" s="44">
        <v>31</v>
      </c>
      <c r="H17" s="44">
        <f t="shared" si="5"/>
        <v>365</v>
      </c>
      <c r="I17" s="39">
        <f t="shared" si="1"/>
        <v>7.0000000000000007E-2</v>
      </c>
      <c r="J17" s="39"/>
      <c r="K17" s="45">
        <f t="shared" si="4"/>
        <v>41.550000000000018</v>
      </c>
    </row>
    <row r="18" spans="1:12">
      <c r="A18" s="41">
        <v>44652</v>
      </c>
      <c r="B18" s="42">
        <v>1.0200000000000001E-2</v>
      </c>
      <c r="C18" s="39">
        <v>-72.099999999999994</v>
      </c>
      <c r="E18" s="39">
        <f t="shared" si="0"/>
        <v>-72.099999999999994</v>
      </c>
      <c r="F18" s="43">
        <f t="shared" si="2"/>
        <v>68.590000000000089</v>
      </c>
      <c r="G18" s="44">
        <v>30</v>
      </c>
      <c r="H18" s="44">
        <f t="shared" si="5"/>
        <v>365</v>
      </c>
      <c r="I18" s="39">
        <f t="shared" si="1"/>
        <v>0.06</v>
      </c>
      <c r="J18" s="39"/>
      <c r="K18" s="45">
        <f t="shared" si="4"/>
        <v>41.610000000000021</v>
      </c>
    </row>
    <row r="19" spans="1:12">
      <c r="A19" s="41">
        <v>44682</v>
      </c>
      <c r="B19" s="42">
        <v>1.0200000000000001E-2</v>
      </c>
      <c r="C19" s="39">
        <v>0.14999999999999858</v>
      </c>
      <c r="E19" s="39">
        <f t="shared" si="0"/>
        <v>0.14999999999999858</v>
      </c>
      <c r="F19" s="43">
        <f t="shared" si="2"/>
        <v>68.740000000000094</v>
      </c>
      <c r="G19" s="44">
        <v>31</v>
      </c>
      <c r="H19" s="44">
        <f t="shared" si="5"/>
        <v>365</v>
      </c>
      <c r="I19" s="39">
        <f t="shared" si="1"/>
        <v>0.06</v>
      </c>
      <c r="J19" s="39"/>
      <c r="K19" s="45">
        <f>K18+I19+J19</f>
        <v>41.670000000000023</v>
      </c>
    </row>
    <row r="20" spans="1:12">
      <c r="A20" s="41">
        <v>44713</v>
      </c>
      <c r="B20" s="42">
        <v>1.0200000000000001E-2</v>
      </c>
      <c r="C20" s="39">
        <v>9.9999999999909051E-3</v>
      </c>
      <c r="E20" s="39">
        <f t="shared" si="0"/>
        <v>9.9999999999909051E-3</v>
      </c>
      <c r="F20" s="43">
        <f t="shared" si="2"/>
        <v>68.750000000000085</v>
      </c>
      <c r="G20" s="44">
        <v>30</v>
      </c>
      <c r="H20" s="44">
        <f t="shared" si="5"/>
        <v>365</v>
      </c>
      <c r="I20" s="39">
        <f t="shared" si="1"/>
        <v>0.06</v>
      </c>
      <c r="J20" s="39"/>
      <c r="K20" s="45">
        <f t="shared" si="4"/>
        <v>41.730000000000025</v>
      </c>
    </row>
    <row r="21" spans="1:12">
      <c r="A21" s="41">
        <v>44743</v>
      </c>
      <c r="B21" s="42">
        <v>2.1999999999999999E-2</v>
      </c>
      <c r="C21" s="39">
        <v>0.12000000000000455</v>
      </c>
      <c r="E21" s="39">
        <f t="shared" si="0"/>
        <v>0.12000000000000455</v>
      </c>
      <c r="F21" s="43">
        <f t="shared" si="2"/>
        <v>68.87000000000009</v>
      </c>
      <c r="G21" s="44">
        <v>31</v>
      </c>
      <c r="H21" s="44">
        <f t="shared" si="5"/>
        <v>365</v>
      </c>
      <c r="I21" s="39">
        <f t="shared" si="1"/>
        <v>0.13</v>
      </c>
      <c r="J21" s="39"/>
      <c r="K21" s="45">
        <f t="shared" si="4"/>
        <v>41.860000000000028</v>
      </c>
    </row>
    <row r="22" spans="1:12">
      <c r="A22" s="41">
        <v>44774</v>
      </c>
      <c r="B22" s="42">
        <v>2.1999999999999999E-2</v>
      </c>
      <c r="C22" s="39">
        <v>-111.3900000000001</v>
      </c>
      <c r="E22" s="39">
        <f t="shared" si="0"/>
        <v>-111.3900000000001</v>
      </c>
      <c r="F22" s="43">
        <f t="shared" si="2"/>
        <v>-42.52000000000001</v>
      </c>
      <c r="G22" s="44">
        <v>31</v>
      </c>
      <c r="H22" s="44">
        <f t="shared" si="5"/>
        <v>365</v>
      </c>
      <c r="I22" s="39">
        <f t="shared" si="1"/>
        <v>-0.08</v>
      </c>
      <c r="J22" s="39"/>
      <c r="K22" s="45">
        <f t="shared" si="4"/>
        <v>41.78000000000003</v>
      </c>
    </row>
    <row r="23" spans="1:12">
      <c r="A23" s="41">
        <v>44805</v>
      </c>
      <c r="B23" s="42">
        <v>2.1999999999999999E-2</v>
      </c>
      <c r="C23" s="39">
        <v>5.999999999994543E-2</v>
      </c>
      <c r="E23" s="39">
        <f t="shared" si="0"/>
        <v>5.999999999994543E-2</v>
      </c>
      <c r="F23" s="43">
        <f t="shared" si="2"/>
        <v>-42.460000000000065</v>
      </c>
      <c r="G23" s="44">
        <v>30</v>
      </c>
      <c r="H23" s="44">
        <f t="shared" si="5"/>
        <v>365</v>
      </c>
      <c r="I23" s="39">
        <f t="shared" si="1"/>
        <v>-0.08</v>
      </c>
      <c r="J23" s="39"/>
      <c r="K23" s="45">
        <f t="shared" si="4"/>
        <v>41.700000000000031</v>
      </c>
    </row>
    <row r="24" spans="1:12">
      <c r="A24" s="41">
        <v>44835</v>
      </c>
      <c r="B24" s="42">
        <v>3.8699999999999998E-2</v>
      </c>
      <c r="C24" s="39">
        <v>0.15999999999985448</v>
      </c>
      <c r="E24" s="39">
        <f t="shared" si="0"/>
        <v>0.15999999999985448</v>
      </c>
      <c r="F24" s="43">
        <f t="shared" si="2"/>
        <v>-42.30000000000021</v>
      </c>
      <c r="G24" s="44">
        <v>31</v>
      </c>
      <c r="H24" s="44">
        <f t="shared" si="5"/>
        <v>365</v>
      </c>
      <c r="I24" s="39">
        <f t="shared" si="1"/>
        <v>-0.14000000000000001</v>
      </c>
      <c r="J24" s="39"/>
      <c r="K24" s="45">
        <f t="shared" si="4"/>
        <v>41.560000000000031</v>
      </c>
    </row>
    <row r="25" spans="1:12">
      <c r="A25" s="41">
        <v>44866</v>
      </c>
      <c r="B25" s="42">
        <v>3.8699999999999998E-2</v>
      </c>
      <c r="C25" s="39">
        <v>0.18000000000006366</v>
      </c>
      <c r="E25" s="39">
        <f t="shared" si="0"/>
        <v>0.18000000000006366</v>
      </c>
      <c r="F25" s="43">
        <f t="shared" si="2"/>
        <v>-42.120000000000147</v>
      </c>
      <c r="G25" s="44">
        <v>30</v>
      </c>
      <c r="H25" s="44">
        <f t="shared" si="5"/>
        <v>365</v>
      </c>
      <c r="I25" s="39">
        <f t="shared" si="1"/>
        <v>-0.13</v>
      </c>
      <c r="J25" s="39"/>
      <c r="K25" s="45">
        <f t="shared" si="4"/>
        <v>41.430000000000028</v>
      </c>
    </row>
    <row r="26" spans="1:12">
      <c r="A26" s="41">
        <v>44896</v>
      </c>
      <c r="B26" s="42">
        <v>3.8699999999999998E-2</v>
      </c>
      <c r="C26" s="39">
        <v>6.0000000000002274E-2</v>
      </c>
      <c r="E26" s="39">
        <f t="shared" si="0"/>
        <v>6.0000000000002274E-2</v>
      </c>
      <c r="F26" s="43">
        <f t="shared" si="2"/>
        <v>-42.060000000000144</v>
      </c>
      <c r="G26" s="44">
        <v>31</v>
      </c>
      <c r="H26" s="44">
        <f t="shared" si="5"/>
        <v>365</v>
      </c>
      <c r="I26" s="39">
        <f t="shared" si="1"/>
        <v>-0.14000000000000001</v>
      </c>
      <c r="J26" s="39"/>
      <c r="K26" s="45">
        <f t="shared" si="4"/>
        <v>41.290000000000028</v>
      </c>
      <c r="L26" s="39">
        <f>SUM(I15:I26)</f>
        <v>-6.0000000000000053E-2</v>
      </c>
    </row>
    <row r="27" spans="1:12">
      <c r="A27" s="41">
        <v>44927</v>
      </c>
      <c r="B27" s="42">
        <v>4.7300000000000002E-2</v>
      </c>
      <c r="C27" s="39">
        <v>0.13999999999998636</v>
      </c>
      <c r="E27" s="39">
        <f t="shared" si="0"/>
        <v>0.13999999999998636</v>
      </c>
      <c r="F27" s="43">
        <f t="shared" si="2"/>
        <v>-41.920000000000158</v>
      </c>
      <c r="G27" s="44">
        <v>31</v>
      </c>
      <c r="H27" s="44">
        <f>SUM(G27:G38)</f>
        <v>365</v>
      </c>
      <c r="I27" s="39">
        <f t="shared" si="1"/>
        <v>-0.17</v>
      </c>
      <c r="J27" s="39"/>
      <c r="K27" s="45">
        <f t="shared" si="4"/>
        <v>41.120000000000026</v>
      </c>
    </row>
    <row r="28" spans="1:12">
      <c r="A28" s="41">
        <v>44958</v>
      </c>
      <c r="B28" s="42">
        <v>4.7300000000000002E-2</v>
      </c>
      <c r="C28" s="39">
        <v>5.8800000000000239</v>
      </c>
      <c r="E28" s="39">
        <f t="shared" si="0"/>
        <v>5.8800000000000239</v>
      </c>
      <c r="F28" s="43">
        <f t="shared" si="2"/>
        <v>-36.040000000000134</v>
      </c>
      <c r="G28" s="44">
        <v>28</v>
      </c>
      <c r="H28" s="44">
        <f t="shared" ref="H28:H38" si="6">H27</f>
        <v>365</v>
      </c>
      <c r="I28" s="39">
        <f t="shared" si="1"/>
        <v>-0.13</v>
      </c>
      <c r="J28" s="39"/>
      <c r="K28" s="45">
        <f t="shared" si="4"/>
        <v>40.990000000000023</v>
      </c>
    </row>
    <row r="29" spans="1:12">
      <c r="A29" s="41">
        <v>44986</v>
      </c>
      <c r="B29" s="42">
        <v>4.7300000000000002E-2</v>
      </c>
      <c r="C29" s="39">
        <v>3.0000000000001137E-2</v>
      </c>
      <c r="E29" s="39">
        <f t="shared" si="0"/>
        <v>3.0000000000001137E-2</v>
      </c>
      <c r="F29" s="43">
        <f t="shared" si="2"/>
        <v>-36.010000000000133</v>
      </c>
      <c r="G29" s="44">
        <v>31</v>
      </c>
      <c r="H29" s="44">
        <f t="shared" si="6"/>
        <v>365</v>
      </c>
      <c r="I29" s="39">
        <f t="shared" si="1"/>
        <v>-0.14000000000000001</v>
      </c>
      <c r="J29" s="39"/>
      <c r="K29" s="45">
        <f t="shared" si="4"/>
        <v>40.850000000000023</v>
      </c>
    </row>
    <row r="30" spans="1:12">
      <c r="A30" s="41">
        <v>45017</v>
      </c>
      <c r="B30" s="42">
        <v>4.9799999999999997E-2</v>
      </c>
      <c r="C30" s="39">
        <v>0.20000000000001705</v>
      </c>
      <c r="E30" s="39">
        <f t="shared" si="0"/>
        <v>0.20000000000001705</v>
      </c>
      <c r="F30" s="43">
        <f t="shared" si="2"/>
        <v>-35.810000000000116</v>
      </c>
      <c r="G30" s="44">
        <v>30</v>
      </c>
      <c r="H30" s="44">
        <f t="shared" si="6"/>
        <v>365</v>
      </c>
      <c r="I30" s="39">
        <f t="shared" si="1"/>
        <v>-0.15</v>
      </c>
      <c r="J30" s="39"/>
      <c r="K30" s="45">
        <f t="shared" si="4"/>
        <v>40.700000000000024</v>
      </c>
    </row>
    <row r="31" spans="1:12">
      <c r="A31" s="41">
        <v>45047</v>
      </c>
      <c r="B31" s="42">
        <v>4.9799999999999997E-2</v>
      </c>
      <c r="C31" s="39">
        <v>3.9999999999992042E-2</v>
      </c>
      <c r="E31" s="39">
        <f t="shared" si="0"/>
        <v>3.9999999999992042E-2</v>
      </c>
      <c r="F31" s="43">
        <f t="shared" si="2"/>
        <v>-35.770000000000124</v>
      </c>
      <c r="G31" s="44">
        <v>31</v>
      </c>
      <c r="H31" s="44">
        <f t="shared" si="6"/>
        <v>365</v>
      </c>
      <c r="I31" s="39">
        <f t="shared" si="1"/>
        <v>-0.15</v>
      </c>
      <c r="J31" s="39"/>
      <c r="K31" s="45">
        <f t="shared" si="4"/>
        <v>40.550000000000026</v>
      </c>
    </row>
    <row r="32" spans="1:12">
      <c r="A32" s="41">
        <v>45078</v>
      </c>
      <c r="B32" s="42">
        <v>4.9799999999999997E-2</v>
      </c>
      <c r="C32" s="39">
        <v>0</v>
      </c>
      <c r="E32" s="39">
        <f t="shared" si="0"/>
        <v>0</v>
      </c>
      <c r="F32" s="43">
        <f t="shared" si="2"/>
        <v>-35.770000000000124</v>
      </c>
      <c r="G32" s="44">
        <v>30</v>
      </c>
      <c r="H32" s="44">
        <f t="shared" si="6"/>
        <v>365</v>
      </c>
      <c r="I32" s="39">
        <f t="shared" si="1"/>
        <v>-0.15</v>
      </c>
      <c r="J32" s="39"/>
      <c r="K32" s="45">
        <f t="shared" si="4"/>
        <v>40.400000000000027</v>
      </c>
    </row>
    <row r="33" spans="1:18">
      <c r="A33" s="41">
        <v>45108</v>
      </c>
      <c r="B33" s="42">
        <v>4.9799999999999997E-2</v>
      </c>
      <c r="C33" s="39">
        <v>0</v>
      </c>
      <c r="E33" s="39">
        <f t="shared" si="0"/>
        <v>0</v>
      </c>
      <c r="F33" s="43">
        <f t="shared" si="2"/>
        <v>-35.770000000000124</v>
      </c>
      <c r="G33" s="44">
        <v>31</v>
      </c>
      <c r="H33" s="44">
        <f t="shared" si="6"/>
        <v>365</v>
      </c>
      <c r="I33" s="39">
        <f t="shared" si="1"/>
        <v>-0.15</v>
      </c>
      <c r="J33" s="39"/>
      <c r="K33" s="45">
        <f t="shared" si="4"/>
        <v>40.250000000000028</v>
      </c>
    </row>
    <row r="34" spans="1:18">
      <c r="A34" s="41">
        <v>45139</v>
      </c>
      <c r="B34" s="42">
        <v>4.9799999999999997E-2</v>
      </c>
      <c r="C34" s="39">
        <v>0</v>
      </c>
      <c r="E34" s="39">
        <f t="shared" si="0"/>
        <v>0</v>
      </c>
      <c r="F34" s="43">
        <f t="shared" si="2"/>
        <v>-35.770000000000124</v>
      </c>
      <c r="G34" s="44">
        <v>31</v>
      </c>
      <c r="H34" s="44">
        <f t="shared" si="6"/>
        <v>365</v>
      </c>
      <c r="I34" s="39">
        <f t="shared" si="1"/>
        <v>-0.15</v>
      </c>
      <c r="J34" s="39"/>
      <c r="K34" s="45">
        <f t="shared" si="4"/>
        <v>40.10000000000003</v>
      </c>
    </row>
    <row r="35" spans="1:18">
      <c r="A35" s="41">
        <v>45170</v>
      </c>
      <c r="B35" s="42">
        <v>4.9799999999999997E-2</v>
      </c>
      <c r="C35" s="39">
        <v>0</v>
      </c>
      <c r="E35" s="39">
        <f t="shared" si="0"/>
        <v>0</v>
      </c>
      <c r="F35" s="43">
        <f t="shared" si="2"/>
        <v>-35.770000000000124</v>
      </c>
      <c r="G35" s="44">
        <v>30</v>
      </c>
      <c r="H35" s="44">
        <f t="shared" si="6"/>
        <v>365</v>
      </c>
      <c r="I35" s="39">
        <f t="shared" si="1"/>
        <v>-0.15</v>
      </c>
      <c r="J35" s="39"/>
      <c r="K35" s="45">
        <f t="shared" si="4"/>
        <v>39.950000000000031</v>
      </c>
    </row>
    <row r="36" spans="1:18">
      <c r="A36" s="41">
        <v>45200</v>
      </c>
      <c r="B36" s="42">
        <v>5.4899999999999997E-2</v>
      </c>
      <c r="C36" s="39">
        <v>0</v>
      </c>
      <c r="E36" s="39">
        <f t="shared" si="0"/>
        <v>0</v>
      </c>
      <c r="F36" s="43">
        <f t="shared" si="2"/>
        <v>-35.770000000000124</v>
      </c>
      <c r="G36" s="44">
        <v>31</v>
      </c>
      <c r="H36" s="44">
        <f t="shared" si="6"/>
        <v>365</v>
      </c>
      <c r="I36" s="39">
        <f t="shared" si="1"/>
        <v>-0.17</v>
      </c>
      <c r="J36" s="39"/>
      <c r="K36" s="45">
        <f t="shared" si="4"/>
        <v>39.78000000000003</v>
      </c>
    </row>
    <row r="37" spans="1:18">
      <c r="A37" s="41">
        <v>45231</v>
      </c>
      <c r="B37" s="42">
        <v>5.4899999999999997E-2</v>
      </c>
      <c r="C37" s="39">
        <v>0</v>
      </c>
      <c r="E37" s="39">
        <f t="shared" si="0"/>
        <v>0</v>
      </c>
      <c r="F37" s="43">
        <f t="shared" si="2"/>
        <v>-35.770000000000124</v>
      </c>
      <c r="G37" s="44">
        <v>30</v>
      </c>
      <c r="H37" s="44">
        <f t="shared" si="6"/>
        <v>365</v>
      </c>
      <c r="I37" s="39">
        <f t="shared" si="1"/>
        <v>-0.16</v>
      </c>
      <c r="J37" s="39"/>
      <c r="K37" s="45">
        <f t="shared" si="4"/>
        <v>39.620000000000033</v>
      </c>
    </row>
    <row r="38" spans="1:18">
      <c r="A38" s="41">
        <v>45261</v>
      </c>
      <c r="B38" s="42">
        <v>5.4899999999999997E-2</v>
      </c>
      <c r="C38" s="39">
        <v>0</v>
      </c>
      <c r="E38" s="39">
        <f t="shared" si="0"/>
        <v>0</v>
      </c>
      <c r="F38" s="43">
        <f t="shared" si="2"/>
        <v>-35.770000000000124</v>
      </c>
      <c r="G38" s="44">
        <v>31</v>
      </c>
      <c r="H38" s="44">
        <f t="shared" si="6"/>
        <v>365</v>
      </c>
      <c r="I38" s="39">
        <f t="shared" si="1"/>
        <v>-0.17</v>
      </c>
      <c r="J38" s="39"/>
      <c r="K38" s="45">
        <f t="shared" si="4"/>
        <v>39.450000000000031</v>
      </c>
      <c r="L38" s="39">
        <f>SUM(I27:I38)</f>
        <v>-1.8399999999999996</v>
      </c>
    </row>
    <row r="39" spans="1:18">
      <c r="A39" s="41"/>
      <c r="B39" s="42"/>
      <c r="F39" s="43"/>
      <c r="G39" s="44"/>
      <c r="H39" s="44"/>
      <c r="I39" s="39"/>
      <c r="J39" s="39"/>
      <c r="K39" s="45"/>
    </row>
    <row r="40" spans="1:18">
      <c r="A40" s="41"/>
      <c r="B40" s="42"/>
      <c r="C40" s="43"/>
      <c r="D40" s="43"/>
      <c r="E40" s="43"/>
      <c r="F40" s="43"/>
      <c r="G40" s="44"/>
      <c r="H40" s="44"/>
      <c r="I40" s="39">
        <f>SUM(I3:I39)</f>
        <v>0.44999999999999951</v>
      </c>
      <c r="J40" s="39"/>
      <c r="K40" s="45"/>
    </row>
    <row r="41" spans="1:18">
      <c r="A41" s="41"/>
      <c r="B41" s="42"/>
      <c r="F41" s="43"/>
      <c r="G41" s="44"/>
      <c r="H41" s="44"/>
    </row>
    <row r="42" spans="1:18">
      <c r="A42" s="41"/>
      <c r="B42" s="42"/>
      <c r="F42" s="43"/>
      <c r="G42" s="44"/>
      <c r="H42" s="44"/>
    </row>
    <row r="43" spans="1:18">
      <c r="F43" s="43"/>
      <c r="G43" s="44"/>
      <c r="H43" s="44"/>
      <c r="M43" s="46"/>
      <c r="N43" s="46"/>
      <c r="O43" s="46"/>
      <c r="P43" s="46"/>
    </row>
    <row r="44" spans="1:18">
      <c r="L44" s="39"/>
      <c r="M44" s="47"/>
      <c r="N44" s="48"/>
      <c r="O44" s="48"/>
      <c r="P44" s="48"/>
      <c r="Q44" s="48"/>
      <c r="R44" s="49"/>
    </row>
    <row r="45" spans="1:18">
      <c r="M45" s="48"/>
      <c r="N45" s="48"/>
      <c r="O45" s="48"/>
      <c r="P45" s="48"/>
      <c r="Q45" s="48"/>
    </row>
    <row r="46" spans="1:18">
      <c r="L46" s="39"/>
      <c r="M46" s="47"/>
      <c r="N46" s="47"/>
      <c r="O46" s="47"/>
      <c r="P46" s="47"/>
      <c r="Q46" s="48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3EC00-DF09-48FE-80D6-97648C951445}">
  <sheetPr>
    <tabColor rgb="FF00B0F0"/>
  </sheetPr>
  <dimension ref="A1:U79"/>
  <sheetViews>
    <sheetView zoomScale="80" zoomScaleNormal="85" workbookViewId="0">
      <pane xSplit="1" topLeftCell="B1" activePane="topRight" state="frozen"/>
      <selection activeCell="O40" sqref="O40"/>
      <selection pane="topRight" activeCell="R74" sqref="R74"/>
    </sheetView>
  </sheetViews>
  <sheetFormatPr defaultColWidth="9.109375" defaultRowHeight="13.8"/>
  <cols>
    <col min="1" max="1" width="42.5546875" style="3" customWidth="1"/>
    <col min="2" max="2" width="13.33203125" style="3" customWidth="1"/>
    <col min="3" max="8" width="13.33203125" style="3" bestFit="1" customWidth="1"/>
    <col min="9" max="12" width="13.5546875" style="3" bestFit="1" customWidth="1"/>
    <col min="13" max="13" width="12.44140625" style="3" bestFit="1" customWidth="1"/>
    <col min="14" max="14" width="26.33203125" style="4" bestFit="1" customWidth="1"/>
    <col min="15" max="15" width="28.5546875" style="3" customWidth="1"/>
    <col min="16" max="16" width="26.44140625" style="3" bestFit="1" customWidth="1"/>
    <col min="17" max="17" width="18" style="3" customWidth="1"/>
    <col min="18" max="18" width="28.44140625" style="3" bestFit="1" customWidth="1"/>
    <col min="19" max="19" width="12.44140625" style="3" bestFit="1" customWidth="1"/>
    <col min="20" max="21" width="11.88671875" style="3" bestFit="1" customWidth="1"/>
    <col min="22" max="16384" width="9.109375" style="3"/>
  </cols>
  <sheetData>
    <row r="1" spans="1:16" ht="13.95" customHeight="1">
      <c r="A1" s="1" t="s">
        <v>0</v>
      </c>
      <c r="B1" s="2" t="s">
        <v>1</v>
      </c>
      <c r="C1" s="2"/>
    </row>
    <row r="2" spans="1:16" ht="14.4" customHeight="1" thickBot="1">
      <c r="A2" s="5" t="s">
        <v>2</v>
      </c>
      <c r="B2" s="5" t="s">
        <v>3</v>
      </c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7"/>
    </row>
    <row r="4" spans="1:16" ht="13.95" customHeight="1">
      <c r="A4" s="70"/>
      <c r="B4" s="8">
        <v>44197</v>
      </c>
      <c r="C4" s="8">
        <v>44228</v>
      </c>
      <c r="D4" s="8">
        <v>44256</v>
      </c>
      <c r="E4" s="8">
        <v>44287</v>
      </c>
      <c r="F4" s="8">
        <v>44317</v>
      </c>
      <c r="G4" s="8">
        <v>44348</v>
      </c>
      <c r="H4" s="8">
        <v>44378</v>
      </c>
      <c r="I4" s="8">
        <v>44409</v>
      </c>
      <c r="J4" s="8">
        <v>44440</v>
      </c>
      <c r="K4" s="8">
        <v>44470</v>
      </c>
      <c r="L4" s="8">
        <v>44501</v>
      </c>
      <c r="M4" s="8">
        <v>44531</v>
      </c>
      <c r="N4" s="68" t="s">
        <v>4</v>
      </c>
      <c r="O4" s="69"/>
      <c r="P4" s="69"/>
    </row>
    <row r="5" spans="1:16">
      <c r="A5" s="71"/>
      <c r="B5" s="8">
        <v>44227</v>
      </c>
      <c r="C5" s="8">
        <v>44255</v>
      </c>
      <c r="D5" s="8">
        <v>44286</v>
      </c>
      <c r="E5" s="8">
        <v>44316</v>
      </c>
      <c r="F5" s="8">
        <v>44347</v>
      </c>
      <c r="G5" s="8">
        <v>44377</v>
      </c>
      <c r="H5" s="8">
        <v>44408</v>
      </c>
      <c r="I5" s="8">
        <v>44439</v>
      </c>
      <c r="J5" s="8">
        <v>44469</v>
      </c>
      <c r="K5" s="8">
        <v>44500</v>
      </c>
      <c r="L5" s="8">
        <v>44530</v>
      </c>
      <c r="M5" s="8">
        <v>44561</v>
      </c>
      <c r="N5" s="68"/>
      <c r="O5" s="69"/>
      <c r="P5" s="69"/>
    </row>
    <row r="6" spans="1:16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9"/>
      <c r="O6" s="12"/>
    </row>
    <row r="7" spans="1:16">
      <c r="A7" s="3" t="s">
        <v>5</v>
      </c>
      <c r="B7" s="13">
        <v>-6762.97</v>
      </c>
      <c r="C7" s="13">
        <v>-6777.42</v>
      </c>
      <c r="D7" s="13">
        <v>-6737.9400000000005</v>
      </c>
      <c r="E7" s="13">
        <v>-6819.16</v>
      </c>
      <c r="F7" s="13">
        <v>-6813.22</v>
      </c>
      <c r="G7" s="13">
        <v>-6783.38</v>
      </c>
      <c r="H7" s="13">
        <v>-6818.96</v>
      </c>
      <c r="I7" s="13">
        <v>-6798.68</v>
      </c>
      <c r="J7" s="13">
        <v>-6890.4500000000007</v>
      </c>
      <c r="K7" s="13">
        <v>-6916.89</v>
      </c>
      <c r="L7" s="13">
        <v>-6794.66</v>
      </c>
      <c r="M7" s="14">
        <v>-6913.08</v>
      </c>
      <c r="N7" s="13">
        <f>SUM(B7:M7)</f>
        <v>-81826.81</v>
      </c>
    </row>
    <row r="8" spans="1:16">
      <c r="A8" s="3" t="s">
        <v>6</v>
      </c>
      <c r="B8" s="13">
        <v>7057.17</v>
      </c>
      <c r="C8" s="13">
        <v>7057.17</v>
      </c>
      <c r="D8" s="13">
        <v>7057.17</v>
      </c>
      <c r="E8" s="13">
        <v>7057.17</v>
      </c>
      <c r="F8" s="13">
        <v>7057.17</v>
      </c>
      <c r="G8" s="13">
        <v>7057.17</v>
      </c>
      <c r="H8" s="13">
        <v>7057.17</v>
      </c>
      <c r="I8" s="13">
        <v>7057.17</v>
      </c>
      <c r="J8" s="13">
        <v>1194.19</v>
      </c>
      <c r="K8" s="13">
        <v>7057.17</v>
      </c>
      <c r="L8" s="14">
        <v>7057.17</v>
      </c>
      <c r="M8" s="14">
        <v>7131.84</v>
      </c>
      <c r="N8" s="13">
        <f>SUM(B8:M8)</f>
        <v>78897.73</v>
      </c>
    </row>
    <row r="9" spans="1:16">
      <c r="A9" s="1" t="s">
        <v>7</v>
      </c>
      <c r="B9" s="15">
        <f t="shared" ref="B9:M9" si="0">B8+B7</f>
        <v>294.19999999999982</v>
      </c>
      <c r="C9" s="15">
        <f t="shared" si="0"/>
        <v>279.75</v>
      </c>
      <c r="D9" s="15">
        <f t="shared" si="0"/>
        <v>319.22999999999956</v>
      </c>
      <c r="E9" s="15">
        <f t="shared" si="0"/>
        <v>238.01000000000022</v>
      </c>
      <c r="F9" s="15">
        <f t="shared" si="0"/>
        <v>243.94999999999982</v>
      </c>
      <c r="G9" s="15">
        <f t="shared" si="0"/>
        <v>273.78999999999996</v>
      </c>
      <c r="H9" s="15">
        <f t="shared" si="0"/>
        <v>238.21000000000004</v>
      </c>
      <c r="I9" s="15">
        <f t="shared" si="0"/>
        <v>258.48999999999978</v>
      </c>
      <c r="J9" s="15">
        <f t="shared" si="0"/>
        <v>-5696.26</v>
      </c>
      <c r="K9" s="15">
        <f t="shared" si="0"/>
        <v>140.27999999999975</v>
      </c>
      <c r="L9" s="15">
        <f t="shared" si="0"/>
        <v>262.51000000000022</v>
      </c>
      <c r="M9" s="15">
        <f t="shared" si="0"/>
        <v>218.76000000000022</v>
      </c>
      <c r="N9" s="16">
        <f>SUM(B9:M9)</f>
        <v>-2929.0800000000008</v>
      </c>
      <c r="O9" s="12"/>
    </row>
    <row r="10" spans="1:16"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</row>
    <row r="11" spans="1:16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</row>
    <row r="12" spans="1:16">
      <c r="A12" s="18" t="s">
        <v>8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3" spans="1:16">
      <c r="A13" s="1" t="s">
        <v>9</v>
      </c>
      <c r="B13" s="13">
        <v>1039</v>
      </c>
      <c r="C13" s="13">
        <f>B16</f>
        <v>1333.1999999999998</v>
      </c>
      <c r="D13" s="13">
        <f>C16</f>
        <v>1612.9499999999998</v>
      </c>
      <c r="E13" s="13">
        <f>D16</f>
        <v>1932.1799999999994</v>
      </c>
      <c r="F13" s="13">
        <f t="shared" ref="F13:M13" si="1">E16</f>
        <v>2170.1899999999996</v>
      </c>
      <c r="G13" s="13">
        <f t="shared" si="1"/>
        <v>2414.1399999999994</v>
      </c>
      <c r="H13" s="13">
        <f t="shared" si="1"/>
        <v>-778.07000000000062</v>
      </c>
      <c r="I13" s="13">
        <f t="shared" si="1"/>
        <v>-539.86000000000058</v>
      </c>
      <c r="J13" s="13">
        <f t="shared" si="1"/>
        <v>-281.3700000000008</v>
      </c>
      <c r="K13" s="13">
        <f t="shared" si="1"/>
        <v>-5977.630000000001</v>
      </c>
      <c r="L13" s="13">
        <f t="shared" si="1"/>
        <v>-5837.3500000000013</v>
      </c>
      <c r="M13" s="13">
        <f t="shared" si="1"/>
        <v>-5574.8400000000011</v>
      </c>
      <c r="N13" s="14">
        <f>B13</f>
        <v>1039</v>
      </c>
      <c r="O13" s="20"/>
      <c r="P13" s="20"/>
    </row>
    <row r="14" spans="1:16">
      <c r="A14" s="3" t="s">
        <v>10</v>
      </c>
      <c r="B14" s="13">
        <f t="shared" ref="B14:M14" si="2">B9</f>
        <v>294.19999999999982</v>
      </c>
      <c r="C14" s="13">
        <f t="shared" si="2"/>
        <v>279.75</v>
      </c>
      <c r="D14" s="13">
        <f t="shared" si="2"/>
        <v>319.22999999999956</v>
      </c>
      <c r="E14" s="13">
        <f t="shared" si="2"/>
        <v>238.01000000000022</v>
      </c>
      <c r="F14" s="13">
        <f t="shared" si="2"/>
        <v>243.94999999999982</v>
      </c>
      <c r="G14" s="13">
        <f t="shared" si="2"/>
        <v>273.78999999999996</v>
      </c>
      <c r="H14" s="13">
        <f t="shared" si="2"/>
        <v>238.21000000000004</v>
      </c>
      <c r="I14" s="13">
        <f t="shared" si="2"/>
        <v>258.48999999999978</v>
      </c>
      <c r="J14" s="13">
        <f t="shared" si="2"/>
        <v>-5696.26</v>
      </c>
      <c r="K14" s="13">
        <f t="shared" si="2"/>
        <v>140.27999999999975</v>
      </c>
      <c r="L14" s="13">
        <f t="shared" si="2"/>
        <v>262.51000000000022</v>
      </c>
      <c r="M14" s="13">
        <f t="shared" si="2"/>
        <v>218.76000000000022</v>
      </c>
      <c r="N14" s="13">
        <f>SUM(B14:M14)</f>
        <v>-2929.0800000000008</v>
      </c>
      <c r="O14" s="21"/>
      <c r="P14" s="12"/>
    </row>
    <row r="15" spans="1:16">
      <c r="A15" s="3" t="s">
        <v>11</v>
      </c>
      <c r="B15" s="13"/>
      <c r="C15" s="13"/>
      <c r="D15" s="13"/>
      <c r="E15" s="13"/>
      <c r="F15" s="13"/>
      <c r="G15" s="14">
        <v>-3466</v>
      </c>
      <c r="H15" s="13"/>
      <c r="I15" s="13"/>
      <c r="J15" s="13"/>
      <c r="K15" s="13"/>
      <c r="L15" s="13"/>
      <c r="M15" s="13"/>
      <c r="N15" s="13">
        <f>SUM(B15:M15)</f>
        <v>-3466</v>
      </c>
      <c r="O15" s="21"/>
      <c r="P15" s="12"/>
    </row>
    <row r="16" spans="1:16" ht="14.4" thickBot="1">
      <c r="A16" s="1" t="s">
        <v>12</v>
      </c>
      <c r="B16" s="22">
        <f>SUM(B13:B15)</f>
        <v>1333.1999999999998</v>
      </c>
      <c r="C16" s="22">
        <f t="shared" ref="C16:M16" si="3">SUM(C13:C15)</f>
        <v>1612.9499999999998</v>
      </c>
      <c r="D16" s="22">
        <f t="shared" si="3"/>
        <v>1932.1799999999994</v>
      </c>
      <c r="E16" s="22">
        <f t="shared" si="3"/>
        <v>2170.1899999999996</v>
      </c>
      <c r="F16" s="22">
        <f t="shared" si="3"/>
        <v>2414.1399999999994</v>
      </c>
      <c r="G16" s="22">
        <f t="shared" si="3"/>
        <v>-778.07000000000062</v>
      </c>
      <c r="H16" s="22">
        <f t="shared" si="3"/>
        <v>-539.86000000000058</v>
      </c>
      <c r="I16" s="22">
        <f t="shared" si="3"/>
        <v>-281.3700000000008</v>
      </c>
      <c r="J16" s="22">
        <f t="shared" si="3"/>
        <v>-5977.630000000001</v>
      </c>
      <c r="K16" s="22">
        <f t="shared" si="3"/>
        <v>-5837.3500000000013</v>
      </c>
      <c r="L16" s="22">
        <f t="shared" si="3"/>
        <v>-5574.8400000000011</v>
      </c>
      <c r="M16" s="22">
        <f t="shared" si="3"/>
        <v>-5356.0800000000008</v>
      </c>
      <c r="N16" s="23">
        <f>SUM(N13:N15)</f>
        <v>-5356.0800000000008</v>
      </c>
      <c r="O16" s="21"/>
      <c r="P16" s="24"/>
    </row>
    <row r="17" spans="1:18" ht="14.4" thickTop="1">
      <c r="B17" s="17"/>
      <c r="C17" s="17"/>
      <c r="D17" s="17"/>
      <c r="E17" s="17"/>
      <c r="F17" s="17"/>
      <c r="G17" s="21"/>
      <c r="H17" s="21"/>
      <c r="I17" s="21"/>
      <c r="J17" s="21"/>
      <c r="K17" s="17"/>
      <c r="L17" s="17"/>
      <c r="M17" s="17"/>
      <c r="N17" s="25">
        <v>-5356.0800000000008</v>
      </c>
      <c r="O17" s="12"/>
    </row>
    <row r="18" spans="1:18">
      <c r="A18" s="18" t="s">
        <v>13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26"/>
      <c r="O18" s="24"/>
      <c r="P18" s="12"/>
    </row>
    <row r="19" spans="1:18">
      <c r="A19" s="3" t="s">
        <v>14</v>
      </c>
      <c r="B19" s="27">
        <v>5.7000000000000002E-3</v>
      </c>
      <c r="C19" s="27">
        <v>5.7000000000000002E-3</v>
      </c>
      <c r="D19" s="27">
        <v>5.7000000000000002E-3</v>
      </c>
      <c r="E19" s="27">
        <v>5.7000000000000002E-3</v>
      </c>
      <c r="F19" s="27">
        <v>5.7000000000000002E-3</v>
      </c>
      <c r="G19" s="27">
        <v>5.7000000000000002E-3</v>
      </c>
      <c r="H19" s="27">
        <v>5.7000000000000002E-3</v>
      </c>
      <c r="I19" s="27">
        <v>5.7000000000000002E-3</v>
      </c>
      <c r="J19" s="27">
        <v>5.7000000000000002E-3</v>
      </c>
      <c r="K19" s="27">
        <v>5.7000000000000002E-3</v>
      </c>
      <c r="L19" s="27">
        <v>5.7000000000000002E-3</v>
      </c>
      <c r="M19" s="27">
        <v>5.7000000000000002E-3</v>
      </c>
      <c r="N19" s="28"/>
      <c r="O19" s="24"/>
      <c r="P19" s="12"/>
    </row>
    <row r="20" spans="1:18">
      <c r="A20" s="1" t="s">
        <v>9</v>
      </c>
      <c r="B20" s="13">
        <v>74</v>
      </c>
      <c r="C20" s="13">
        <f>B24</f>
        <v>74.650000000000006</v>
      </c>
      <c r="D20" s="13">
        <f t="shared" ref="D20:M20" si="4">C24</f>
        <v>75.36</v>
      </c>
      <c r="E20" s="13">
        <f t="shared" si="4"/>
        <v>76.3</v>
      </c>
      <c r="F20" s="13">
        <f t="shared" si="4"/>
        <v>77.319999999999993</v>
      </c>
      <c r="G20" s="13">
        <f t="shared" si="4"/>
        <v>78.489999999999995</v>
      </c>
      <c r="H20" s="13">
        <f t="shared" si="4"/>
        <v>-91.87</v>
      </c>
      <c r="I20" s="13">
        <f t="shared" si="4"/>
        <v>-92.13000000000001</v>
      </c>
      <c r="J20" s="13">
        <f t="shared" si="4"/>
        <v>-92.27000000000001</v>
      </c>
      <c r="K20" s="13">
        <f t="shared" si="4"/>
        <v>-95.070000000000007</v>
      </c>
      <c r="L20" s="13">
        <f t="shared" si="4"/>
        <v>-97.9</v>
      </c>
      <c r="M20" s="13">
        <f t="shared" si="4"/>
        <v>-100.51</v>
      </c>
      <c r="N20" s="13">
        <f>B20</f>
        <v>74</v>
      </c>
      <c r="O20" s="21"/>
      <c r="P20" s="13"/>
      <c r="Q20" s="13"/>
      <c r="R20" s="13"/>
    </row>
    <row r="21" spans="1:18">
      <c r="A21" s="3" t="s">
        <v>10</v>
      </c>
      <c r="B21" s="13">
        <v>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f>SUM(B21:M21)</f>
        <v>0</v>
      </c>
      <c r="O21" s="21"/>
      <c r="P21" s="13"/>
      <c r="Q21" s="13"/>
      <c r="R21" s="13"/>
    </row>
    <row r="22" spans="1:18">
      <c r="A22" s="3" t="s">
        <v>15</v>
      </c>
      <c r="B22" s="13">
        <v>0.65</v>
      </c>
      <c r="C22" s="13">
        <v>0.71</v>
      </c>
      <c r="D22" s="13">
        <v>0.94</v>
      </c>
      <c r="E22" s="13">
        <v>1.02</v>
      </c>
      <c r="F22" s="13">
        <v>1.17</v>
      </c>
      <c r="G22" s="13">
        <v>-0.36</v>
      </c>
      <c r="H22" s="13">
        <v>-0.26</v>
      </c>
      <c r="I22" s="13">
        <v>-0.14000000000000001</v>
      </c>
      <c r="J22" s="13">
        <v>-2.8</v>
      </c>
      <c r="K22" s="13">
        <v>-2.83</v>
      </c>
      <c r="L22" s="13">
        <v>-2.61</v>
      </c>
      <c r="M22" s="13">
        <v>-2.59</v>
      </c>
      <c r="N22" s="13">
        <f t="shared" ref="N22:N23" si="5">SUM(B22:M22)</f>
        <v>-7.1</v>
      </c>
      <c r="O22" s="21"/>
      <c r="P22" s="13"/>
      <c r="Q22" s="13"/>
      <c r="R22" s="13"/>
    </row>
    <row r="23" spans="1:18">
      <c r="A23" s="3" t="s">
        <v>11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13">
        <v>-170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f t="shared" si="5"/>
        <v>-170</v>
      </c>
      <c r="O23" s="21"/>
      <c r="P23" s="13"/>
      <c r="Q23" s="13"/>
      <c r="R23" s="13"/>
    </row>
    <row r="24" spans="1:18" ht="14.4" thickBot="1">
      <c r="A24" s="1" t="s">
        <v>12</v>
      </c>
      <c r="B24" s="22">
        <f>SUM(B20:B23)</f>
        <v>74.650000000000006</v>
      </c>
      <c r="C24" s="22">
        <f>SUM(C20:C23)</f>
        <v>75.36</v>
      </c>
      <c r="D24" s="22">
        <f t="shared" ref="D24:M24" si="6">SUM(D20:D23)</f>
        <v>76.3</v>
      </c>
      <c r="E24" s="22">
        <f t="shared" si="6"/>
        <v>77.319999999999993</v>
      </c>
      <c r="F24" s="22">
        <f t="shared" si="6"/>
        <v>78.489999999999995</v>
      </c>
      <c r="G24" s="22">
        <f t="shared" si="6"/>
        <v>-91.87</v>
      </c>
      <c r="H24" s="22">
        <f t="shared" si="6"/>
        <v>-92.13000000000001</v>
      </c>
      <c r="I24" s="22">
        <f t="shared" si="6"/>
        <v>-92.27000000000001</v>
      </c>
      <c r="J24" s="22">
        <f t="shared" si="6"/>
        <v>-95.070000000000007</v>
      </c>
      <c r="K24" s="22">
        <f t="shared" si="6"/>
        <v>-97.9</v>
      </c>
      <c r="L24" s="22">
        <f t="shared" si="6"/>
        <v>-100.51</v>
      </c>
      <c r="M24" s="22">
        <f t="shared" si="6"/>
        <v>-103.10000000000001</v>
      </c>
      <c r="N24" s="23">
        <f>SUM(N20:N23)</f>
        <v>-103.1</v>
      </c>
      <c r="O24" s="21"/>
      <c r="P24" s="13"/>
      <c r="Q24" s="13"/>
      <c r="R24" s="13"/>
    </row>
    <row r="25" spans="1:18" ht="14.4" thickTop="1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29">
        <v>-103.10000000000001</v>
      </c>
    </row>
    <row r="26" spans="1:18" ht="13.95" customHeight="1">
      <c r="A26" s="67"/>
      <c r="B26" s="8">
        <v>44562</v>
      </c>
      <c r="C26" s="8">
        <v>44593</v>
      </c>
      <c r="D26" s="8">
        <v>44621</v>
      </c>
      <c r="E26" s="8">
        <v>44652</v>
      </c>
      <c r="F26" s="8">
        <v>44682</v>
      </c>
      <c r="G26" s="8">
        <v>44713</v>
      </c>
      <c r="H26" s="8">
        <v>44743</v>
      </c>
      <c r="I26" s="8">
        <v>44774</v>
      </c>
      <c r="J26" s="8">
        <v>44805</v>
      </c>
      <c r="K26" s="8">
        <v>44835</v>
      </c>
      <c r="L26" s="8">
        <v>44866</v>
      </c>
      <c r="M26" s="8">
        <v>44896</v>
      </c>
      <c r="N26" s="68" t="s">
        <v>4</v>
      </c>
      <c r="O26" s="69"/>
      <c r="P26" s="69"/>
    </row>
    <row r="27" spans="1:18">
      <c r="A27" s="67"/>
      <c r="B27" s="8">
        <v>44592</v>
      </c>
      <c r="C27" s="8">
        <v>44620</v>
      </c>
      <c r="D27" s="8">
        <v>44651</v>
      </c>
      <c r="E27" s="8">
        <v>44681</v>
      </c>
      <c r="F27" s="8">
        <v>44712</v>
      </c>
      <c r="G27" s="8">
        <v>44742</v>
      </c>
      <c r="H27" s="8">
        <v>44773</v>
      </c>
      <c r="I27" s="8">
        <v>44804</v>
      </c>
      <c r="J27" s="8">
        <v>44834</v>
      </c>
      <c r="K27" s="8">
        <v>44865</v>
      </c>
      <c r="L27" s="8">
        <v>44895</v>
      </c>
      <c r="M27" s="8">
        <v>44926</v>
      </c>
      <c r="N27" s="68"/>
      <c r="O27" s="69"/>
      <c r="P27" s="69"/>
    </row>
    <row r="28" spans="1:18">
      <c r="A28" s="30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9"/>
    </row>
    <row r="29" spans="1:18">
      <c r="A29" s="3" t="s">
        <v>5</v>
      </c>
      <c r="B29" s="17">
        <v>-6805.89</v>
      </c>
      <c r="C29" s="17">
        <v>-6864.6999999999971</v>
      </c>
      <c r="D29" s="17">
        <v>-6540.6200000000008</v>
      </c>
      <c r="E29" s="17">
        <v>-7202.5200000000023</v>
      </c>
      <c r="F29" s="17">
        <v>-6922.2099999999973</v>
      </c>
      <c r="G29" s="17">
        <v>-6887.6699999999983</v>
      </c>
      <c r="H29" s="17">
        <v>-5209.51</v>
      </c>
      <c r="I29" s="17">
        <v>-5502.88</v>
      </c>
      <c r="J29" s="17">
        <v>-5350.39</v>
      </c>
      <c r="K29" s="17">
        <v>-5344.21</v>
      </c>
      <c r="L29" s="17">
        <v>-5225.6400000000012</v>
      </c>
      <c r="M29" s="17">
        <v>-5472.0399999999991</v>
      </c>
      <c r="N29" s="17">
        <f>SUM(B29:M29)</f>
        <v>-73328.28</v>
      </c>
      <c r="O29" s="12"/>
    </row>
    <row r="30" spans="1:18">
      <c r="A30" s="3" t="s">
        <v>6</v>
      </c>
      <c r="B30" s="17">
        <v>7131.84</v>
      </c>
      <c r="C30" s="17">
        <v>7131.84</v>
      </c>
      <c r="D30" s="21">
        <v>7131.84</v>
      </c>
      <c r="E30" s="17">
        <v>5380.16</v>
      </c>
      <c r="F30" s="17">
        <v>5380.16</v>
      </c>
      <c r="G30" s="17">
        <v>5380.16</v>
      </c>
      <c r="H30" s="17">
        <v>5380.16</v>
      </c>
      <c r="I30" s="17">
        <v>5380.16</v>
      </c>
      <c r="J30" s="17">
        <v>-27214.93</v>
      </c>
      <c r="K30" s="17">
        <v>5380.16</v>
      </c>
      <c r="L30" s="17">
        <v>5380.16</v>
      </c>
      <c r="M30" s="17">
        <v>5090.82</v>
      </c>
      <c r="N30" s="17">
        <f>SUM(B30:M30)</f>
        <v>36932.530000000006</v>
      </c>
    </row>
    <row r="31" spans="1:18">
      <c r="A31" s="1" t="s">
        <v>7</v>
      </c>
      <c r="B31" s="15">
        <f>B30+B29</f>
        <v>325.94999999999982</v>
      </c>
      <c r="C31" s="15">
        <f t="shared" ref="C31:M31" si="7">C30+C29</f>
        <v>267.14000000000306</v>
      </c>
      <c r="D31" s="15">
        <f t="shared" si="7"/>
        <v>591.21999999999935</v>
      </c>
      <c r="E31" s="15">
        <f t="shared" si="7"/>
        <v>-1822.3600000000024</v>
      </c>
      <c r="F31" s="15">
        <f t="shared" si="7"/>
        <v>-1542.0499999999975</v>
      </c>
      <c r="G31" s="15">
        <f t="shared" si="7"/>
        <v>-1507.5099999999984</v>
      </c>
      <c r="H31" s="15">
        <f t="shared" si="7"/>
        <v>170.64999999999964</v>
      </c>
      <c r="I31" s="15">
        <f t="shared" si="7"/>
        <v>-122.72000000000025</v>
      </c>
      <c r="J31" s="15">
        <f t="shared" si="7"/>
        <v>-32565.32</v>
      </c>
      <c r="K31" s="15">
        <f t="shared" si="7"/>
        <v>35.949999999999818</v>
      </c>
      <c r="L31" s="15">
        <f t="shared" si="7"/>
        <v>154.51999999999862</v>
      </c>
      <c r="M31" s="15">
        <f t="shared" si="7"/>
        <v>-381.21999999999935</v>
      </c>
      <c r="N31" s="16">
        <f>SUM(B31:M31)</f>
        <v>-36395.750000000007</v>
      </c>
      <c r="O31" s="21"/>
    </row>
    <row r="32" spans="1:18">
      <c r="B32" s="17"/>
      <c r="C32" s="17"/>
      <c r="D32" s="21"/>
      <c r="E32" s="17"/>
      <c r="F32" s="17"/>
      <c r="G32" s="17"/>
      <c r="H32" s="17"/>
      <c r="I32" s="17"/>
      <c r="J32" s="17"/>
      <c r="K32" s="17"/>
      <c r="L32" s="17"/>
      <c r="M32" s="17"/>
      <c r="N32" s="28"/>
    </row>
    <row r="33" spans="1:18">
      <c r="A33" s="18" t="s">
        <v>8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</row>
    <row r="34" spans="1:18">
      <c r="A34" s="1" t="s">
        <v>9</v>
      </c>
      <c r="B34" s="17">
        <f>M16</f>
        <v>-5356.0800000000008</v>
      </c>
      <c r="C34" s="17">
        <f>B37</f>
        <v>-5030.130000000001</v>
      </c>
      <c r="D34" s="17">
        <f t="shared" ref="D34:M34" si="8">C37</f>
        <v>-4762.989999999998</v>
      </c>
      <c r="E34" s="17">
        <f t="shared" si="8"/>
        <v>-4171.7699999999986</v>
      </c>
      <c r="F34" s="17">
        <f t="shared" si="8"/>
        <v>-5994.130000000001</v>
      </c>
      <c r="G34" s="17">
        <f t="shared" si="8"/>
        <v>-5109.1799999999985</v>
      </c>
      <c r="H34" s="17">
        <f t="shared" si="8"/>
        <v>-6616.6899999999969</v>
      </c>
      <c r="I34" s="17">
        <f t="shared" si="8"/>
        <v>-6446.0399999999972</v>
      </c>
      <c r="J34" s="17">
        <f t="shared" si="8"/>
        <v>-6568.7599999999975</v>
      </c>
      <c r="K34" s="17">
        <f t="shared" si="8"/>
        <v>-39134.079999999994</v>
      </c>
      <c r="L34" s="17">
        <f t="shared" si="8"/>
        <v>-39098.129999999997</v>
      </c>
      <c r="M34" s="17">
        <f t="shared" si="8"/>
        <v>-38943.61</v>
      </c>
      <c r="N34" s="17">
        <f>B34</f>
        <v>-5356.0800000000008</v>
      </c>
      <c r="O34" s="21"/>
      <c r="P34" s="12"/>
    </row>
    <row r="35" spans="1:18">
      <c r="A35" s="3" t="s">
        <v>10</v>
      </c>
      <c r="B35" s="17">
        <f>B31</f>
        <v>325.94999999999982</v>
      </c>
      <c r="C35" s="17">
        <f t="shared" ref="C35:M35" si="9">C31</f>
        <v>267.14000000000306</v>
      </c>
      <c r="D35" s="17">
        <f t="shared" si="9"/>
        <v>591.21999999999935</v>
      </c>
      <c r="E35" s="17">
        <f t="shared" si="9"/>
        <v>-1822.3600000000024</v>
      </c>
      <c r="F35" s="17">
        <f t="shared" si="9"/>
        <v>-1542.0499999999975</v>
      </c>
      <c r="G35" s="17">
        <f t="shared" si="9"/>
        <v>-1507.5099999999984</v>
      </c>
      <c r="H35" s="17">
        <f t="shared" si="9"/>
        <v>170.64999999999964</v>
      </c>
      <c r="I35" s="17">
        <f t="shared" si="9"/>
        <v>-122.72000000000025</v>
      </c>
      <c r="J35" s="17">
        <f t="shared" si="9"/>
        <v>-32565.32</v>
      </c>
      <c r="K35" s="17">
        <f t="shared" si="9"/>
        <v>35.949999999999818</v>
      </c>
      <c r="L35" s="17">
        <f t="shared" si="9"/>
        <v>154.51999999999862</v>
      </c>
      <c r="M35" s="17">
        <f t="shared" si="9"/>
        <v>-381.21999999999935</v>
      </c>
      <c r="N35" s="17">
        <f>SUM(B35:M35)</f>
        <v>-36395.750000000007</v>
      </c>
      <c r="O35" s="21"/>
      <c r="P35" s="21"/>
    </row>
    <row r="36" spans="1:18">
      <c r="A36" s="3" t="s">
        <v>11</v>
      </c>
      <c r="B36" s="17"/>
      <c r="C36" s="17"/>
      <c r="D36" s="17"/>
      <c r="E36" s="17"/>
      <c r="F36" s="21">
        <v>2427</v>
      </c>
      <c r="G36" s="17"/>
      <c r="H36" s="17"/>
      <c r="I36" s="17"/>
      <c r="J36" s="17"/>
      <c r="K36" s="17"/>
      <c r="L36" s="17"/>
      <c r="M36" s="17"/>
      <c r="N36" s="17">
        <f>SUM(B36:M36)</f>
        <v>2427</v>
      </c>
      <c r="O36" s="21"/>
      <c r="P36" s="12"/>
    </row>
    <row r="37" spans="1:18" ht="14.4" thickBot="1">
      <c r="A37" s="1" t="s">
        <v>12</v>
      </c>
      <c r="B37" s="22">
        <f>SUM(B34:B36)</f>
        <v>-5030.130000000001</v>
      </c>
      <c r="C37" s="22">
        <f t="shared" ref="C37:M37" si="10">SUM(C34:C36)</f>
        <v>-4762.989999999998</v>
      </c>
      <c r="D37" s="22">
        <f t="shared" si="10"/>
        <v>-4171.7699999999986</v>
      </c>
      <c r="E37" s="22">
        <f t="shared" si="10"/>
        <v>-5994.130000000001</v>
      </c>
      <c r="F37" s="22">
        <f t="shared" si="10"/>
        <v>-5109.1799999999985</v>
      </c>
      <c r="G37" s="22">
        <f t="shared" si="10"/>
        <v>-6616.6899999999969</v>
      </c>
      <c r="H37" s="22">
        <f t="shared" si="10"/>
        <v>-6446.0399999999972</v>
      </c>
      <c r="I37" s="22">
        <f t="shared" si="10"/>
        <v>-6568.7599999999975</v>
      </c>
      <c r="J37" s="22">
        <f t="shared" si="10"/>
        <v>-39134.079999999994</v>
      </c>
      <c r="K37" s="22">
        <f t="shared" si="10"/>
        <v>-39098.129999999997</v>
      </c>
      <c r="L37" s="22">
        <f t="shared" si="10"/>
        <v>-38943.61</v>
      </c>
      <c r="M37" s="22">
        <f t="shared" si="10"/>
        <v>-39324.83</v>
      </c>
      <c r="N37" s="23">
        <f>SUM(N34:N36)</f>
        <v>-39324.830000000009</v>
      </c>
      <c r="O37" s="24"/>
      <c r="P37" s="24"/>
    </row>
    <row r="38" spans="1:18" ht="14.4" thickTop="1">
      <c r="B38" s="17"/>
      <c r="C38" s="17"/>
      <c r="D38" s="17"/>
      <c r="E38" s="17"/>
      <c r="F38" s="17"/>
      <c r="G38" s="17"/>
      <c r="H38" s="17"/>
      <c r="I38" s="31"/>
      <c r="J38" s="17"/>
      <c r="K38" s="17"/>
      <c r="L38" s="17"/>
      <c r="M38" s="17"/>
      <c r="N38" s="25">
        <v>-39324.83</v>
      </c>
      <c r="O38" s="12"/>
    </row>
    <row r="39" spans="1:18">
      <c r="A39" s="18" t="s">
        <v>13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26"/>
      <c r="O39" s="24"/>
      <c r="P39" s="12"/>
    </row>
    <row r="40" spans="1:18">
      <c r="A40" s="3" t="s">
        <v>14</v>
      </c>
      <c r="B40" s="27">
        <v>5.7000000000000002E-3</v>
      </c>
      <c r="C40" s="27">
        <v>5.7000000000000002E-3</v>
      </c>
      <c r="D40" s="27">
        <v>5.7000000000000002E-3</v>
      </c>
      <c r="E40" s="27">
        <v>1.0200000000000001E-2</v>
      </c>
      <c r="F40" s="27">
        <v>1.0200000000000001E-2</v>
      </c>
      <c r="G40" s="27">
        <v>1.0200000000000001E-2</v>
      </c>
      <c r="H40" s="27">
        <v>2.1999999999999999E-2</v>
      </c>
      <c r="I40" s="27">
        <v>2.1999999999999999E-2</v>
      </c>
      <c r="J40" s="27">
        <v>2.1999999999999999E-2</v>
      </c>
      <c r="K40" s="27">
        <v>3.8699999999999998E-2</v>
      </c>
      <c r="L40" s="27">
        <v>3.8699999999999998E-2</v>
      </c>
      <c r="M40" s="27">
        <v>3.8699999999999998E-2</v>
      </c>
      <c r="N40" s="28"/>
      <c r="O40" s="24"/>
      <c r="P40" s="12"/>
    </row>
    <row r="41" spans="1:18">
      <c r="A41" s="1" t="s">
        <v>9</v>
      </c>
      <c r="B41" s="13">
        <f>M24</f>
        <v>-103.10000000000001</v>
      </c>
      <c r="C41" s="13">
        <f>B45</f>
        <v>-105.54</v>
      </c>
      <c r="D41" s="13">
        <f t="shared" ref="D41:M41" si="11">C45</f>
        <v>-107.62</v>
      </c>
      <c r="E41" s="13">
        <f t="shared" si="11"/>
        <v>-109.64</v>
      </c>
      <c r="F41" s="13">
        <f t="shared" si="11"/>
        <v>-114.67</v>
      </c>
      <c r="G41" s="13">
        <f t="shared" si="11"/>
        <v>-12.099999999999994</v>
      </c>
      <c r="H41" s="13">
        <f t="shared" si="11"/>
        <v>-17.649999999999995</v>
      </c>
      <c r="I41" s="13">
        <f t="shared" si="11"/>
        <v>-29.689999999999994</v>
      </c>
      <c r="J41" s="13">
        <f t="shared" si="11"/>
        <v>-41.959999999999994</v>
      </c>
      <c r="K41" s="13">
        <f t="shared" si="11"/>
        <v>-112.72</v>
      </c>
      <c r="L41" s="13">
        <f t="shared" si="11"/>
        <v>-241.23</v>
      </c>
      <c r="M41" s="13">
        <f t="shared" si="11"/>
        <v>-365.1</v>
      </c>
      <c r="N41" s="13">
        <f>B41</f>
        <v>-103.10000000000001</v>
      </c>
      <c r="O41" s="21"/>
      <c r="P41" s="13"/>
      <c r="Q41" s="13"/>
      <c r="R41" s="13"/>
    </row>
    <row r="42" spans="1:18">
      <c r="A42" s="3" t="s">
        <v>10</v>
      </c>
      <c r="B42" s="13">
        <v>0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f>SUM(B42:M42)</f>
        <v>0</v>
      </c>
      <c r="O42" s="21"/>
      <c r="P42" s="13"/>
      <c r="Q42" s="13"/>
      <c r="R42" s="13"/>
    </row>
    <row r="43" spans="1:18">
      <c r="A43" s="3" t="s">
        <v>15</v>
      </c>
      <c r="B43" s="13">
        <v>-2.44</v>
      </c>
      <c r="C43" s="13">
        <v>-2.08</v>
      </c>
      <c r="D43" s="13">
        <v>-2.02</v>
      </c>
      <c r="E43" s="13">
        <v>-5.03</v>
      </c>
      <c r="F43" s="13">
        <v>-4.43</v>
      </c>
      <c r="G43" s="13">
        <v>-5.55</v>
      </c>
      <c r="H43" s="13">
        <v>-12.04</v>
      </c>
      <c r="I43" s="13">
        <v>-12.27</v>
      </c>
      <c r="J43" s="13">
        <v>-70.760000000000005</v>
      </c>
      <c r="K43" s="13">
        <v>-128.51</v>
      </c>
      <c r="L43" s="13">
        <v>-123.87</v>
      </c>
      <c r="M43" s="13">
        <v>-129.25</v>
      </c>
      <c r="N43" s="13">
        <f t="shared" ref="N43:N44" si="12">SUM(B43:M43)</f>
        <v>-498.25</v>
      </c>
      <c r="O43" s="21"/>
      <c r="P43" s="13"/>
      <c r="Q43" s="13"/>
      <c r="R43" s="13"/>
    </row>
    <row r="44" spans="1:18">
      <c r="A44" s="3" t="s">
        <v>11</v>
      </c>
      <c r="B44" s="13">
        <v>0</v>
      </c>
      <c r="C44" s="13">
        <v>0</v>
      </c>
      <c r="D44" s="13">
        <v>0</v>
      </c>
      <c r="E44" s="13">
        <v>0</v>
      </c>
      <c r="F44" s="13">
        <v>107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f t="shared" si="12"/>
        <v>107</v>
      </c>
      <c r="O44" s="21"/>
      <c r="P44" s="13"/>
      <c r="Q44" s="13"/>
      <c r="R44" s="13"/>
    </row>
    <row r="45" spans="1:18" ht="14.4" thickBot="1">
      <c r="A45" s="1" t="s">
        <v>12</v>
      </c>
      <c r="B45" s="22">
        <f>SUM(B41:B44)</f>
        <v>-105.54</v>
      </c>
      <c r="C45" s="22">
        <f>SUM(C41:C44)</f>
        <v>-107.62</v>
      </c>
      <c r="D45" s="22">
        <f t="shared" ref="D45:M45" si="13">SUM(D41:D44)</f>
        <v>-109.64</v>
      </c>
      <c r="E45" s="22">
        <f t="shared" si="13"/>
        <v>-114.67</v>
      </c>
      <c r="F45" s="22">
        <f t="shared" si="13"/>
        <v>-12.099999999999994</v>
      </c>
      <c r="G45" s="22">
        <f t="shared" si="13"/>
        <v>-17.649999999999995</v>
      </c>
      <c r="H45" s="22">
        <f t="shared" si="13"/>
        <v>-29.689999999999994</v>
      </c>
      <c r="I45" s="22">
        <f t="shared" si="13"/>
        <v>-41.959999999999994</v>
      </c>
      <c r="J45" s="22">
        <f t="shared" si="13"/>
        <v>-112.72</v>
      </c>
      <c r="K45" s="22">
        <f t="shared" si="13"/>
        <v>-241.23</v>
      </c>
      <c r="L45" s="22">
        <f t="shared" si="13"/>
        <v>-365.1</v>
      </c>
      <c r="M45" s="22">
        <f t="shared" si="13"/>
        <v>-494.35</v>
      </c>
      <c r="N45" s="23">
        <f>SUM(N41:N44)</f>
        <v>-494.35</v>
      </c>
      <c r="O45" s="32"/>
      <c r="P45" s="13"/>
      <c r="Q45" s="13"/>
      <c r="R45" s="13"/>
    </row>
    <row r="46" spans="1:18" ht="14.4" thickTop="1">
      <c r="D46" s="33"/>
      <c r="N46" s="34">
        <v>-494.35</v>
      </c>
    </row>
    <row r="47" spans="1:18" ht="13.95" customHeight="1">
      <c r="A47" s="67"/>
      <c r="B47" s="8">
        <v>44927</v>
      </c>
      <c r="C47" s="8">
        <v>44958</v>
      </c>
      <c r="D47" s="8">
        <v>44986</v>
      </c>
      <c r="E47" s="8">
        <v>45017</v>
      </c>
      <c r="F47" s="8">
        <v>45047</v>
      </c>
      <c r="G47" s="8">
        <v>45078</v>
      </c>
      <c r="H47" s="8">
        <v>45108</v>
      </c>
      <c r="I47" s="8">
        <v>45139</v>
      </c>
      <c r="J47" s="8">
        <v>45170</v>
      </c>
      <c r="K47" s="8">
        <v>45200</v>
      </c>
      <c r="L47" s="8">
        <v>45231</v>
      </c>
      <c r="M47" s="8">
        <v>45261</v>
      </c>
      <c r="N47" s="68" t="s">
        <v>4</v>
      </c>
      <c r="O47" s="69"/>
      <c r="P47" s="1" t="s">
        <v>32</v>
      </c>
    </row>
    <row r="48" spans="1:18">
      <c r="A48" s="67"/>
      <c r="B48" s="8">
        <v>44957</v>
      </c>
      <c r="C48" s="8">
        <v>44985</v>
      </c>
      <c r="D48" s="8">
        <v>45016</v>
      </c>
      <c r="E48" s="8">
        <v>45046</v>
      </c>
      <c r="F48" s="8">
        <v>45077</v>
      </c>
      <c r="G48" s="8">
        <v>45107</v>
      </c>
      <c r="H48" s="8">
        <v>45138</v>
      </c>
      <c r="I48" s="8">
        <v>45169</v>
      </c>
      <c r="J48" s="8">
        <v>45199</v>
      </c>
      <c r="K48" s="8">
        <v>45230</v>
      </c>
      <c r="L48" s="8">
        <v>45260</v>
      </c>
      <c r="M48" s="8">
        <v>45291</v>
      </c>
      <c r="N48" s="68"/>
      <c r="O48" s="69"/>
      <c r="Q48" s="14"/>
      <c r="R48" s="14"/>
    </row>
    <row r="49" spans="1:21">
      <c r="A49" s="2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9"/>
      <c r="Q49" s="1">
        <v>2020</v>
      </c>
      <c r="S49" s="1">
        <v>2021</v>
      </c>
      <c r="T49" s="1">
        <v>2022</v>
      </c>
      <c r="U49" s="1">
        <v>2023</v>
      </c>
    </row>
    <row r="50" spans="1:21">
      <c r="A50" s="3" t="s">
        <v>5</v>
      </c>
      <c r="B50" s="17">
        <v>-5137.5000000000018</v>
      </c>
      <c r="C50" s="17">
        <v>-5173.5600000000031</v>
      </c>
      <c r="D50" s="17">
        <v>-5139.3600000000015</v>
      </c>
      <c r="E50" s="17">
        <v>-4684.0200000000023</v>
      </c>
      <c r="F50" s="17">
        <v>-5691.6200000000008</v>
      </c>
      <c r="G50" s="17">
        <v>-5103.0500000000047</v>
      </c>
      <c r="H50" s="17">
        <v>-3253.6600000000003</v>
      </c>
      <c r="I50" s="17">
        <v>-6969.1500000000051</v>
      </c>
      <c r="J50" s="17">
        <v>-5441.4900000000016</v>
      </c>
      <c r="K50" s="17">
        <v>-5244.98</v>
      </c>
      <c r="L50" s="17">
        <v>-5296.9800000000059</v>
      </c>
      <c r="M50" s="17">
        <v>-5221.5700000000052</v>
      </c>
      <c r="N50" s="17">
        <f>SUM(B50:M50)</f>
        <v>-62356.940000000039</v>
      </c>
      <c r="O50" s="12"/>
      <c r="P50" s="3" t="s">
        <v>33</v>
      </c>
      <c r="Q50" s="14">
        <f>B13</f>
        <v>1039</v>
      </c>
      <c r="R50" s="3" t="s">
        <v>34</v>
      </c>
      <c r="S50" s="12">
        <f>Q50</f>
        <v>1039</v>
      </c>
      <c r="T50" s="12">
        <v>0</v>
      </c>
      <c r="U50" s="12">
        <v>0</v>
      </c>
    </row>
    <row r="51" spans="1:21">
      <c r="A51" s="3" t="s">
        <v>6</v>
      </c>
      <c r="B51" s="17">
        <v>5090.82</v>
      </c>
      <c r="C51" s="17">
        <v>5090.82</v>
      </c>
      <c r="D51" s="17">
        <v>5090.82</v>
      </c>
      <c r="E51" s="17">
        <v>0</v>
      </c>
      <c r="F51" s="17">
        <v>5090.82</v>
      </c>
      <c r="G51" s="17">
        <v>5090.82</v>
      </c>
      <c r="H51" s="17">
        <v>5090.82</v>
      </c>
      <c r="I51" s="17">
        <v>-12816.56</v>
      </c>
      <c r="J51" s="17">
        <v>5090.82</v>
      </c>
      <c r="K51" s="17">
        <v>5090.82</v>
      </c>
      <c r="L51" s="21">
        <v>5090.82</v>
      </c>
      <c r="M51" s="17">
        <v>-540.57999999999993</v>
      </c>
      <c r="N51" s="17">
        <f>SUM(B51:M51)</f>
        <v>32460.239999999998</v>
      </c>
      <c r="O51" s="12"/>
      <c r="R51" s="3" t="s">
        <v>35</v>
      </c>
      <c r="S51" s="12">
        <v>0</v>
      </c>
      <c r="T51" s="12">
        <f>S54</f>
        <v>-5356.0800000000008</v>
      </c>
      <c r="U51" s="12">
        <f>T54</f>
        <v>-39324.830000000009</v>
      </c>
    </row>
    <row r="52" spans="1:21">
      <c r="A52" s="1" t="s">
        <v>7</v>
      </c>
      <c r="B52" s="15">
        <f>B51+B50</f>
        <v>-46.68000000000211</v>
      </c>
      <c r="C52" s="15">
        <f t="shared" ref="C52:M52" si="14">C51+C50</f>
        <v>-82.74000000000342</v>
      </c>
      <c r="D52" s="15">
        <f t="shared" si="14"/>
        <v>-48.540000000001783</v>
      </c>
      <c r="E52" s="15">
        <f t="shared" si="14"/>
        <v>-4684.0200000000023</v>
      </c>
      <c r="F52" s="15">
        <f t="shared" si="14"/>
        <v>-600.80000000000109</v>
      </c>
      <c r="G52" s="15">
        <f t="shared" si="14"/>
        <v>-12.23000000000502</v>
      </c>
      <c r="H52" s="15">
        <f t="shared" si="14"/>
        <v>1837.1599999999994</v>
      </c>
      <c r="I52" s="15">
        <f t="shared" si="14"/>
        <v>-19785.710000000006</v>
      </c>
      <c r="J52" s="15">
        <f t="shared" si="14"/>
        <v>-350.67000000000189</v>
      </c>
      <c r="K52" s="15">
        <f t="shared" si="14"/>
        <v>-154.15999999999985</v>
      </c>
      <c r="L52" s="15">
        <f t="shared" si="14"/>
        <v>-206.16000000000622</v>
      </c>
      <c r="M52" s="15">
        <f t="shared" si="14"/>
        <v>-5762.1500000000051</v>
      </c>
      <c r="N52" s="16">
        <f>SUM(B52:M52)</f>
        <v>-29896.700000000037</v>
      </c>
      <c r="O52" s="21"/>
      <c r="R52" s="3" t="s">
        <v>36</v>
      </c>
      <c r="S52" s="13">
        <v>-3636</v>
      </c>
      <c r="T52" s="13">
        <v>-40541.07</v>
      </c>
      <c r="U52" s="13">
        <v>-30030.1</v>
      </c>
    </row>
    <row r="53" spans="1:21"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21"/>
      <c r="M53" s="17"/>
      <c r="N53" s="28"/>
      <c r="O53" s="12"/>
      <c r="R53" s="3" t="s">
        <v>33</v>
      </c>
      <c r="S53" s="50">
        <f>SUM(S50:S52)</f>
        <v>-2597</v>
      </c>
      <c r="T53" s="50">
        <f>SUM(T50:T52)</f>
        <v>-45897.15</v>
      </c>
      <c r="U53" s="50">
        <f>SUM(U50:U52)</f>
        <v>-69354.930000000008</v>
      </c>
    </row>
    <row r="54" spans="1:21">
      <c r="A54" s="18" t="s">
        <v>8</v>
      </c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26"/>
      <c r="O54" s="12"/>
      <c r="R54" s="3" t="s">
        <v>37</v>
      </c>
      <c r="S54" s="12">
        <f>N16</f>
        <v>-5356.0800000000008</v>
      </c>
      <c r="T54" s="12">
        <f>N37</f>
        <v>-39324.830000000009</v>
      </c>
      <c r="U54" s="12">
        <f>N58</f>
        <v>-69221.530000000042</v>
      </c>
    </row>
    <row r="55" spans="1:21">
      <c r="A55" s="3" t="s">
        <v>9</v>
      </c>
      <c r="B55" s="17">
        <f>M37</f>
        <v>-39324.83</v>
      </c>
      <c r="C55" s="17">
        <f>B58</f>
        <v>-39371.51</v>
      </c>
      <c r="D55" s="17">
        <f t="shared" ref="D55:M55" si="15">C58</f>
        <v>-39454.250000000007</v>
      </c>
      <c r="E55" s="17">
        <f t="shared" si="15"/>
        <v>-39502.790000000008</v>
      </c>
      <c r="F55" s="17">
        <f t="shared" si="15"/>
        <v>-44186.810000000012</v>
      </c>
      <c r="G55" s="17">
        <f t="shared" si="15"/>
        <v>-44787.610000000015</v>
      </c>
      <c r="H55" s="17">
        <f t="shared" si="15"/>
        <v>-44799.840000000018</v>
      </c>
      <c r="I55" s="17">
        <f t="shared" si="15"/>
        <v>-42962.680000000022</v>
      </c>
      <c r="J55" s="17">
        <f t="shared" si="15"/>
        <v>-62748.390000000029</v>
      </c>
      <c r="K55" s="17">
        <f t="shared" si="15"/>
        <v>-63099.060000000027</v>
      </c>
      <c r="L55" s="17">
        <f t="shared" si="15"/>
        <v>-63253.22000000003</v>
      </c>
      <c r="M55" s="17">
        <f t="shared" si="15"/>
        <v>-63459.380000000034</v>
      </c>
      <c r="N55" s="17">
        <f>B55</f>
        <v>-39324.83</v>
      </c>
      <c r="O55" s="21"/>
      <c r="R55" s="3" t="s">
        <v>38</v>
      </c>
      <c r="S55" s="51">
        <f>S54-S53</f>
        <v>-2759.0800000000008</v>
      </c>
      <c r="T55" s="51">
        <f>T54-T53</f>
        <v>6572.3199999999924</v>
      </c>
      <c r="U55" s="51">
        <f>U54-U53</f>
        <v>133.39999999996508</v>
      </c>
    </row>
    <row r="56" spans="1:21">
      <c r="A56" s="3" t="s">
        <v>10</v>
      </c>
      <c r="B56" s="17">
        <f>B52</f>
        <v>-46.68000000000211</v>
      </c>
      <c r="C56" s="17">
        <f t="shared" ref="C56:M56" si="16">C52</f>
        <v>-82.74000000000342</v>
      </c>
      <c r="D56" s="17">
        <f t="shared" si="16"/>
        <v>-48.540000000001783</v>
      </c>
      <c r="E56" s="17">
        <f t="shared" si="16"/>
        <v>-4684.0200000000023</v>
      </c>
      <c r="F56" s="17">
        <f t="shared" si="16"/>
        <v>-600.80000000000109</v>
      </c>
      <c r="G56" s="17">
        <f t="shared" si="16"/>
        <v>-12.23000000000502</v>
      </c>
      <c r="H56" s="17">
        <f t="shared" si="16"/>
        <v>1837.1599999999994</v>
      </c>
      <c r="I56" s="17">
        <f t="shared" si="16"/>
        <v>-19785.710000000006</v>
      </c>
      <c r="J56" s="17">
        <f t="shared" si="16"/>
        <v>-350.67000000000189</v>
      </c>
      <c r="K56" s="17">
        <f t="shared" si="16"/>
        <v>-154.15999999999985</v>
      </c>
      <c r="L56" s="17">
        <f t="shared" si="16"/>
        <v>-206.16000000000622</v>
      </c>
      <c r="M56" s="17">
        <f t="shared" si="16"/>
        <v>-5762.1500000000051</v>
      </c>
      <c r="N56" s="17">
        <f>SUM(B56:M56)</f>
        <v>-29896.700000000037</v>
      </c>
      <c r="O56" s="21"/>
    </row>
    <row r="57" spans="1:21">
      <c r="A57" s="3" t="s">
        <v>11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>
        <f>SUM(B57:M57)</f>
        <v>0</v>
      </c>
      <c r="O57" s="21"/>
    </row>
    <row r="58" spans="1:21" ht="14.4" thickBot="1">
      <c r="A58" s="3" t="s">
        <v>12</v>
      </c>
      <c r="B58" s="22">
        <f>SUM(B55:B57)</f>
        <v>-39371.51</v>
      </c>
      <c r="C58" s="22">
        <f t="shared" ref="C58:M58" si="17">SUM(C55:C57)</f>
        <v>-39454.250000000007</v>
      </c>
      <c r="D58" s="22">
        <f t="shared" si="17"/>
        <v>-39502.790000000008</v>
      </c>
      <c r="E58" s="22">
        <f t="shared" si="17"/>
        <v>-44186.810000000012</v>
      </c>
      <c r="F58" s="22">
        <f t="shared" si="17"/>
        <v>-44787.610000000015</v>
      </c>
      <c r="G58" s="22">
        <f t="shared" si="17"/>
        <v>-44799.840000000018</v>
      </c>
      <c r="H58" s="22">
        <f t="shared" si="17"/>
        <v>-42962.680000000022</v>
      </c>
      <c r="I58" s="22">
        <f t="shared" si="17"/>
        <v>-62748.390000000029</v>
      </c>
      <c r="J58" s="22">
        <f t="shared" si="17"/>
        <v>-63099.060000000027</v>
      </c>
      <c r="K58" s="22">
        <f t="shared" si="17"/>
        <v>-63253.22000000003</v>
      </c>
      <c r="L58" s="22">
        <f t="shared" si="17"/>
        <v>-63459.380000000034</v>
      </c>
      <c r="M58" s="22">
        <f t="shared" si="17"/>
        <v>-69221.530000000042</v>
      </c>
      <c r="N58" s="23">
        <f>SUM(N55:N57)</f>
        <v>-69221.530000000042</v>
      </c>
      <c r="O58" s="24"/>
      <c r="P58" s="1" t="s">
        <v>21</v>
      </c>
    </row>
    <row r="59" spans="1:21" ht="14.4" thickTop="1"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25">
        <v>-69221.530000000042</v>
      </c>
      <c r="O59" s="12"/>
      <c r="Q59" s="14"/>
      <c r="R59" s="14"/>
    </row>
    <row r="60" spans="1:21">
      <c r="A60" s="18" t="s">
        <v>13</v>
      </c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26"/>
      <c r="O60" s="24"/>
      <c r="Q60" s="1">
        <v>2020</v>
      </c>
      <c r="S60" s="1">
        <v>2021</v>
      </c>
      <c r="T60" s="1">
        <v>2022</v>
      </c>
      <c r="U60" s="1">
        <v>2023</v>
      </c>
    </row>
    <row r="61" spans="1:21">
      <c r="A61" s="3" t="s">
        <v>14</v>
      </c>
      <c r="B61" s="27">
        <v>4.7300000000000002E-2</v>
      </c>
      <c r="C61" s="27">
        <v>4.7300000000000002E-2</v>
      </c>
      <c r="D61" s="27">
        <v>4.7300000000000002E-2</v>
      </c>
      <c r="E61" s="27">
        <v>4.9799999999999997E-2</v>
      </c>
      <c r="F61" s="27">
        <v>4.9799999999999997E-2</v>
      </c>
      <c r="G61" s="27">
        <v>4.9799999999999997E-2</v>
      </c>
      <c r="H61" s="27">
        <v>4.9799999999999997E-2</v>
      </c>
      <c r="I61" s="27">
        <v>4.9799999999999997E-2</v>
      </c>
      <c r="J61" s="27">
        <v>4.9799999999999997E-2</v>
      </c>
      <c r="K61" s="27">
        <v>5.4899999999999997E-2</v>
      </c>
      <c r="L61" s="27">
        <v>5.4899999999999997E-2</v>
      </c>
      <c r="M61" s="27">
        <v>5.4899999999999997E-2</v>
      </c>
      <c r="N61" s="28"/>
      <c r="O61" s="21"/>
      <c r="P61" s="3" t="s">
        <v>33</v>
      </c>
      <c r="Q61" s="14">
        <f>B20</f>
        <v>74</v>
      </c>
      <c r="R61" s="3" t="s">
        <v>34</v>
      </c>
      <c r="S61" s="12">
        <f>Q61</f>
        <v>74</v>
      </c>
      <c r="T61" s="12">
        <v>0</v>
      </c>
      <c r="U61" s="12">
        <v>0</v>
      </c>
    </row>
    <row r="62" spans="1:21">
      <c r="A62" s="1" t="s">
        <v>9</v>
      </c>
      <c r="B62" s="13">
        <f>M45</f>
        <v>-494.35</v>
      </c>
      <c r="C62" s="13">
        <f>B66</f>
        <v>-652.52</v>
      </c>
      <c r="D62" s="13">
        <f t="shared" ref="D62:M62" si="18">C66</f>
        <v>-795.68</v>
      </c>
      <c r="E62" s="13">
        <f t="shared" si="18"/>
        <v>-954.36999999999989</v>
      </c>
      <c r="F62" s="13">
        <f t="shared" si="18"/>
        <v>-1135.23</v>
      </c>
      <c r="G62" s="13">
        <f t="shared" si="18"/>
        <v>-1324.66</v>
      </c>
      <c r="H62" s="13">
        <f t="shared" si="18"/>
        <v>-1508.0300000000002</v>
      </c>
      <c r="I62" s="13">
        <f t="shared" si="18"/>
        <v>-1689.7400000000002</v>
      </c>
      <c r="J62" s="13">
        <f t="shared" si="18"/>
        <v>-1955.1400000000003</v>
      </c>
      <c r="K62" s="13">
        <f t="shared" si="18"/>
        <v>-2213.4100000000003</v>
      </c>
      <c r="L62" s="13">
        <f t="shared" si="18"/>
        <v>-2508.34</v>
      </c>
      <c r="M62" s="13">
        <f t="shared" si="18"/>
        <v>-2794.69</v>
      </c>
      <c r="N62" s="13">
        <f>B62</f>
        <v>-494.35</v>
      </c>
      <c r="O62" s="21"/>
      <c r="R62" s="3" t="s">
        <v>35</v>
      </c>
      <c r="S62" s="12">
        <v>0</v>
      </c>
      <c r="T62" s="12">
        <f>S65</f>
        <v>-103.1</v>
      </c>
      <c r="U62" s="12">
        <f>T65</f>
        <v>-494.35</v>
      </c>
    </row>
    <row r="63" spans="1:21">
      <c r="A63" s="3" t="s">
        <v>10</v>
      </c>
      <c r="B63" s="13">
        <v>0</v>
      </c>
      <c r="C63" s="13">
        <v>0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f>SUM(B63:M63)</f>
        <v>0</v>
      </c>
      <c r="O63" s="21"/>
      <c r="R63" s="3" t="s">
        <v>36</v>
      </c>
      <c r="S63" s="13">
        <v>0</v>
      </c>
      <c r="T63" s="13">
        <v>-438.23</v>
      </c>
      <c r="U63" s="13">
        <v>-2841.8</v>
      </c>
    </row>
    <row r="64" spans="1:21">
      <c r="A64" s="3" t="s">
        <v>15</v>
      </c>
      <c r="B64" s="13">
        <v>-158.16999999999999</v>
      </c>
      <c r="C64" s="13">
        <v>-143.16</v>
      </c>
      <c r="D64" s="13">
        <v>-158.69</v>
      </c>
      <c r="E64" s="13">
        <v>-180.86</v>
      </c>
      <c r="F64" s="13">
        <v>-189.43</v>
      </c>
      <c r="G64" s="13">
        <v>-183.37</v>
      </c>
      <c r="H64" s="13">
        <v>-181.71</v>
      </c>
      <c r="I64" s="13">
        <v>-265.39999999999998</v>
      </c>
      <c r="J64" s="13">
        <v>-258.27</v>
      </c>
      <c r="K64" s="13">
        <v>-294.93</v>
      </c>
      <c r="L64" s="13">
        <v>-286.35000000000002</v>
      </c>
      <c r="M64" s="13">
        <v>-322.76</v>
      </c>
      <c r="N64" s="13">
        <f t="shared" ref="N64:N65" si="19">SUM(B64:M64)</f>
        <v>-2623.1000000000004</v>
      </c>
      <c r="O64" s="21"/>
      <c r="R64" s="3" t="s">
        <v>33</v>
      </c>
      <c r="S64" s="50">
        <f>SUM(S61:S63)</f>
        <v>74</v>
      </c>
      <c r="T64" s="50">
        <f>SUM(T61:T63)</f>
        <v>-541.33000000000004</v>
      </c>
      <c r="U64" s="50">
        <f>SUM(U61:U63)</f>
        <v>-3336.15</v>
      </c>
    </row>
    <row r="65" spans="1:21">
      <c r="A65" s="3" t="s">
        <v>11</v>
      </c>
      <c r="B65" s="13">
        <v>0</v>
      </c>
      <c r="C65" s="13">
        <v>0</v>
      </c>
      <c r="D65" s="13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f t="shared" si="19"/>
        <v>0</v>
      </c>
      <c r="O65" s="21"/>
      <c r="R65" s="3" t="s">
        <v>37</v>
      </c>
      <c r="S65" s="12">
        <f>N24</f>
        <v>-103.1</v>
      </c>
      <c r="T65" s="12">
        <f>N45</f>
        <v>-494.35</v>
      </c>
      <c r="U65" s="12">
        <f>N66</f>
        <v>-3117.4500000000003</v>
      </c>
    </row>
    <row r="66" spans="1:21" ht="14.4" thickBot="1">
      <c r="A66" s="1" t="s">
        <v>12</v>
      </c>
      <c r="B66" s="22">
        <f>SUM(B62:B65)</f>
        <v>-652.52</v>
      </c>
      <c r="C66" s="22">
        <f>SUM(C62:C65)</f>
        <v>-795.68</v>
      </c>
      <c r="D66" s="22">
        <f t="shared" ref="D66:M66" si="20">SUM(D62:D65)</f>
        <v>-954.36999999999989</v>
      </c>
      <c r="E66" s="22">
        <f t="shared" si="20"/>
        <v>-1135.23</v>
      </c>
      <c r="F66" s="22">
        <f t="shared" si="20"/>
        <v>-1324.66</v>
      </c>
      <c r="G66" s="22">
        <f t="shared" si="20"/>
        <v>-1508.0300000000002</v>
      </c>
      <c r="H66" s="22">
        <f t="shared" si="20"/>
        <v>-1689.7400000000002</v>
      </c>
      <c r="I66" s="22">
        <f t="shared" si="20"/>
        <v>-1955.1400000000003</v>
      </c>
      <c r="J66" s="22">
        <f t="shared" si="20"/>
        <v>-2213.4100000000003</v>
      </c>
      <c r="K66" s="22">
        <f t="shared" si="20"/>
        <v>-2508.34</v>
      </c>
      <c r="L66" s="22">
        <f t="shared" si="20"/>
        <v>-2794.69</v>
      </c>
      <c r="M66" s="22">
        <f t="shared" si="20"/>
        <v>-3117.45</v>
      </c>
      <c r="N66" s="23">
        <f>SUM(N62:N65)</f>
        <v>-3117.4500000000003</v>
      </c>
      <c r="O66" s="21"/>
      <c r="R66" s="3" t="s">
        <v>38</v>
      </c>
      <c r="S66" s="51">
        <f>S65-S64</f>
        <v>-177.1</v>
      </c>
      <c r="T66" s="51">
        <f>T65-T64</f>
        <v>46.980000000000018</v>
      </c>
      <c r="U66" s="51">
        <f>U65-U64</f>
        <v>218.69999999999982</v>
      </c>
    </row>
    <row r="67" spans="1:21" ht="14.4" thickTop="1">
      <c r="N67" s="34">
        <v>-3117.45</v>
      </c>
      <c r="O67" s="12"/>
    </row>
    <row r="68" spans="1:21">
      <c r="S68" s="12">
        <f>S55+S66</f>
        <v>-2936.1800000000007</v>
      </c>
      <c r="T68" s="12">
        <f>T55+T66</f>
        <v>6619.299999999992</v>
      </c>
      <c r="U68" s="12">
        <f>U55+U66</f>
        <v>352.09999999996489</v>
      </c>
    </row>
    <row r="69" spans="1:21"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" t="s">
        <v>16</v>
      </c>
    </row>
    <row r="70" spans="1:21">
      <c r="N70" s="35" t="s">
        <v>8</v>
      </c>
      <c r="P70" s="1">
        <v>2023</v>
      </c>
    </row>
    <row r="71" spans="1:21">
      <c r="N71" s="36"/>
      <c r="O71" s="3" t="s">
        <v>17</v>
      </c>
      <c r="P71" s="33">
        <f>N58</f>
        <v>-69221.530000000042</v>
      </c>
      <c r="Q71" s="4"/>
    </row>
    <row r="72" spans="1:21">
      <c r="I72" s="12"/>
      <c r="N72" s="36"/>
      <c r="O72" s="3" t="s">
        <v>18</v>
      </c>
      <c r="P72" s="33">
        <v>-73050.03</v>
      </c>
    </row>
    <row r="73" spans="1:21">
      <c r="O73" s="30" t="s">
        <v>19</v>
      </c>
      <c r="P73" s="37">
        <f>P71-P72</f>
        <v>3828.4999999999563</v>
      </c>
      <c r="Q73" s="3" t="s">
        <v>20</v>
      </c>
    </row>
    <row r="74" spans="1:21">
      <c r="N74" s="3"/>
      <c r="P74" s="4"/>
    </row>
    <row r="75" spans="1:21">
      <c r="N75" s="3"/>
      <c r="P75" s="4"/>
    </row>
    <row r="76" spans="1:21">
      <c r="N76" s="35" t="s">
        <v>21</v>
      </c>
      <c r="P76" s="1">
        <v>2023</v>
      </c>
    </row>
    <row r="77" spans="1:21">
      <c r="N77" s="3"/>
      <c r="O77" s="3" t="s">
        <v>17</v>
      </c>
      <c r="P77" s="33">
        <f>N66</f>
        <v>-3117.4500000000003</v>
      </c>
    </row>
    <row r="78" spans="1:21">
      <c r="N78" s="3"/>
      <c r="O78" s="3" t="s">
        <v>18</v>
      </c>
      <c r="P78" s="33">
        <v>-3415.64</v>
      </c>
    </row>
    <row r="79" spans="1:21">
      <c r="O79" s="1" t="s">
        <v>19</v>
      </c>
      <c r="P79" s="37">
        <f>P77-P78</f>
        <v>298.1899999999996</v>
      </c>
      <c r="Q79" s="3" t="s">
        <v>20</v>
      </c>
    </row>
  </sheetData>
  <mergeCells count="11">
    <mergeCell ref="P4:P5"/>
    <mergeCell ref="A26:A27"/>
    <mergeCell ref="N26:N27"/>
    <mergeCell ref="O26:O27"/>
    <mergeCell ref="P26:P27"/>
    <mergeCell ref="A47:A48"/>
    <mergeCell ref="N47:N48"/>
    <mergeCell ref="O47:O48"/>
    <mergeCell ref="A4:A5"/>
    <mergeCell ref="N4:N5"/>
    <mergeCell ref="O4:O5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E924E-EB70-4A5D-A23B-8320BB5CD493}">
  <sheetPr>
    <tabColor theme="9" tint="0.59999389629810485"/>
  </sheetPr>
  <dimension ref="A1:R46"/>
  <sheetViews>
    <sheetView zoomScale="115" zoomScaleNormal="115" workbookViewId="0">
      <pane ySplit="1" topLeftCell="A2" activePane="bottomLeft" state="frozen"/>
      <selection activeCell="O40" sqref="O40"/>
      <selection pane="bottomLeft" activeCell="E2" sqref="E2"/>
    </sheetView>
  </sheetViews>
  <sheetFormatPr defaultColWidth="8.88671875" defaultRowHeight="14.4"/>
  <cols>
    <col min="1" max="1" width="17.88671875" customWidth="1"/>
    <col min="2" max="2" width="13.6640625" style="38" bestFit="1" customWidth="1"/>
    <col min="3" max="5" width="13.6640625" style="39" customWidth="1"/>
    <col min="6" max="6" width="14.44140625" style="39" bestFit="1" customWidth="1"/>
    <col min="7" max="8" width="14.44140625" style="40" customWidth="1"/>
    <col min="9" max="10" width="17.6640625" style="38" customWidth="1"/>
    <col min="11" max="11" width="17.33203125" bestFit="1" customWidth="1"/>
    <col min="12" max="12" width="10.5546875" bestFit="1" customWidth="1"/>
    <col min="13" max="13" width="11.6640625" bestFit="1" customWidth="1"/>
    <col min="15" max="15" width="10.5546875" bestFit="1" customWidth="1"/>
    <col min="17" max="17" width="10.5546875" bestFit="1" customWidth="1"/>
  </cols>
  <sheetData>
    <row r="1" spans="1:13">
      <c r="A1" t="s">
        <v>22</v>
      </c>
      <c r="B1" s="38" t="s">
        <v>23</v>
      </c>
      <c r="C1" s="39" t="s">
        <v>24</v>
      </c>
      <c r="D1" s="39" t="s">
        <v>25</v>
      </c>
      <c r="E1" s="39" t="s">
        <v>26</v>
      </c>
      <c r="F1" s="39" t="s">
        <v>27</v>
      </c>
      <c r="G1" s="40" t="s">
        <v>28</v>
      </c>
      <c r="H1" s="40" t="s">
        <v>29</v>
      </c>
      <c r="I1" s="38" t="s">
        <v>30</v>
      </c>
      <c r="J1" s="38" t="s">
        <v>25</v>
      </c>
      <c r="K1" t="s">
        <v>31</v>
      </c>
    </row>
    <row r="2" spans="1:13">
      <c r="E2" s="39">
        <f>C2+D2</f>
        <v>0</v>
      </c>
      <c r="F2" s="39">
        <f>E2</f>
        <v>0</v>
      </c>
      <c r="K2">
        <v>74</v>
      </c>
    </row>
    <row r="3" spans="1:13">
      <c r="A3" s="41">
        <v>44197</v>
      </c>
      <c r="B3" s="42">
        <v>5.7000000000000002E-3</v>
      </c>
      <c r="C3" s="39">
        <v>1333.1999999999998</v>
      </c>
      <c r="E3" s="39">
        <f t="shared" ref="E3:E38" si="0">C3+D3</f>
        <v>1333.1999999999998</v>
      </c>
      <c r="F3" s="43">
        <f>F2+E3</f>
        <v>1333.1999999999998</v>
      </c>
      <c r="G3" s="44">
        <v>31</v>
      </c>
      <c r="H3" s="44">
        <f>SUM(G3:G14)</f>
        <v>365</v>
      </c>
      <c r="I3" s="39">
        <f t="shared" ref="I3:I38" si="1">ROUND(F3*B3*G3/H3,2)</f>
        <v>0.65</v>
      </c>
      <c r="J3" s="39"/>
      <c r="K3" s="45">
        <f>I3+K2</f>
        <v>74.650000000000006</v>
      </c>
    </row>
    <row r="4" spans="1:13">
      <c r="A4" s="41">
        <v>44228</v>
      </c>
      <c r="B4" s="42">
        <v>5.7000000000000002E-3</v>
      </c>
      <c r="C4" s="39">
        <v>279.75</v>
      </c>
      <c r="E4" s="39">
        <f t="shared" si="0"/>
        <v>279.75</v>
      </c>
      <c r="F4" s="43">
        <f t="shared" ref="F4:F38" si="2">F3+E4</f>
        <v>1612.9499999999998</v>
      </c>
      <c r="G4" s="44">
        <v>28</v>
      </c>
      <c r="H4" s="44">
        <f t="shared" ref="H4:H14" si="3">H3</f>
        <v>365</v>
      </c>
      <c r="I4" s="39">
        <f t="shared" si="1"/>
        <v>0.71</v>
      </c>
      <c r="J4" s="39"/>
      <c r="K4" s="45">
        <f>K3+I4</f>
        <v>75.36</v>
      </c>
    </row>
    <row r="5" spans="1:13">
      <c r="A5" s="41">
        <v>44256</v>
      </c>
      <c r="B5" s="42">
        <v>5.7000000000000002E-3</v>
      </c>
      <c r="C5" s="39">
        <v>319.22999999999956</v>
      </c>
      <c r="E5" s="39">
        <f t="shared" si="0"/>
        <v>319.22999999999956</v>
      </c>
      <c r="F5" s="43">
        <f t="shared" si="2"/>
        <v>1932.1799999999994</v>
      </c>
      <c r="G5" s="44">
        <v>31</v>
      </c>
      <c r="H5" s="44">
        <f t="shared" si="3"/>
        <v>365</v>
      </c>
      <c r="I5" s="39">
        <f t="shared" si="1"/>
        <v>0.94</v>
      </c>
      <c r="J5" s="39"/>
      <c r="K5" s="45">
        <f t="shared" ref="K5:K37" si="4">K4+I5</f>
        <v>76.3</v>
      </c>
    </row>
    <row r="6" spans="1:13">
      <c r="A6" s="41">
        <v>44287</v>
      </c>
      <c r="B6" s="42">
        <v>5.7000000000000002E-3</v>
      </c>
      <c r="C6" s="39">
        <v>238.01000000000022</v>
      </c>
      <c r="E6" s="39">
        <f t="shared" si="0"/>
        <v>238.01000000000022</v>
      </c>
      <c r="F6" s="43">
        <f t="shared" si="2"/>
        <v>2170.1899999999996</v>
      </c>
      <c r="G6" s="44">
        <v>30</v>
      </c>
      <c r="H6" s="44">
        <f t="shared" si="3"/>
        <v>365</v>
      </c>
      <c r="I6" s="39">
        <f t="shared" si="1"/>
        <v>1.02</v>
      </c>
      <c r="J6" s="39"/>
      <c r="K6" s="45">
        <f t="shared" si="4"/>
        <v>77.319999999999993</v>
      </c>
    </row>
    <row r="7" spans="1:13">
      <c r="A7" s="41">
        <v>44317</v>
      </c>
      <c r="B7" s="42">
        <v>5.7000000000000002E-3</v>
      </c>
      <c r="C7" s="39">
        <v>243.94999999999982</v>
      </c>
      <c r="E7" s="39">
        <f t="shared" si="0"/>
        <v>243.94999999999982</v>
      </c>
      <c r="F7" s="43">
        <f t="shared" si="2"/>
        <v>2414.1399999999994</v>
      </c>
      <c r="G7" s="44">
        <v>31</v>
      </c>
      <c r="H7" s="44">
        <f t="shared" si="3"/>
        <v>365</v>
      </c>
      <c r="I7" s="39">
        <f t="shared" si="1"/>
        <v>1.17</v>
      </c>
      <c r="J7" s="39"/>
      <c r="K7" s="45">
        <f t="shared" si="4"/>
        <v>78.489999999999995</v>
      </c>
    </row>
    <row r="8" spans="1:13">
      <c r="A8" s="41">
        <v>44348</v>
      </c>
      <c r="B8" s="42">
        <v>5.7000000000000002E-3</v>
      </c>
      <c r="C8" s="39">
        <v>273.78999999999996</v>
      </c>
      <c r="D8" s="39">
        <v>-3466</v>
      </c>
      <c r="E8" s="39">
        <f t="shared" si="0"/>
        <v>-3192.21</v>
      </c>
      <c r="F8" s="43">
        <f t="shared" si="2"/>
        <v>-778.07000000000062</v>
      </c>
      <c r="G8" s="44">
        <v>30</v>
      </c>
      <c r="H8" s="44">
        <f t="shared" si="3"/>
        <v>365</v>
      </c>
      <c r="I8" s="39">
        <f t="shared" si="1"/>
        <v>-0.36</v>
      </c>
      <c r="J8" s="39">
        <f>'2021-2024 REG ASSET 1551-00 SME'!G23</f>
        <v>-170</v>
      </c>
      <c r="K8" s="45">
        <f>K7+I8+J8</f>
        <v>-91.87</v>
      </c>
    </row>
    <row r="9" spans="1:13">
      <c r="A9" s="41">
        <v>44378</v>
      </c>
      <c r="B9" s="42">
        <v>5.7000000000000002E-3</v>
      </c>
      <c r="C9" s="39">
        <v>238.21000000000004</v>
      </c>
      <c r="E9" s="39">
        <f t="shared" si="0"/>
        <v>238.21000000000004</v>
      </c>
      <c r="F9" s="43">
        <f t="shared" si="2"/>
        <v>-539.86000000000058</v>
      </c>
      <c r="G9" s="44">
        <v>31</v>
      </c>
      <c r="H9" s="44">
        <f t="shared" si="3"/>
        <v>365</v>
      </c>
      <c r="I9" s="39">
        <f t="shared" si="1"/>
        <v>-0.26</v>
      </c>
      <c r="J9" s="39"/>
      <c r="K9" s="45">
        <f t="shared" si="4"/>
        <v>-92.13000000000001</v>
      </c>
    </row>
    <row r="10" spans="1:13">
      <c r="A10" s="41">
        <v>44409</v>
      </c>
      <c r="B10" s="42">
        <v>5.7000000000000002E-3</v>
      </c>
      <c r="C10" s="39">
        <v>258.48999999999978</v>
      </c>
      <c r="E10" s="39">
        <f t="shared" si="0"/>
        <v>258.48999999999978</v>
      </c>
      <c r="F10" s="43">
        <f t="shared" si="2"/>
        <v>-281.3700000000008</v>
      </c>
      <c r="G10" s="44">
        <v>31</v>
      </c>
      <c r="H10" s="44">
        <f t="shared" si="3"/>
        <v>365</v>
      </c>
      <c r="I10" s="39">
        <f t="shared" si="1"/>
        <v>-0.14000000000000001</v>
      </c>
      <c r="J10" s="39"/>
      <c r="K10" s="45">
        <f t="shared" si="4"/>
        <v>-92.27000000000001</v>
      </c>
    </row>
    <row r="11" spans="1:13">
      <c r="A11" s="41">
        <v>44440</v>
      </c>
      <c r="B11" s="42">
        <v>5.7000000000000002E-3</v>
      </c>
      <c r="C11" s="39">
        <v>-5696.26</v>
      </c>
      <c r="E11" s="39">
        <f t="shared" si="0"/>
        <v>-5696.26</v>
      </c>
      <c r="F11" s="43">
        <f t="shared" si="2"/>
        <v>-5977.630000000001</v>
      </c>
      <c r="G11" s="44">
        <v>30</v>
      </c>
      <c r="H11" s="44">
        <f t="shared" si="3"/>
        <v>365</v>
      </c>
      <c r="I11" s="39">
        <f t="shared" si="1"/>
        <v>-2.8</v>
      </c>
      <c r="J11" s="39"/>
      <c r="K11" s="45">
        <f t="shared" si="4"/>
        <v>-95.070000000000007</v>
      </c>
    </row>
    <row r="12" spans="1:13">
      <c r="A12" s="41">
        <v>44470</v>
      </c>
      <c r="B12" s="42">
        <v>5.7000000000000002E-3</v>
      </c>
      <c r="C12" s="39">
        <v>140.27999999999975</v>
      </c>
      <c r="E12" s="39">
        <f t="shared" si="0"/>
        <v>140.27999999999975</v>
      </c>
      <c r="F12" s="43">
        <f t="shared" si="2"/>
        <v>-5837.3500000000013</v>
      </c>
      <c r="G12" s="44">
        <v>31</v>
      </c>
      <c r="H12" s="44">
        <f t="shared" si="3"/>
        <v>365</v>
      </c>
      <c r="I12" s="39">
        <f t="shared" si="1"/>
        <v>-2.83</v>
      </c>
      <c r="J12" s="39"/>
      <c r="K12" s="45">
        <f t="shared" si="4"/>
        <v>-97.9</v>
      </c>
    </row>
    <row r="13" spans="1:13">
      <c r="A13" s="41">
        <v>44501</v>
      </c>
      <c r="B13" s="42">
        <v>5.7000000000000002E-3</v>
      </c>
      <c r="C13" s="39">
        <v>262.51000000000022</v>
      </c>
      <c r="E13" s="39">
        <f t="shared" si="0"/>
        <v>262.51000000000022</v>
      </c>
      <c r="F13" s="43">
        <f t="shared" si="2"/>
        <v>-5574.8400000000011</v>
      </c>
      <c r="G13" s="44">
        <v>30</v>
      </c>
      <c r="H13" s="44">
        <f t="shared" si="3"/>
        <v>365</v>
      </c>
      <c r="I13" s="39">
        <f t="shared" si="1"/>
        <v>-2.61</v>
      </c>
      <c r="J13" s="39"/>
      <c r="K13" s="45">
        <f t="shared" si="4"/>
        <v>-100.51</v>
      </c>
    </row>
    <row r="14" spans="1:13">
      <c r="A14" s="41">
        <v>44531</v>
      </c>
      <c r="B14" s="42">
        <v>5.7000000000000002E-3</v>
      </c>
      <c r="C14" s="39">
        <v>218.76000000000022</v>
      </c>
      <c r="E14" s="39">
        <f t="shared" si="0"/>
        <v>218.76000000000022</v>
      </c>
      <c r="F14" s="43">
        <f t="shared" si="2"/>
        <v>-5356.0800000000008</v>
      </c>
      <c r="G14" s="44">
        <v>31</v>
      </c>
      <c r="H14" s="44">
        <f t="shared" si="3"/>
        <v>365</v>
      </c>
      <c r="I14" s="39">
        <f t="shared" si="1"/>
        <v>-2.59</v>
      </c>
      <c r="J14" s="39"/>
      <c r="K14" s="45">
        <f t="shared" si="4"/>
        <v>-103.10000000000001</v>
      </c>
      <c r="L14" s="39">
        <f>SUM(I3:I14)</f>
        <v>-7.1</v>
      </c>
      <c r="M14" s="39">
        <f>L14+6.6</f>
        <v>-0.5</v>
      </c>
    </row>
    <row r="15" spans="1:13">
      <c r="A15" s="41">
        <v>44562</v>
      </c>
      <c r="B15" s="42">
        <v>5.7000000000000002E-3</v>
      </c>
      <c r="C15" s="39">
        <v>325.94999999999982</v>
      </c>
      <c r="E15" s="39">
        <f t="shared" si="0"/>
        <v>325.94999999999982</v>
      </c>
      <c r="F15" s="43">
        <f t="shared" si="2"/>
        <v>-5030.130000000001</v>
      </c>
      <c r="G15" s="44">
        <v>31</v>
      </c>
      <c r="H15" s="44">
        <f>SUM(G15:G26)</f>
        <v>365</v>
      </c>
      <c r="I15" s="39">
        <f t="shared" si="1"/>
        <v>-2.44</v>
      </c>
      <c r="J15" s="39"/>
      <c r="K15" s="45">
        <f t="shared" si="4"/>
        <v>-105.54</v>
      </c>
    </row>
    <row r="16" spans="1:13">
      <c r="A16" s="41">
        <v>44593</v>
      </c>
      <c r="B16" s="42">
        <v>5.7000000000000002E-3</v>
      </c>
      <c r="C16" s="39">
        <v>267.14000000000306</v>
      </c>
      <c r="E16" s="39">
        <f t="shared" si="0"/>
        <v>267.14000000000306</v>
      </c>
      <c r="F16" s="43">
        <f t="shared" si="2"/>
        <v>-4762.989999999998</v>
      </c>
      <c r="G16" s="44">
        <v>28</v>
      </c>
      <c r="H16" s="44">
        <f t="shared" ref="H16:H26" si="5">H15</f>
        <v>365</v>
      </c>
      <c r="I16" s="39">
        <f t="shared" si="1"/>
        <v>-2.08</v>
      </c>
      <c r="J16" s="39"/>
      <c r="K16" s="45">
        <f t="shared" si="4"/>
        <v>-107.62</v>
      </c>
    </row>
    <row r="17" spans="1:13">
      <c r="A17" s="41">
        <v>44621</v>
      </c>
      <c r="B17" s="42">
        <v>5.7000000000000002E-3</v>
      </c>
      <c r="C17" s="39">
        <v>591.21999999999935</v>
      </c>
      <c r="E17" s="39">
        <f t="shared" si="0"/>
        <v>591.21999999999935</v>
      </c>
      <c r="F17" s="43">
        <f t="shared" si="2"/>
        <v>-4171.7699999999986</v>
      </c>
      <c r="G17" s="44">
        <v>31</v>
      </c>
      <c r="H17" s="44">
        <f t="shared" si="5"/>
        <v>365</v>
      </c>
      <c r="I17" s="39">
        <f t="shared" si="1"/>
        <v>-2.02</v>
      </c>
      <c r="J17" s="39"/>
      <c r="K17" s="45">
        <f t="shared" si="4"/>
        <v>-109.64</v>
      </c>
    </row>
    <row r="18" spans="1:13">
      <c r="A18" s="41">
        <v>44652</v>
      </c>
      <c r="B18" s="42">
        <v>1.0200000000000001E-2</v>
      </c>
      <c r="C18" s="39">
        <v>-1822.3600000000024</v>
      </c>
      <c r="E18" s="39">
        <f t="shared" si="0"/>
        <v>-1822.3600000000024</v>
      </c>
      <c r="F18" s="43">
        <f t="shared" si="2"/>
        <v>-5994.130000000001</v>
      </c>
      <c r="G18" s="44">
        <v>30</v>
      </c>
      <c r="H18" s="44">
        <f t="shared" si="5"/>
        <v>365</v>
      </c>
      <c r="I18" s="39">
        <f t="shared" si="1"/>
        <v>-5.03</v>
      </c>
      <c r="J18" s="39"/>
      <c r="K18" s="45">
        <f t="shared" si="4"/>
        <v>-114.67</v>
      </c>
    </row>
    <row r="19" spans="1:13">
      <c r="A19" s="41">
        <v>44682</v>
      </c>
      <c r="B19" s="42">
        <v>1.0200000000000001E-2</v>
      </c>
      <c r="C19" s="39">
        <v>-1542.0499999999975</v>
      </c>
      <c r="D19" s="39">
        <v>2427</v>
      </c>
      <c r="E19" s="39">
        <f t="shared" si="0"/>
        <v>884.95000000000255</v>
      </c>
      <c r="F19" s="43">
        <f t="shared" si="2"/>
        <v>-5109.1799999999985</v>
      </c>
      <c r="G19" s="44">
        <v>31</v>
      </c>
      <c r="H19" s="44">
        <f t="shared" si="5"/>
        <v>365</v>
      </c>
      <c r="I19" s="39">
        <f t="shared" si="1"/>
        <v>-4.43</v>
      </c>
      <c r="J19" s="39">
        <v>107</v>
      </c>
      <c r="K19" s="45">
        <f>K18+I19+J19</f>
        <v>-12.099999999999994</v>
      </c>
    </row>
    <row r="20" spans="1:13">
      <c r="A20" s="41">
        <v>44713</v>
      </c>
      <c r="B20" s="42">
        <v>1.0200000000000001E-2</v>
      </c>
      <c r="C20" s="39">
        <v>-1507.5099999999984</v>
      </c>
      <c r="E20" s="39">
        <f t="shared" si="0"/>
        <v>-1507.5099999999984</v>
      </c>
      <c r="F20" s="43">
        <f t="shared" si="2"/>
        <v>-6616.6899999999969</v>
      </c>
      <c r="G20" s="44">
        <v>30</v>
      </c>
      <c r="H20" s="44">
        <f t="shared" si="5"/>
        <v>365</v>
      </c>
      <c r="I20" s="39">
        <f t="shared" si="1"/>
        <v>-5.55</v>
      </c>
      <c r="J20" s="39"/>
      <c r="K20" s="45">
        <f t="shared" si="4"/>
        <v>-17.649999999999995</v>
      </c>
    </row>
    <row r="21" spans="1:13">
      <c r="A21" s="41">
        <v>44743</v>
      </c>
      <c r="B21" s="42">
        <v>2.1999999999999999E-2</v>
      </c>
      <c r="C21" s="39">
        <v>170.64999999999964</v>
      </c>
      <c r="E21" s="39">
        <f t="shared" si="0"/>
        <v>170.64999999999964</v>
      </c>
      <c r="F21" s="43">
        <f t="shared" si="2"/>
        <v>-6446.0399999999972</v>
      </c>
      <c r="G21" s="44">
        <v>31</v>
      </c>
      <c r="H21" s="44">
        <f t="shared" si="5"/>
        <v>365</v>
      </c>
      <c r="I21" s="39">
        <f t="shared" si="1"/>
        <v>-12.04</v>
      </c>
      <c r="J21" s="39"/>
      <c r="K21" s="45">
        <f t="shared" si="4"/>
        <v>-29.689999999999994</v>
      </c>
    </row>
    <row r="22" spans="1:13">
      <c r="A22" s="41">
        <v>44774</v>
      </c>
      <c r="B22" s="42">
        <v>2.1999999999999999E-2</v>
      </c>
      <c r="C22" s="39">
        <v>-122.72000000000025</v>
      </c>
      <c r="E22" s="39">
        <f t="shared" si="0"/>
        <v>-122.72000000000025</v>
      </c>
      <c r="F22" s="43">
        <f t="shared" si="2"/>
        <v>-6568.7599999999975</v>
      </c>
      <c r="G22" s="44">
        <v>31</v>
      </c>
      <c r="H22" s="44">
        <f t="shared" si="5"/>
        <v>365</v>
      </c>
      <c r="I22" s="39">
        <f t="shared" si="1"/>
        <v>-12.27</v>
      </c>
      <c r="J22" s="39"/>
      <c r="K22" s="45">
        <f t="shared" si="4"/>
        <v>-41.959999999999994</v>
      </c>
    </row>
    <row r="23" spans="1:13">
      <c r="A23" s="41">
        <v>44805</v>
      </c>
      <c r="B23" s="42">
        <v>2.1999999999999999E-2</v>
      </c>
      <c r="C23" s="39">
        <v>-32565.32</v>
      </c>
      <c r="E23" s="39">
        <f t="shared" si="0"/>
        <v>-32565.32</v>
      </c>
      <c r="F23" s="43">
        <f t="shared" si="2"/>
        <v>-39134.079999999994</v>
      </c>
      <c r="G23" s="44">
        <v>30</v>
      </c>
      <c r="H23" s="44">
        <f t="shared" si="5"/>
        <v>365</v>
      </c>
      <c r="I23" s="39">
        <f t="shared" si="1"/>
        <v>-70.760000000000005</v>
      </c>
      <c r="J23" s="39"/>
      <c r="K23" s="45">
        <f t="shared" si="4"/>
        <v>-112.72</v>
      </c>
    </row>
    <row r="24" spans="1:13">
      <c r="A24" s="41">
        <v>44835</v>
      </c>
      <c r="B24" s="42">
        <v>3.8699999999999998E-2</v>
      </c>
      <c r="C24" s="39">
        <v>35.949999999999818</v>
      </c>
      <c r="E24" s="39">
        <f t="shared" si="0"/>
        <v>35.949999999999818</v>
      </c>
      <c r="F24" s="43">
        <f t="shared" si="2"/>
        <v>-39098.129999999997</v>
      </c>
      <c r="G24" s="44">
        <v>31</v>
      </c>
      <c r="H24" s="44">
        <f t="shared" si="5"/>
        <v>365</v>
      </c>
      <c r="I24" s="39">
        <f t="shared" si="1"/>
        <v>-128.51</v>
      </c>
      <c r="J24" s="39"/>
      <c r="K24" s="45">
        <f t="shared" si="4"/>
        <v>-241.23</v>
      </c>
    </row>
    <row r="25" spans="1:13">
      <c r="A25" s="41">
        <v>44866</v>
      </c>
      <c r="B25" s="42">
        <v>3.8699999999999998E-2</v>
      </c>
      <c r="C25" s="39">
        <v>154.51999999999862</v>
      </c>
      <c r="E25" s="39">
        <f t="shared" si="0"/>
        <v>154.51999999999862</v>
      </c>
      <c r="F25" s="43">
        <f t="shared" si="2"/>
        <v>-38943.61</v>
      </c>
      <c r="G25" s="44">
        <v>30</v>
      </c>
      <c r="H25" s="44">
        <f t="shared" si="5"/>
        <v>365</v>
      </c>
      <c r="I25" s="39">
        <f t="shared" si="1"/>
        <v>-123.87</v>
      </c>
      <c r="J25" s="39"/>
      <c r="K25" s="45">
        <f t="shared" si="4"/>
        <v>-365.1</v>
      </c>
    </row>
    <row r="26" spans="1:13">
      <c r="A26" s="41">
        <v>44896</v>
      </c>
      <c r="B26" s="42">
        <v>3.8699999999999998E-2</v>
      </c>
      <c r="C26" s="39">
        <v>-381.21999999999935</v>
      </c>
      <c r="E26" s="39">
        <f t="shared" si="0"/>
        <v>-381.21999999999935</v>
      </c>
      <c r="F26" s="43">
        <f t="shared" si="2"/>
        <v>-39324.83</v>
      </c>
      <c r="G26" s="44">
        <v>31</v>
      </c>
      <c r="H26" s="44">
        <f t="shared" si="5"/>
        <v>365</v>
      </c>
      <c r="I26" s="39">
        <f t="shared" si="1"/>
        <v>-129.25</v>
      </c>
      <c r="J26" s="39"/>
      <c r="K26" s="45">
        <f t="shared" si="4"/>
        <v>-494.35</v>
      </c>
      <c r="L26" s="39">
        <f>SUM(I15:I26)</f>
        <v>-498.25</v>
      </c>
      <c r="M26" s="39">
        <f>L26+493.08</f>
        <v>-5.1700000000000159</v>
      </c>
    </row>
    <row r="27" spans="1:13">
      <c r="A27" s="41">
        <v>44927</v>
      </c>
      <c r="B27" s="42">
        <v>4.7300000000000002E-2</v>
      </c>
      <c r="C27" s="39">
        <v>-46.68000000000211</v>
      </c>
      <c r="E27" s="39">
        <f t="shared" si="0"/>
        <v>-46.68000000000211</v>
      </c>
      <c r="F27" s="43">
        <f t="shared" si="2"/>
        <v>-39371.51</v>
      </c>
      <c r="G27" s="44">
        <v>31</v>
      </c>
      <c r="H27" s="44">
        <f>SUM(G27:G38)</f>
        <v>365</v>
      </c>
      <c r="I27" s="39">
        <f t="shared" si="1"/>
        <v>-158.16999999999999</v>
      </c>
      <c r="J27" s="39"/>
      <c r="K27" s="45">
        <f t="shared" si="4"/>
        <v>-652.52</v>
      </c>
    </row>
    <row r="28" spans="1:13">
      <c r="A28" s="41">
        <v>44958</v>
      </c>
      <c r="B28" s="42">
        <v>4.7300000000000002E-2</v>
      </c>
      <c r="C28" s="39">
        <v>-82.74000000000342</v>
      </c>
      <c r="E28" s="39">
        <f t="shared" si="0"/>
        <v>-82.74000000000342</v>
      </c>
      <c r="F28" s="43">
        <f t="shared" si="2"/>
        <v>-39454.250000000007</v>
      </c>
      <c r="G28" s="44">
        <v>28</v>
      </c>
      <c r="H28" s="44">
        <f t="shared" ref="H28:H38" si="6">H27</f>
        <v>365</v>
      </c>
      <c r="I28" s="39">
        <f t="shared" si="1"/>
        <v>-143.16</v>
      </c>
      <c r="J28" s="39"/>
      <c r="K28" s="45">
        <f t="shared" si="4"/>
        <v>-795.68</v>
      </c>
    </row>
    <row r="29" spans="1:13">
      <c r="A29" s="41">
        <v>44986</v>
      </c>
      <c r="B29" s="42">
        <v>4.7300000000000002E-2</v>
      </c>
      <c r="C29" s="39">
        <v>-48.540000000001783</v>
      </c>
      <c r="E29" s="39">
        <f t="shared" si="0"/>
        <v>-48.540000000001783</v>
      </c>
      <c r="F29" s="43">
        <f t="shared" si="2"/>
        <v>-39502.790000000008</v>
      </c>
      <c r="G29" s="44">
        <v>31</v>
      </c>
      <c r="H29" s="44">
        <f t="shared" si="6"/>
        <v>365</v>
      </c>
      <c r="I29" s="39">
        <f t="shared" si="1"/>
        <v>-158.69</v>
      </c>
      <c r="J29" s="39"/>
      <c r="K29" s="45">
        <f t="shared" si="4"/>
        <v>-954.36999999999989</v>
      </c>
    </row>
    <row r="30" spans="1:13">
      <c r="A30" s="41">
        <v>45017</v>
      </c>
      <c r="B30" s="42">
        <v>4.9799999999999997E-2</v>
      </c>
      <c r="C30" s="39">
        <v>-4684.0200000000023</v>
      </c>
      <c r="E30" s="39">
        <f t="shared" si="0"/>
        <v>-4684.0200000000023</v>
      </c>
      <c r="F30" s="43">
        <f t="shared" si="2"/>
        <v>-44186.810000000012</v>
      </c>
      <c r="G30" s="44">
        <v>30</v>
      </c>
      <c r="H30" s="44">
        <f t="shared" si="6"/>
        <v>365</v>
      </c>
      <c r="I30" s="39">
        <f t="shared" si="1"/>
        <v>-180.86</v>
      </c>
      <c r="J30" s="39"/>
      <c r="K30" s="45">
        <f t="shared" si="4"/>
        <v>-1135.23</v>
      </c>
    </row>
    <row r="31" spans="1:13">
      <c r="A31" s="41">
        <v>45047</v>
      </c>
      <c r="B31" s="42">
        <v>4.9799999999999997E-2</v>
      </c>
      <c r="C31" s="39">
        <v>-600.80000000000109</v>
      </c>
      <c r="E31" s="39">
        <f t="shared" si="0"/>
        <v>-600.80000000000109</v>
      </c>
      <c r="F31" s="43">
        <f t="shared" si="2"/>
        <v>-44787.610000000015</v>
      </c>
      <c r="G31" s="44">
        <v>31</v>
      </c>
      <c r="H31" s="44">
        <f t="shared" si="6"/>
        <v>365</v>
      </c>
      <c r="I31" s="39">
        <f t="shared" si="1"/>
        <v>-189.43</v>
      </c>
      <c r="J31" s="39"/>
      <c r="K31" s="45">
        <f t="shared" si="4"/>
        <v>-1324.66</v>
      </c>
    </row>
    <row r="32" spans="1:13">
      <c r="A32" s="41">
        <v>45078</v>
      </c>
      <c r="B32" s="42">
        <v>4.9799999999999997E-2</v>
      </c>
      <c r="C32" s="39">
        <v>-12.23000000000502</v>
      </c>
      <c r="E32" s="39">
        <f t="shared" si="0"/>
        <v>-12.23000000000502</v>
      </c>
      <c r="F32" s="43">
        <f t="shared" si="2"/>
        <v>-44799.840000000018</v>
      </c>
      <c r="G32" s="44">
        <v>30</v>
      </c>
      <c r="H32" s="44">
        <f t="shared" si="6"/>
        <v>365</v>
      </c>
      <c r="I32" s="39">
        <f t="shared" si="1"/>
        <v>-183.37</v>
      </c>
      <c r="J32" s="39"/>
      <c r="K32" s="45">
        <f t="shared" si="4"/>
        <v>-1508.0300000000002</v>
      </c>
    </row>
    <row r="33" spans="1:18">
      <c r="A33" s="41">
        <v>45108</v>
      </c>
      <c r="B33" s="42">
        <v>4.9799999999999997E-2</v>
      </c>
      <c r="C33" s="39">
        <v>1837.1599999999994</v>
      </c>
      <c r="E33" s="39">
        <f t="shared" si="0"/>
        <v>1837.1599999999994</v>
      </c>
      <c r="F33" s="43">
        <f t="shared" si="2"/>
        <v>-42962.680000000022</v>
      </c>
      <c r="G33" s="44">
        <v>31</v>
      </c>
      <c r="H33" s="44">
        <f t="shared" si="6"/>
        <v>365</v>
      </c>
      <c r="I33" s="39">
        <f t="shared" si="1"/>
        <v>-181.71</v>
      </c>
      <c r="J33" s="39"/>
      <c r="K33" s="45">
        <f t="shared" si="4"/>
        <v>-1689.7400000000002</v>
      </c>
    </row>
    <row r="34" spans="1:18">
      <c r="A34" s="41">
        <v>45139</v>
      </c>
      <c r="B34" s="42">
        <v>4.9799999999999997E-2</v>
      </c>
      <c r="C34" s="39">
        <v>-19785.710000000006</v>
      </c>
      <c r="E34" s="39">
        <f t="shared" si="0"/>
        <v>-19785.710000000006</v>
      </c>
      <c r="F34" s="43">
        <f t="shared" si="2"/>
        <v>-62748.390000000029</v>
      </c>
      <c r="G34" s="44">
        <v>31</v>
      </c>
      <c r="H34" s="44">
        <f t="shared" si="6"/>
        <v>365</v>
      </c>
      <c r="I34" s="39">
        <f t="shared" si="1"/>
        <v>-265.39999999999998</v>
      </c>
      <c r="J34" s="39"/>
      <c r="K34" s="45">
        <f t="shared" si="4"/>
        <v>-1955.1400000000003</v>
      </c>
    </row>
    <row r="35" spans="1:18">
      <c r="A35" s="41">
        <v>45170</v>
      </c>
      <c r="B35" s="42">
        <v>4.9799999999999997E-2</v>
      </c>
      <c r="C35" s="39">
        <v>-350.67000000000189</v>
      </c>
      <c r="E35" s="39">
        <f t="shared" si="0"/>
        <v>-350.67000000000189</v>
      </c>
      <c r="F35" s="43">
        <f t="shared" si="2"/>
        <v>-63099.060000000027</v>
      </c>
      <c r="G35" s="44">
        <v>30</v>
      </c>
      <c r="H35" s="44">
        <f t="shared" si="6"/>
        <v>365</v>
      </c>
      <c r="I35" s="39">
        <f t="shared" si="1"/>
        <v>-258.27</v>
      </c>
      <c r="J35" s="39"/>
      <c r="K35" s="45">
        <f t="shared" si="4"/>
        <v>-2213.4100000000003</v>
      </c>
    </row>
    <row r="36" spans="1:18">
      <c r="A36" s="41">
        <v>45200</v>
      </c>
      <c r="B36" s="42">
        <v>5.4899999999999997E-2</v>
      </c>
      <c r="C36" s="39">
        <v>-154.15999999999985</v>
      </c>
      <c r="E36" s="39">
        <f t="shared" si="0"/>
        <v>-154.15999999999985</v>
      </c>
      <c r="F36" s="43">
        <f t="shared" si="2"/>
        <v>-63253.22000000003</v>
      </c>
      <c r="G36" s="44">
        <v>31</v>
      </c>
      <c r="H36" s="44">
        <f t="shared" si="6"/>
        <v>365</v>
      </c>
      <c r="I36" s="39">
        <f t="shared" si="1"/>
        <v>-294.93</v>
      </c>
      <c r="J36" s="39"/>
      <c r="K36" s="45">
        <f t="shared" si="4"/>
        <v>-2508.34</v>
      </c>
    </row>
    <row r="37" spans="1:18">
      <c r="A37" s="41">
        <v>45231</v>
      </c>
      <c r="B37" s="42">
        <v>5.4899999999999997E-2</v>
      </c>
      <c r="C37" s="39">
        <v>-206.16000000000622</v>
      </c>
      <c r="E37" s="39">
        <f t="shared" si="0"/>
        <v>-206.16000000000622</v>
      </c>
      <c r="F37" s="43">
        <f t="shared" si="2"/>
        <v>-63459.380000000034</v>
      </c>
      <c r="G37" s="44">
        <v>30</v>
      </c>
      <c r="H37" s="44">
        <f t="shared" si="6"/>
        <v>365</v>
      </c>
      <c r="I37" s="39">
        <f t="shared" si="1"/>
        <v>-286.35000000000002</v>
      </c>
      <c r="J37" s="39"/>
      <c r="K37" s="45">
        <f t="shared" si="4"/>
        <v>-2794.69</v>
      </c>
    </row>
    <row r="38" spans="1:18">
      <c r="A38" s="41">
        <v>45261</v>
      </c>
      <c r="B38" s="42">
        <v>5.4899999999999997E-2</v>
      </c>
      <c r="C38" s="39">
        <v>-5762.1500000000051</v>
      </c>
      <c r="E38" s="39">
        <f t="shared" si="0"/>
        <v>-5762.1500000000051</v>
      </c>
      <c r="F38" s="43">
        <f t="shared" si="2"/>
        <v>-69221.530000000042</v>
      </c>
      <c r="G38" s="44">
        <v>31</v>
      </c>
      <c r="H38" s="44">
        <f t="shared" si="6"/>
        <v>365</v>
      </c>
      <c r="I38" s="39">
        <f t="shared" si="1"/>
        <v>-322.76</v>
      </c>
      <c r="J38" s="39"/>
      <c r="K38" s="45">
        <f>K37+I38</f>
        <v>-3117.45</v>
      </c>
      <c r="L38" s="39">
        <f>SUM(I27:I38)</f>
        <v>-2623.1000000000004</v>
      </c>
      <c r="M38" s="39">
        <f>L38+2604.56</f>
        <v>-18.540000000000418</v>
      </c>
    </row>
    <row r="39" spans="1:18">
      <c r="A39" s="41"/>
      <c r="B39" s="42"/>
      <c r="F39" s="43"/>
      <c r="G39" s="44"/>
      <c r="H39" s="44"/>
      <c r="I39" s="39"/>
      <c r="J39" s="39"/>
      <c r="K39" s="45"/>
    </row>
    <row r="40" spans="1:18">
      <c r="A40" s="41"/>
      <c r="B40" s="42"/>
      <c r="C40" s="43"/>
      <c r="D40" s="43"/>
      <c r="E40" s="43"/>
      <c r="F40" s="43"/>
      <c r="G40" s="44"/>
      <c r="H40" s="44"/>
      <c r="I40" s="39">
        <f>SUM(I3:I39)</f>
        <v>-3128.45</v>
      </c>
      <c r="J40" s="39"/>
      <c r="K40" s="45"/>
      <c r="L40" s="39">
        <f>SUM(L38,L26,L14)</f>
        <v>-3128.4500000000003</v>
      </c>
    </row>
    <row r="41" spans="1:18">
      <c r="A41" s="41"/>
      <c r="B41" s="42"/>
      <c r="F41" s="43"/>
      <c r="G41" s="44"/>
      <c r="H41" s="44"/>
    </row>
    <row r="42" spans="1:18">
      <c r="A42" s="41"/>
      <c r="B42" s="42"/>
      <c r="F42" s="43"/>
      <c r="G42" s="44"/>
      <c r="H42" s="44"/>
    </row>
    <row r="43" spans="1:18">
      <c r="F43" s="43"/>
      <c r="G43" s="44"/>
      <c r="H43" s="44"/>
      <c r="K43" s="39"/>
      <c r="M43" s="46"/>
      <c r="N43" s="46"/>
      <c r="O43" s="46"/>
      <c r="P43" s="46"/>
    </row>
    <row r="44" spans="1:18">
      <c r="L44" s="39"/>
      <c r="M44" s="47"/>
      <c r="N44" s="48"/>
      <c r="O44" s="48"/>
      <c r="P44" s="48"/>
      <c r="Q44" s="48"/>
      <c r="R44" s="49"/>
    </row>
    <row r="45" spans="1:18">
      <c r="M45" s="48"/>
      <c r="N45" s="48"/>
      <c r="O45" s="48"/>
      <c r="P45" s="48"/>
      <c r="Q45" s="48"/>
    </row>
    <row r="46" spans="1:18">
      <c r="L46" s="39"/>
      <c r="M46" s="47"/>
      <c r="N46" s="47"/>
      <c r="O46" s="47"/>
      <c r="P46" s="47"/>
      <c r="Q46" s="48"/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55489-D40A-43F1-B84A-86F565AF2DA1}">
  <sheetPr>
    <tabColor rgb="FF00B0F0"/>
  </sheetPr>
  <dimension ref="A1:U78"/>
  <sheetViews>
    <sheetView zoomScale="85" zoomScaleNormal="85" workbookViewId="0">
      <pane xSplit="1" topLeftCell="B1" activePane="topRight" state="frozen"/>
      <selection activeCell="W8" sqref="W8"/>
      <selection pane="topRight" activeCell="O66" sqref="O66"/>
    </sheetView>
  </sheetViews>
  <sheetFormatPr defaultColWidth="9.109375" defaultRowHeight="13.8"/>
  <cols>
    <col min="1" max="1" width="42.5546875" style="3" customWidth="1"/>
    <col min="2" max="2" width="15.109375" style="3" customWidth="1"/>
    <col min="3" max="10" width="13.5546875" style="3" bestFit="1" customWidth="1"/>
    <col min="11" max="11" width="13.44140625" style="3" customWidth="1"/>
    <col min="12" max="13" width="13.5546875" style="3" bestFit="1" customWidth="1"/>
    <col min="14" max="14" width="23.88671875" style="4" customWidth="1"/>
    <col min="15" max="15" width="28" style="4" bestFit="1" customWidth="1"/>
    <col min="16" max="16" width="25.5546875" style="3" bestFit="1" customWidth="1"/>
    <col min="17" max="17" width="13.44140625" style="3" bestFit="1" customWidth="1"/>
    <col min="18" max="18" width="28.33203125" style="3" bestFit="1" customWidth="1"/>
    <col min="19" max="19" width="14" style="3" bestFit="1" customWidth="1"/>
    <col min="20" max="21" width="13.5546875" style="3" bestFit="1" customWidth="1"/>
    <col min="22" max="16384" width="9.109375" style="3"/>
  </cols>
  <sheetData>
    <row r="1" spans="1:16" ht="13.95" customHeight="1">
      <c r="A1" s="1" t="s">
        <v>52</v>
      </c>
      <c r="B1" s="2" t="s">
        <v>1</v>
      </c>
      <c r="C1" s="2"/>
    </row>
    <row r="2" spans="1:16" ht="14.4" customHeight="1" thickBot="1">
      <c r="A2" s="5" t="s">
        <v>53</v>
      </c>
      <c r="B2" s="5" t="s">
        <v>3</v>
      </c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7"/>
    </row>
    <row r="4" spans="1:16" ht="13.95" customHeight="1">
      <c r="A4" s="67"/>
      <c r="B4" s="8">
        <v>44197</v>
      </c>
      <c r="C4" s="8">
        <v>44228</v>
      </c>
      <c r="D4" s="8">
        <v>44256</v>
      </c>
      <c r="E4" s="8">
        <v>44287</v>
      </c>
      <c r="F4" s="8">
        <v>44317</v>
      </c>
      <c r="G4" s="8">
        <v>44348</v>
      </c>
      <c r="H4" s="8">
        <v>44378</v>
      </c>
      <c r="I4" s="8">
        <v>44409</v>
      </c>
      <c r="J4" s="8">
        <v>44440</v>
      </c>
      <c r="K4" s="8">
        <v>44470</v>
      </c>
      <c r="L4" s="8">
        <v>44501</v>
      </c>
      <c r="M4" s="8">
        <v>44531</v>
      </c>
      <c r="N4" s="68" t="s">
        <v>4</v>
      </c>
      <c r="O4" s="69"/>
    </row>
    <row r="5" spans="1:16">
      <c r="A5" s="67"/>
      <c r="B5" s="8">
        <v>44227</v>
      </c>
      <c r="C5" s="8">
        <v>44255</v>
      </c>
      <c r="D5" s="8">
        <v>44286</v>
      </c>
      <c r="E5" s="8">
        <v>44316</v>
      </c>
      <c r="F5" s="8">
        <v>44347</v>
      </c>
      <c r="G5" s="8">
        <v>44377</v>
      </c>
      <c r="H5" s="8">
        <v>44408</v>
      </c>
      <c r="I5" s="8">
        <v>44439</v>
      </c>
      <c r="J5" s="8">
        <v>44469</v>
      </c>
      <c r="K5" s="8">
        <v>44500</v>
      </c>
      <c r="L5" s="8">
        <v>44530</v>
      </c>
      <c r="M5" s="8">
        <v>44561</v>
      </c>
      <c r="N5" s="68"/>
      <c r="O5" s="69"/>
    </row>
    <row r="6" spans="1:16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9"/>
      <c r="O6" s="9"/>
      <c r="P6" s="12"/>
    </row>
    <row r="7" spans="1:16">
      <c r="A7" s="3" t="s">
        <v>54</v>
      </c>
      <c r="B7" s="13">
        <v>-126619.56288553448</v>
      </c>
      <c r="C7" s="13">
        <v>-124042.38127447903</v>
      </c>
      <c r="D7" s="13">
        <v>-116006.92938249336</v>
      </c>
      <c r="E7" s="13">
        <v>-111654.43818589668</v>
      </c>
      <c r="F7" s="13">
        <v>-123433.66704512929</v>
      </c>
      <c r="G7" s="13">
        <v>-144315.16007028084</v>
      </c>
      <c r="H7" s="13">
        <v>-163531.26670470723</v>
      </c>
      <c r="I7" s="13">
        <v>-140833.29740769978</v>
      </c>
      <c r="J7" s="13">
        <v>-129588.27438849765</v>
      </c>
      <c r="K7" s="13">
        <v>-145504.60252224063</v>
      </c>
      <c r="L7" s="13">
        <v>-74944.140582399297</v>
      </c>
      <c r="M7" s="13">
        <v>-244434.08052473408</v>
      </c>
      <c r="N7" s="13">
        <f>SUM(B7:M7)</f>
        <v>-1644907.8009740922</v>
      </c>
      <c r="O7" s="21"/>
    </row>
    <row r="8" spans="1:16">
      <c r="A8" s="3" t="s">
        <v>55</v>
      </c>
      <c r="B8" s="13">
        <v>99575.24</v>
      </c>
      <c r="C8" s="13">
        <v>106757.24</v>
      </c>
      <c r="D8" s="13">
        <v>93285.32</v>
      </c>
      <c r="E8" s="13">
        <v>86123.88</v>
      </c>
      <c r="F8" s="13">
        <v>115273.41</v>
      </c>
      <c r="G8" s="13">
        <v>169726.93</v>
      </c>
      <c r="H8" s="13">
        <v>148602.25999999998</v>
      </c>
      <c r="I8" s="13">
        <v>154500.94</v>
      </c>
      <c r="J8" s="13">
        <v>125724.3</v>
      </c>
      <c r="K8" s="13">
        <v>62647.240000000005</v>
      </c>
      <c r="L8" s="13">
        <v>101289.5</v>
      </c>
      <c r="M8" s="13">
        <v>101300.52</v>
      </c>
      <c r="N8" s="13">
        <f>SUM(B8:M8)</f>
        <v>1364806.78</v>
      </c>
      <c r="O8" s="21"/>
    </row>
    <row r="9" spans="1:16">
      <c r="A9" s="1" t="s">
        <v>7</v>
      </c>
      <c r="B9" s="15">
        <f t="shared" ref="B9:M9" si="0">B8+B7</f>
        <v>-27044.322885534479</v>
      </c>
      <c r="C9" s="15">
        <f t="shared" si="0"/>
        <v>-17285.141274479029</v>
      </c>
      <c r="D9" s="15">
        <f t="shared" si="0"/>
        <v>-22721.609382493349</v>
      </c>
      <c r="E9" s="15">
        <f t="shared" si="0"/>
        <v>-25530.558185896676</v>
      </c>
      <c r="F9" s="15">
        <f t="shared" si="0"/>
        <v>-8160.257045129285</v>
      </c>
      <c r="G9" s="15">
        <f t="shared" si="0"/>
        <v>25411.769929719158</v>
      </c>
      <c r="H9" s="15">
        <f t="shared" si="0"/>
        <v>-14929.006704707252</v>
      </c>
      <c r="I9" s="15">
        <f t="shared" si="0"/>
        <v>13667.642592300224</v>
      </c>
      <c r="J9" s="15">
        <f t="shared" si="0"/>
        <v>-3863.9743884976488</v>
      </c>
      <c r="K9" s="15">
        <f t="shared" si="0"/>
        <v>-82857.362522240626</v>
      </c>
      <c r="L9" s="15">
        <f t="shared" si="0"/>
        <v>26345.359417600703</v>
      </c>
      <c r="M9" s="15">
        <f t="shared" si="0"/>
        <v>-143133.56052473409</v>
      </c>
      <c r="N9" s="16">
        <f>SUM(B9:M9)</f>
        <v>-280101.0209740923</v>
      </c>
      <c r="O9" s="24"/>
      <c r="P9" s="12"/>
    </row>
    <row r="10" spans="1:16"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21"/>
    </row>
    <row r="11" spans="1:16">
      <c r="A11" s="18" t="s">
        <v>8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21"/>
    </row>
    <row r="12" spans="1:16">
      <c r="A12" s="1" t="s">
        <v>9</v>
      </c>
      <c r="B12" s="13">
        <v>471349.4</v>
      </c>
      <c r="C12" s="13">
        <f>B15</f>
        <v>444305.07711446553</v>
      </c>
      <c r="D12" s="13">
        <f>C15</f>
        <v>427019.93583998649</v>
      </c>
      <c r="E12" s="13">
        <f>D15</f>
        <v>404298.32645749312</v>
      </c>
      <c r="F12" s="13">
        <f t="shared" ref="F12:M12" si="1">E15</f>
        <v>378767.76827159646</v>
      </c>
      <c r="G12" s="13">
        <f t="shared" si="1"/>
        <v>370607.51122646721</v>
      </c>
      <c r="H12" s="13">
        <f t="shared" si="1"/>
        <v>287223.28115618636</v>
      </c>
      <c r="I12" s="13">
        <f t="shared" si="1"/>
        <v>272294.27445147908</v>
      </c>
      <c r="J12" s="13">
        <f t="shared" si="1"/>
        <v>285961.91704377928</v>
      </c>
      <c r="K12" s="13">
        <f t="shared" si="1"/>
        <v>282097.94265528163</v>
      </c>
      <c r="L12" s="13">
        <f t="shared" si="1"/>
        <v>199240.58013304102</v>
      </c>
      <c r="M12" s="13">
        <f t="shared" si="1"/>
        <v>225585.93955064172</v>
      </c>
      <c r="N12" s="13">
        <f>B12</f>
        <v>471349.4</v>
      </c>
      <c r="O12" s="20"/>
    </row>
    <row r="13" spans="1:16">
      <c r="A13" s="3" t="s">
        <v>10</v>
      </c>
      <c r="B13" s="13">
        <f>B9</f>
        <v>-27044.322885534479</v>
      </c>
      <c r="C13" s="13">
        <f t="shared" ref="C13:M13" si="2">C9</f>
        <v>-17285.141274479029</v>
      </c>
      <c r="D13" s="13">
        <f t="shared" si="2"/>
        <v>-22721.609382493349</v>
      </c>
      <c r="E13" s="13">
        <f t="shared" si="2"/>
        <v>-25530.558185896676</v>
      </c>
      <c r="F13" s="13">
        <f t="shared" si="2"/>
        <v>-8160.257045129285</v>
      </c>
      <c r="G13" s="13">
        <f t="shared" si="2"/>
        <v>25411.769929719158</v>
      </c>
      <c r="H13" s="13">
        <f t="shared" si="2"/>
        <v>-14929.006704707252</v>
      </c>
      <c r="I13" s="13">
        <f t="shared" si="2"/>
        <v>13667.642592300224</v>
      </c>
      <c r="J13" s="13">
        <f t="shared" si="2"/>
        <v>-3863.9743884976488</v>
      </c>
      <c r="K13" s="13">
        <f t="shared" si="2"/>
        <v>-82857.362522240626</v>
      </c>
      <c r="L13" s="13">
        <f t="shared" si="2"/>
        <v>26345.359417600703</v>
      </c>
      <c r="M13" s="13">
        <f t="shared" si="2"/>
        <v>-143133.56052473409</v>
      </c>
      <c r="N13" s="13">
        <f>SUM(B13:M13)</f>
        <v>-280101.0209740923</v>
      </c>
      <c r="O13" s="21"/>
    </row>
    <row r="14" spans="1:16">
      <c r="A14" s="3" t="s">
        <v>11</v>
      </c>
      <c r="B14" s="13"/>
      <c r="C14" s="13"/>
      <c r="D14" s="13"/>
      <c r="E14" s="13"/>
      <c r="F14" s="13"/>
      <c r="G14" s="14">
        <v>-108796</v>
      </c>
      <c r="H14" s="13"/>
      <c r="I14" s="13"/>
      <c r="J14" s="13"/>
      <c r="K14" s="13"/>
      <c r="L14" s="13"/>
      <c r="M14" s="13"/>
      <c r="N14" s="13">
        <f>SUM(B14:M14)</f>
        <v>-108796</v>
      </c>
      <c r="O14" s="21"/>
    </row>
    <row r="15" spans="1:16" ht="14.4" thickBot="1">
      <c r="A15" s="1" t="s">
        <v>12</v>
      </c>
      <c r="B15" s="22">
        <f>SUM(B12:B14)</f>
        <v>444305.07711446553</v>
      </c>
      <c r="C15" s="22">
        <f t="shared" ref="C15:M15" si="3">SUM(C12:C14)</f>
        <v>427019.93583998649</v>
      </c>
      <c r="D15" s="22">
        <f t="shared" si="3"/>
        <v>404298.32645749312</v>
      </c>
      <c r="E15" s="22">
        <f t="shared" si="3"/>
        <v>378767.76827159646</v>
      </c>
      <c r="F15" s="22">
        <f t="shared" si="3"/>
        <v>370607.51122646721</v>
      </c>
      <c r="G15" s="22">
        <f t="shared" si="3"/>
        <v>287223.28115618636</v>
      </c>
      <c r="H15" s="22">
        <f t="shared" si="3"/>
        <v>272294.27445147908</v>
      </c>
      <c r="I15" s="22">
        <f t="shared" si="3"/>
        <v>285961.91704377928</v>
      </c>
      <c r="J15" s="22">
        <f t="shared" si="3"/>
        <v>282097.94265528163</v>
      </c>
      <c r="K15" s="22">
        <f t="shared" si="3"/>
        <v>199240.58013304102</v>
      </c>
      <c r="L15" s="22">
        <f t="shared" si="3"/>
        <v>225585.93955064172</v>
      </c>
      <c r="M15" s="22">
        <f t="shared" si="3"/>
        <v>82452.379025907634</v>
      </c>
      <c r="N15" s="23">
        <f>SUM(N12:N14)</f>
        <v>82452.379025907721</v>
      </c>
      <c r="O15" s="24"/>
      <c r="P15" s="13"/>
    </row>
    <row r="16" spans="1:16" ht="14.4" thickTop="1">
      <c r="B16" s="17"/>
      <c r="C16" s="17"/>
      <c r="D16" s="17"/>
      <c r="E16" s="17"/>
      <c r="F16" s="17"/>
      <c r="G16" s="21"/>
      <c r="H16" s="21"/>
      <c r="I16" s="21"/>
      <c r="J16" s="21"/>
      <c r="K16" s="17"/>
      <c r="L16" s="17"/>
      <c r="M16" s="17"/>
      <c r="N16" s="25">
        <v>82452.379025907634</v>
      </c>
      <c r="O16" s="24"/>
      <c r="P16" s="12"/>
    </row>
    <row r="17" spans="1:18">
      <c r="A17" s="18" t="s">
        <v>13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26"/>
      <c r="O17" s="24"/>
      <c r="P17" s="12"/>
    </row>
    <row r="18" spans="1:18">
      <c r="A18" s="3" t="s">
        <v>14</v>
      </c>
      <c r="B18" s="27">
        <v>5.7000000000000002E-3</v>
      </c>
      <c r="C18" s="27">
        <v>5.7000000000000002E-3</v>
      </c>
      <c r="D18" s="27">
        <v>5.7000000000000002E-3</v>
      </c>
      <c r="E18" s="27">
        <v>5.7000000000000002E-3</v>
      </c>
      <c r="F18" s="27">
        <v>5.7000000000000002E-3</v>
      </c>
      <c r="G18" s="27">
        <v>5.7000000000000002E-3</v>
      </c>
      <c r="H18" s="27">
        <v>5.7000000000000002E-3</v>
      </c>
      <c r="I18" s="27">
        <v>5.7000000000000002E-3</v>
      </c>
      <c r="J18" s="27">
        <v>5.7000000000000002E-3</v>
      </c>
      <c r="K18" s="27">
        <v>5.7000000000000002E-3</v>
      </c>
      <c r="L18" s="27">
        <v>5.7000000000000002E-3</v>
      </c>
      <c r="M18" s="27">
        <v>5.7000000000000002E-3</v>
      </c>
      <c r="N18" s="28"/>
      <c r="O18" s="24"/>
      <c r="P18" s="12"/>
    </row>
    <row r="19" spans="1:18">
      <c r="A19" s="1" t="s">
        <v>9</v>
      </c>
      <c r="B19" s="13">
        <v>5258</v>
      </c>
      <c r="C19" s="13">
        <f>B23</f>
        <v>5473.09</v>
      </c>
      <c r="D19" s="13">
        <f t="shared" ref="D19:M19" si="4">C23</f>
        <v>5659.81</v>
      </c>
      <c r="E19" s="13">
        <f t="shared" si="4"/>
        <v>5855.5300000000007</v>
      </c>
      <c r="F19" s="13">
        <f t="shared" si="4"/>
        <v>6032.9800000000005</v>
      </c>
      <c r="G19" s="13">
        <f t="shared" si="4"/>
        <v>6212.39</v>
      </c>
      <c r="H19" s="13">
        <f t="shared" si="4"/>
        <v>2105.9500000000007</v>
      </c>
      <c r="I19" s="13">
        <f t="shared" si="4"/>
        <v>2237.7700000000009</v>
      </c>
      <c r="J19" s="13">
        <f t="shared" si="4"/>
        <v>2376.2100000000009</v>
      </c>
      <c r="K19" s="13">
        <f t="shared" si="4"/>
        <v>2508.3700000000008</v>
      </c>
      <c r="L19" s="13">
        <f t="shared" si="4"/>
        <v>2604.8200000000006</v>
      </c>
      <c r="M19" s="13">
        <f t="shared" si="4"/>
        <v>2710.5100000000007</v>
      </c>
      <c r="N19" s="13">
        <f>B19</f>
        <v>5258</v>
      </c>
      <c r="O19" s="21"/>
      <c r="P19" s="13"/>
      <c r="Q19" s="13"/>
      <c r="R19" s="13"/>
    </row>
    <row r="20" spans="1:18">
      <c r="A20" s="3" t="s">
        <v>10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f>SUM(B20:M20)</f>
        <v>0</v>
      </c>
      <c r="O20" s="21"/>
      <c r="P20" s="13"/>
      <c r="Q20" s="13"/>
      <c r="R20" s="13"/>
    </row>
    <row r="21" spans="1:18">
      <c r="A21" s="3" t="s">
        <v>15</v>
      </c>
      <c r="B21" s="13">
        <v>215.09</v>
      </c>
      <c r="C21" s="13">
        <v>186.72</v>
      </c>
      <c r="D21" s="13">
        <v>195.72</v>
      </c>
      <c r="E21" s="13">
        <v>177.45</v>
      </c>
      <c r="F21" s="13">
        <v>179.41</v>
      </c>
      <c r="G21" s="13">
        <v>134.56</v>
      </c>
      <c r="H21" s="13">
        <v>131.82</v>
      </c>
      <c r="I21" s="13">
        <v>138.44</v>
      </c>
      <c r="J21" s="13">
        <v>132.16</v>
      </c>
      <c r="K21" s="13">
        <v>96.45</v>
      </c>
      <c r="L21" s="13">
        <v>105.69</v>
      </c>
      <c r="M21" s="13">
        <v>39.92</v>
      </c>
      <c r="N21" s="13">
        <f t="shared" ref="N21:N22" si="5">SUM(B21:M21)</f>
        <v>1733.4300000000003</v>
      </c>
      <c r="O21" s="21"/>
      <c r="P21" s="13"/>
      <c r="Q21" s="13"/>
      <c r="R21" s="13"/>
    </row>
    <row r="22" spans="1:18">
      <c r="A22" s="3" t="s">
        <v>11</v>
      </c>
      <c r="B22" s="13">
        <v>0</v>
      </c>
      <c r="C22" s="13">
        <v>0</v>
      </c>
      <c r="D22" s="13">
        <v>0</v>
      </c>
      <c r="E22" s="13">
        <v>0</v>
      </c>
      <c r="F22" s="13">
        <v>0</v>
      </c>
      <c r="G22" s="13">
        <v>-4241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f t="shared" si="5"/>
        <v>-4241</v>
      </c>
      <c r="O22" s="21"/>
      <c r="P22" s="13"/>
      <c r="Q22" s="13"/>
      <c r="R22" s="13"/>
    </row>
    <row r="23" spans="1:18" ht="14.4" thickBot="1">
      <c r="A23" s="1" t="s">
        <v>12</v>
      </c>
      <c r="B23" s="22">
        <f>SUM(B19:B22)</f>
        <v>5473.09</v>
      </c>
      <c r="C23" s="22">
        <f>SUM(C19:C22)</f>
        <v>5659.81</v>
      </c>
      <c r="D23" s="22">
        <f t="shared" ref="D23:M23" si="6">SUM(D19:D22)</f>
        <v>5855.5300000000007</v>
      </c>
      <c r="E23" s="22">
        <f t="shared" si="6"/>
        <v>6032.9800000000005</v>
      </c>
      <c r="F23" s="22">
        <f t="shared" si="6"/>
        <v>6212.39</v>
      </c>
      <c r="G23" s="22">
        <f t="shared" si="6"/>
        <v>2105.9500000000007</v>
      </c>
      <c r="H23" s="22">
        <f t="shared" si="6"/>
        <v>2237.7700000000009</v>
      </c>
      <c r="I23" s="22">
        <f t="shared" si="6"/>
        <v>2376.2100000000009</v>
      </c>
      <c r="J23" s="22">
        <f t="shared" si="6"/>
        <v>2508.3700000000008</v>
      </c>
      <c r="K23" s="22">
        <f t="shared" si="6"/>
        <v>2604.8200000000006</v>
      </c>
      <c r="L23" s="22">
        <f t="shared" si="6"/>
        <v>2710.5100000000007</v>
      </c>
      <c r="M23" s="22">
        <f t="shared" si="6"/>
        <v>2750.4300000000007</v>
      </c>
      <c r="N23" s="23">
        <f>SUM(N19:N22)</f>
        <v>2750.4300000000003</v>
      </c>
      <c r="O23" s="21"/>
      <c r="P23" s="13"/>
      <c r="Q23" s="13"/>
      <c r="R23" s="13"/>
    </row>
    <row r="24" spans="1:18" ht="14.4" thickTop="1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29">
        <v>2750.4300000000007</v>
      </c>
      <c r="O24" s="24"/>
    </row>
    <row r="25" spans="1:18" ht="13.95" customHeight="1">
      <c r="A25" s="67"/>
      <c r="B25" s="8">
        <v>44562</v>
      </c>
      <c r="C25" s="8">
        <v>44593</v>
      </c>
      <c r="D25" s="8">
        <v>44621</v>
      </c>
      <c r="E25" s="8">
        <v>44652</v>
      </c>
      <c r="F25" s="8">
        <v>44682</v>
      </c>
      <c r="G25" s="8">
        <v>44713</v>
      </c>
      <c r="H25" s="8">
        <v>44743</v>
      </c>
      <c r="I25" s="8">
        <v>44774</v>
      </c>
      <c r="J25" s="8">
        <v>44805</v>
      </c>
      <c r="K25" s="8">
        <v>44835</v>
      </c>
      <c r="L25" s="8">
        <v>44866</v>
      </c>
      <c r="M25" s="8">
        <v>44896</v>
      </c>
      <c r="N25" s="68" t="s">
        <v>4</v>
      </c>
      <c r="O25" s="69"/>
    </row>
    <row r="26" spans="1:18">
      <c r="A26" s="67"/>
      <c r="B26" s="8">
        <v>44592</v>
      </c>
      <c r="C26" s="8">
        <v>44620</v>
      </c>
      <c r="D26" s="8">
        <v>44651</v>
      </c>
      <c r="E26" s="8">
        <v>44681</v>
      </c>
      <c r="F26" s="8">
        <v>44712</v>
      </c>
      <c r="G26" s="8">
        <v>44742</v>
      </c>
      <c r="H26" s="8">
        <v>44773</v>
      </c>
      <c r="I26" s="8">
        <v>44804</v>
      </c>
      <c r="J26" s="8">
        <v>44834</v>
      </c>
      <c r="K26" s="8">
        <v>44865</v>
      </c>
      <c r="L26" s="8">
        <v>44895</v>
      </c>
      <c r="M26" s="8">
        <v>44926</v>
      </c>
      <c r="N26" s="68"/>
      <c r="O26" s="69"/>
    </row>
    <row r="27" spans="1:18">
      <c r="A27" s="30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9"/>
      <c r="O27" s="9"/>
    </row>
    <row r="28" spans="1:18">
      <c r="A28" s="3" t="s">
        <v>54</v>
      </c>
      <c r="B28" s="17">
        <v>-120353.28847676974</v>
      </c>
      <c r="C28" s="17">
        <v>-121265.54455072661</v>
      </c>
      <c r="D28" s="17">
        <v>-113681.40951029208</v>
      </c>
      <c r="E28" s="17">
        <v>-104499.70999451904</v>
      </c>
      <c r="F28" s="17">
        <v>-118477.40301421784</v>
      </c>
      <c r="G28" s="17">
        <v>-146777.06503297141</v>
      </c>
      <c r="H28" s="17">
        <v>-117786.51252006638</v>
      </c>
      <c r="I28" s="17">
        <v>-163376.22742589869</v>
      </c>
      <c r="J28" s="17">
        <v>-104409.85987772408</v>
      </c>
      <c r="K28" s="17">
        <v>-120883.99511463611</v>
      </c>
      <c r="L28" s="17">
        <v>-110929.07713526442</v>
      </c>
      <c r="M28" s="17">
        <v>9313.6168994324762</v>
      </c>
      <c r="N28" s="17">
        <f>SUM(B28:M28)</f>
        <v>-1333126.475753654</v>
      </c>
      <c r="O28" s="21"/>
      <c r="P28" s="12"/>
    </row>
    <row r="29" spans="1:18">
      <c r="A29" s="3" t="s">
        <v>55</v>
      </c>
      <c r="B29" s="17">
        <v>112496.42</v>
      </c>
      <c r="C29" s="17">
        <v>110639.764287</v>
      </c>
      <c r="D29" s="17">
        <v>104331.810666</v>
      </c>
      <c r="E29" s="17">
        <v>94596.701210000028</v>
      </c>
      <c r="F29" s="17">
        <v>140150.65000000002</v>
      </c>
      <c r="G29" s="17">
        <v>159074.07</v>
      </c>
      <c r="H29" s="17">
        <v>126874.41999999998</v>
      </c>
      <c r="I29" s="17">
        <v>126366.85000000002</v>
      </c>
      <c r="J29" s="17">
        <v>112858.68000000004</v>
      </c>
      <c r="K29" s="17">
        <v>78205.380000000034</v>
      </c>
      <c r="L29" s="17">
        <v>86288.04</v>
      </c>
      <c r="M29" s="17">
        <v>95722.530000000013</v>
      </c>
      <c r="N29" s="17">
        <f>SUM(B29:M29)</f>
        <v>1347605.3161630002</v>
      </c>
      <c r="O29" s="21"/>
    </row>
    <row r="30" spans="1:18">
      <c r="A30" s="1" t="s">
        <v>7</v>
      </c>
      <c r="B30" s="15">
        <f>B29+B28</f>
        <v>-7856.8684767697414</v>
      </c>
      <c r="C30" s="15">
        <f t="shared" ref="C30:M30" si="7">C29+C28</f>
        <v>-10625.780263726614</v>
      </c>
      <c r="D30" s="15">
        <f t="shared" si="7"/>
        <v>-9349.5988442920789</v>
      </c>
      <c r="E30" s="15">
        <f t="shared" si="7"/>
        <v>-9903.0087845190137</v>
      </c>
      <c r="F30" s="15">
        <f t="shared" si="7"/>
        <v>21673.246985782185</v>
      </c>
      <c r="G30" s="15">
        <f t="shared" si="7"/>
        <v>12297.004967028595</v>
      </c>
      <c r="H30" s="15">
        <f t="shared" si="7"/>
        <v>9087.9074799336086</v>
      </c>
      <c r="I30" s="15">
        <f t="shared" si="7"/>
        <v>-37009.377425898667</v>
      </c>
      <c r="J30" s="15">
        <f t="shared" si="7"/>
        <v>8448.8201222759526</v>
      </c>
      <c r="K30" s="15">
        <f t="shared" si="7"/>
        <v>-42678.615114636079</v>
      </c>
      <c r="L30" s="15">
        <f t="shared" si="7"/>
        <v>-24641.037135264429</v>
      </c>
      <c r="M30" s="15">
        <f t="shared" si="7"/>
        <v>105036.1468994325</v>
      </c>
      <c r="N30" s="16">
        <f>SUM(B30:M30)</f>
        <v>14478.840409346216</v>
      </c>
      <c r="O30" s="24"/>
      <c r="P30" s="13"/>
    </row>
    <row r="31" spans="1:18">
      <c r="B31" s="17"/>
      <c r="C31" s="17"/>
      <c r="D31" s="21"/>
      <c r="E31" s="17"/>
      <c r="F31" s="17"/>
      <c r="G31" s="17"/>
      <c r="H31" s="17"/>
      <c r="I31" s="17"/>
      <c r="J31" s="17"/>
      <c r="K31" s="17"/>
      <c r="L31" s="17"/>
      <c r="M31" s="17"/>
      <c r="O31" s="24"/>
    </row>
    <row r="32" spans="1:18">
      <c r="A32" s="18" t="s">
        <v>8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26"/>
      <c r="O32" s="24"/>
    </row>
    <row r="33" spans="1:21">
      <c r="A33" s="1" t="s">
        <v>9</v>
      </c>
      <c r="B33" s="17">
        <f>M15</f>
        <v>82452.379025907634</v>
      </c>
      <c r="C33" s="17">
        <f>B36</f>
        <v>74595.510549137893</v>
      </c>
      <c r="D33" s="17">
        <f t="shared" ref="D33:M33" si="8">C36</f>
        <v>63969.730285411279</v>
      </c>
      <c r="E33" s="17">
        <f t="shared" si="8"/>
        <v>54620.1314411192</v>
      </c>
      <c r="F33" s="17">
        <f t="shared" si="8"/>
        <v>44717.122656600186</v>
      </c>
      <c r="G33" s="17">
        <f t="shared" si="8"/>
        <v>-296162.63035761763</v>
      </c>
      <c r="H33" s="17">
        <f t="shared" si="8"/>
        <v>-283865.625390589</v>
      </c>
      <c r="I33" s="17">
        <f t="shared" si="8"/>
        <v>-274777.71791065542</v>
      </c>
      <c r="J33" s="17">
        <f t="shared" si="8"/>
        <v>-311787.09533655411</v>
      </c>
      <c r="K33" s="17">
        <f t="shared" si="8"/>
        <v>-303338.27521427814</v>
      </c>
      <c r="L33" s="17">
        <f t="shared" si="8"/>
        <v>-346016.89032891422</v>
      </c>
      <c r="M33" s="17">
        <f t="shared" si="8"/>
        <v>-370657.92746417865</v>
      </c>
      <c r="N33" s="17">
        <f>B33</f>
        <v>82452.379025907634</v>
      </c>
      <c r="O33" s="21"/>
    </row>
    <row r="34" spans="1:21">
      <c r="A34" s="3" t="s">
        <v>10</v>
      </c>
      <c r="B34" s="17">
        <f>B30</f>
        <v>-7856.8684767697414</v>
      </c>
      <c r="C34" s="17">
        <f t="shared" ref="C34:M34" si="9">C30</f>
        <v>-10625.780263726614</v>
      </c>
      <c r="D34" s="17">
        <f t="shared" si="9"/>
        <v>-9349.5988442920789</v>
      </c>
      <c r="E34" s="17">
        <f t="shared" si="9"/>
        <v>-9903.0087845190137</v>
      </c>
      <c r="F34" s="17">
        <f t="shared" si="9"/>
        <v>21673.246985782185</v>
      </c>
      <c r="G34" s="17">
        <f t="shared" si="9"/>
        <v>12297.004967028595</v>
      </c>
      <c r="H34" s="17">
        <f t="shared" si="9"/>
        <v>9087.9074799336086</v>
      </c>
      <c r="I34" s="17">
        <f t="shared" si="9"/>
        <v>-37009.377425898667</v>
      </c>
      <c r="J34" s="17">
        <f t="shared" si="9"/>
        <v>8448.8201222759526</v>
      </c>
      <c r="K34" s="17">
        <f t="shared" si="9"/>
        <v>-42678.615114636079</v>
      </c>
      <c r="L34" s="17">
        <f t="shared" si="9"/>
        <v>-24641.037135264429</v>
      </c>
      <c r="M34" s="17">
        <f t="shared" si="9"/>
        <v>105036.1468994325</v>
      </c>
      <c r="N34" s="17">
        <f>SUM(B34:M34)</f>
        <v>14478.840409346216</v>
      </c>
      <c r="O34" s="21"/>
      <c r="P34" s="21"/>
      <c r="Q34" s="13"/>
    </row>
    <row r="35" spans="1:21">
      <c r="A35" s="3" t="s">
        <v>11</v>
      </c>
      <c r="B35" s="17"/>
      <c r="C35" s="17"/>
      <c r="D35" s="17"/>
      <c r="E35" s="17"/>
      <c r="F35" s="21">
        <v>-362553</v>
      </c>
      <c r="G35" s="17"/>
      <c r="H35" s="17"/>
      <c r="I35" s="17"/>
      <c r="J35" s="17"/>
      <c r="K35" s="17"/>
      <c r="L35" s="17"/>
      <c r="M35" s="17"/>
      <c r="N35" s="17">
        <f>SUM(B35:M35)</f>
        <v>-362553</v>
      </c>
      <c r="O35" s="21"/>
    </row>
    <row r="36" spans="1:21" ht="14.4" thickBot="1">
      <c r="A36" s="1" t="s">
        <v>12</v>
      </c>
      <c r="B36" s="22">
        <f>SUM(B33:B35)</f>
        <v>74595.510549137893</v>
      </c>
      <c r="C36" s="22">
        <f t="shared" ref="C36:M36" si="10">SUM(C33:C35)</f>
        <v>63969.730285411279</v>
      </c>
      <c r="D36" s="22">
        <f t="shared" si="10"/>
        <v>54620.1314411192</v>
      </c>
      <c r="E36" s="22">
        <f t="shared" si="10"/>
        <v>44717.122656600186</v>
      </c>
      <c r="F36" s="22">
        <f t="shared" si="10"/>
        <v>-296162.63035761763</v>
      </c>
      <c r="G36" s="22">
        <f t="shared" si="10"/>
        <v>-283865.625390589</v>
      </c>
      <c r="H36" s="22">
        <f t="shared" si="10"/>
        <v>-274777.71791065542</v>
      </c>
      <c r="I36" s="22">
        <f t="shared" si="10"/>
        <v>-311787.09533655411</v>
      </c>
      <c r="J36" s="22">
        <f t="shared" si="10"/>
        <v>-303338.27521427814</v>
      </c>
      <c r="K36" s="22">
        <f t="shared" si="10"/>
        <v>-346016.89032891422</v>
      </c>
      <c r="L36" s="22">
        <f t="shared" si="10"/>
        <v>-370657.92746417865</v>
      </c>
      <c r="M36" s="22">
        <f t="shared" si="10"/>
        <v>-265621.78056474612</v>
      </c>
      <c r="N36" s="23">
        <f>SUM(N33:N35)</f>
        <v>-265621.78056474612</v>
      </c>
      <c r="O36" s="24"/>
      <c r="P36" s="13"/>
    </row>
    <row r="37" spans="1:21" ht="14.4" thickTop="1">
      <c r="B37" s="17"/>
      <c r="C37" s="17"/>
      <c r="D37" s="17"/>
      <c r="E37" s="17"/>
      <c r="F37" s="17"/>
      <c r="G37" s="17"/>
      <c r="H37" s="17"/>
      <c r="I37" s="31"/>
      <c r="J37" s="17"/>
      <c r="K37" s="17"/>
      <c r="L37" s="17"/>
      <c r="M37" s="17"/>
      <c r="N37" s="25">
        <v>-265621.78056474612</v>
      </c>
      <c r="O37" s="24"/>
    </row>
    <row r="38" spans="1:21">
      <c r="A38" s="18" t="s">
        <v>13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26"/>
      <c r="O38" s="24"/>
      <c r="P38" s="12"/>
    </row>
    <row r="39" spans="1:21">
      <c r="A39" s="3" t="s">
        <v>14</v>
      </c>
      <c r="B39" s="27">
        <v>5.7000000000000002E-3</v>
      </c>
      <c r="C39" s="27">
        <v>5.7000000000000002E-3</v>
      </c>
      <c r="D39" s="27">
        <v>5.7000000000000002E-3</v>
      </c>
      <c r="E39" s="27">
        <v>1.0200000000000001E-2</v>
      </c>
      <c r="F39" s="27">
        <v>1.0200000000000001E-2</v>
      </c>
      <c r="G39" s="27">
        <v>1.0200000000000001E-2</v>
      </c>
      <c r="H39" s="27">
        <v>2.1999999999999999E-2</v>
      </c>
      <c r="I39" s="27">
        <v>2.1999999999999999E-2</v>
      </c>
      <c r="J39" s="27">
        <v>2.1999999999999999E-2</v>
      </c>
      <c r="K39" s="27">
        <v>3.8699999999999998E-2</v>
      </c>
      <c r="L39" s="27">
        <v>3.8699999999999998E-2</v>
      </c>
      <c r="M39" s="27">
        <v>3.8699999999999998E-2</v>
      </c>
      <c r="N39" s="28"/>
      <c r="O39" s="24"/>
      <c r="P39" s="12"/>
    </row>
    <row r="40" spans="1:21">
      <c r="A40" s="1" t="s">
        <v>9</v>
      </c>
      <c r="B40" s="13">
        <f>M23</f>
        <v>2750.4300000000007</v>
      </c>
      <c r="C40" s="13">
        <f>B44</f>
        <v>2786.5400000000009</v>
      </c>
      <c r="D40" s="13">
        <f t="shared" ref="D40:M40" si="11">C44</f>
        <v>2814.5100000000007</v>
      </c>
      <c r="E40" s="13">
        <f t="shared" si="11"/>
        <v>2840.9500000000007</v>
      </c>
      <c r="F40" s="13">
        <f t="shared" si="11"/>
        <v>2878.4400000000005</v>
      </c>
      <c r="G40" s="13">
        <f t="shared" si="11"/>
        <v>-1409.1299999999997</v>
      </c>
      <c r="H40" s="13">
        <f t="shared" si="11"/>
        <v>-1647.1099999999997</v>
      </c>
      <c r="I40" s="13">
        <f t="shared" si="11"/>
        <v>-2160.5299999999997</v>
      </c>
      <c r="J40" s="13">
        <f t="shared" si="11"/>
        <v>-2743.1</v>
      </c>
      <c r="K40" s="13">
        <f t="shared" si="11"/>
        <v>-3291.6</v>
      </c>
      <c r="L40" s="13">
        <f t="shared" si="11"/>
        <v>-4428.91</v>
      </c>
      <c r="M40" s="13">
        <f t="shared" si="11"/>
        <v>-5607.91</v>
      </c>
      <c r="N40" s="13">
        <f>B40</f>
        <v>2750.4300000000007</v>
      </c>
      <c r="O40" s="21"/>
      <c r="P40" s="13"/>
      <c r="Q40" s="13"/>
      <c r="R40" s="13"/>
    </row>
    <row r="41" spans="1:21">
      <c r="A41" s="3" t="s">
        <v>10</v>
      </c>
      <c r="B41" s="13">
        <v>0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f>SUM(B41:M41)</f>
        <v>0</v>
      </c>
      <c r="O41" s="21"/>
      <c r="P41" s="13"/>
      <c r="Q41" s="13"/>
      <c r="R41" s="13"/>
    </row>
    <row r="42" spans="1:21">
      <c r="A42" s="3" t="s">
        <v>15</v>
      </c>
      <c r="B42" s="13">
        <v>36.11</v>
      </c>
      <c r="C42" s="13">
        <v>27.97</v>
      </c>
      <c r="D42" s="13">
        <v>26.44</v>
      </c>
      <c r="E42" s="13">
        <v>37.49</v>
      </c>
      <c r="F42" s="13">
        <v>-256.57</v>
      </c>
      <c r="G42" s="13">
        <v>-237.98</v>
      </c>
      <c r="H42" s="13">
        <v>-513.41999999999996</v>
      </c>
      <c r="I42" s="13">
        <v>-582.57000000000005</v>
      </c>
      <c r="J42" s="13">
        <v>-548.5</v>
      </c>
      <c r="K42" s="13">
        <v>-1137.31</v>
      </c>
      <c r="L42" s="13">
        <v>-1179</v>
      </c>
      <c r="M42" s="13">
        <v>-873.06</v>
      </c>
      <c r="N42" s="13">
        <f t="shared" ref="N42:N43" si="12">SUM(B42:M42)</f>
        <v>-5200.3999999999996</v>
      </c>
      <c r="O42" s="21"/>
      <c r="P42" s="13"/>
      <c r="Q42" s="13"/>
      <c r="R42" s="13"/>
    </row>
    <row r="43" spans="1:21">
      <c r="A43" s="3" t="s">
        <v>11</v>
      </c>
      <c r="B43" s="13">
        <v>0</v>
      </c>
      <c r="C43" s="13">
        <v>0</v>
      </c>
      <c r="D43" s="13">
        <v>0</v>
      </c>
      <c r="E43" s="13">
        <v>0</v>
      </c>
      <c r="F43" s="13">
        <v>-4031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f t="shared" si="12"/>
        <v>-4031</v>
      </c>
      <c r="O43" s="21"/>
      <c r="P43" s="13"/>
      <c r="Q43" s="13"/>
      <c r="R43" s="13"/>
    </row>
    <row r="44" spans="1:21" ht="14.4" thickBot="1">
      <c r="A44" s="1" t="s">
        <v>12</v>
      </c>
      <c r="B44" s="22">
        <f>SUM(B40:B43)</f>
        <v>2786.5400000000009</v>
      </c>
      <c r="C44" s="22">
        <f>SUM(C40:C43)</f>
        <v>2814.5100000000007</v>
      </c>
      <c r="D44" s="22">
        <f t="shared" ref="D44:M44" si="13">SUM(D40:D43)</f>
        <v>2840.9500000000007</v>
      </c>
      <c r="E44" s="22">
        <f t="shared" si="13"/>
        <v>2878.4400000000005</v>
      </c>
      <c r="F44" s="22">
        <f t="shared" si="13"/>
        <v>-1409.1299999999997</v>
      </c>
      <c r="G44" s="22">
        <f t="shared" si="13"/>
        <v>-1647.1099999999997</v>
      </c>
      <c r="H44" s="22">
        <f t="shared" si="13"/>
        <v>-2160.5299999999997</v>
      </c>
      <c r="I44" s="22">
        <f t="shared" si="13"/>
        <v>-2743.1</v>
      </c>
      <c r="J44" s="22">
        <f t="shared" si="13"/>
        <v>-3291.6</v>
      </c>
      <c r="K44" s="22">
        <f t="shared" si="13"/>
        <v>-4428.91</v>
      </c>
      <c r="L44" s="22">
        <f t="shared" si="13"/>
        <v>-5607.91</v>
      </c>
      <c r="M44" s="22">
        <f t="shared" si="13"/>
        <v>-6480.9699999999993</v>
      </c>
      <c r="N44" s="23">
        <f>SUM(N40:N43)</f>
        <v>-6480.9699999999993</v>
      </c>
      <c r="O44" s="20"/>
      <c r="P44" s="13"/>
      <c r="Q44" s="13"/>
      <c r="R44" s="13"/>
    </row>
    <row r="45" spans="1:21" ht="14.4" thickTop="1">
      <c r="D45" s="33"/>
      <c r="N45" s="34">
        <v>-6480.9699999999993</v>
      </c>
    </row>
    <row r="46" spans="1:21" ht="13.95" customHeight="1">
      <c r="A46" s="67"/>
      <c r="B46" s="8">
        <v>44927</v>
      </c>
      <c r="C46" s="8">
        <v>44958</v>
      </c>
      <c r="D46" s="8">
        <v>44986</v>
      </c>
      <c r="E46" s="8">
        <v>45017</v>
      </c>
      <c r="F46" s="8">
        <v>45047</v>
      </c>
      <c r="G46" s="8">
        <v>45078</v>
      </c>
      <c r="H46" s="8">
        <v>45108</v>
      </c>
      <c r="I46" s="8">
        <v>45139</v>
      </c>
      <c r="J46" s="8">
        <v>45170</v>
      </c>
      <c r="K46" s="8">
        <v>45200</v>
      </c>
      <c r="L46" s="8">
        <v>45231</v>
      </c>
      <c r="M46" s="8">
        <v>45261</v>
      </c>
      <c r="N46" s="68" t="s">
        <v>4</v>
      </c>
      <c r="O46" s="69"/>
      <c r="P46" s="1" t="s">
        <v>32</v>
      </c>
    </row>
    <row r="47" spans="1:21">
      <c r="A47" s="67"/>
      <c r="B47" s="8">
        <v>44957</v>
      </c>
      <c r="C47" s="8">
        <v>44985</v>
      </c>
      <c r="D47" s="8">
        <v>45016</v>
      </c>
      <c r="E47" s="8">
        <v>45046</v>
      </c>
      <c r="F47" s="8">
        <v>45077</v>
      </c>
      <c r="G47" s="8">
        <v>45107</v>
      </c>
      <c r="H47" s="8">
        <v>45138</v>
      </c>
      <c r="I47" s="8">
        <v>45169</v>
      </c>
      <c r="J47" s="8">
        <v>45199</v>
      </c>
      <c r="K47" s="8">
        <v>45230</v>
      </c>
      <c r="L47" s="8">
        <v>45260</v>
      </c>
      <c r="M47" s="8">
        <v>45291</v>
      </c>
      <c r="N47" s="68"/>
      <c r="O47" s="69"/>
      <c r="Q47" s="14"/>
      <c r="R47" s="14"/>
    </row>
    <row r="48" spans="1:21">
      <c r="A48" s="2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9"/>
      <c r="O48" s="9"/>
      <c r="Q48" s="1">
        <v>2020</v>
      </c>
      <c r="R48" s="1"/>
      <c r="S48" s="1">
        <v>2021</v>
      </c>
      <c r="T48" s="1">
        <v>2022</v>
      </c>
      <c r="U48" s="1">
        <v>2023</v>
      </c>
    </row>
    <row r="49" spans="1:21">
      <c r="A49" s="3" t="s">
        <v>54</v>
      </c>
      <c r="B49" s="17">
        <v>-114734.06738632798</v>
      </c>
      <c r="C49" s="17">
        <v>-105126.70170262671</v>
      </c>
      <c r="D49" s="17">
        <v>-109999.18629187797</v>
      </c>
      <c r="E49" s="17">
        <v>-93239.051291128271</v>
      </c>
      <c r="F49" s="17">
        <v>-135835.96181418616</v>
      </c>
      <c r="G49" s="17">
        <v>-126082.34904893771</v>
      </c>
      <c r="H49" s="17">
        <v>-142330.77705543488</v>
      </c>
      <c r="I49" s="17">
        <v>-201127.26205221537</v>
      </c>
      <c r="J49" s="17">
        <v>-146069.13330265979</v>
      </c>
      <c r="K49" s="17">
        <v>-124918.6600641985</v>
      </c>
      <c r="L49" s="17">
        <v>-130267.52215043873</v>
      </c>
      <c r="M49" s="17">
        <v>-277057.36016862368</v>
      </c>
      <c r="N49" s="17">
        <f>SUM(B49:M49)</f>
        <v>-1706788.0323286559</v>
      </c>
      <c r="O49" s="21"/>
      <c r="P49" s="3" t="s">
        <v>33</v>
      </c>
      <c r="Q49" s="14">
        <f>B12</f>
        <v>471349.4</v>
      </c>
      <c r="R49" s="3" t="s">
        <v>34</v>
      </c>
      <c r="S49" s="12">
        <f>Q49</f>
        <v>471349.4</v>
      </c>
      <c r="T49" s="12">
        <v>0</v>
      </c>
      <c r="U49" s="12">
        <v>0</v>
      </c>
    </row>
    <row r="50" spans="1:21">
      <c r="A50" s="3" t="s">
        <v>55</v>
      </c>
      <c r="B50" s="17">
        <v>103902.16736400001</v>
      </c>
      <c r="C50" s="17">
        <v>109199.38847999995</v>
      </c>
      <c r="D50" s="17">
        <v>100279.02458400001</v>
      </c>
      <c r="E50" s="17">
        <v>81845.094815999983</v>
      </c>
      <c r="F50" s="17">
        <v>144414.87859600002</v>
      </c>
      <c r="G50" s="17">
        <v>147373.245888</v>
      </c>
      <c r="H50" s="21">
        <v>148025.09000000003</v>
      </c>
      <c r="I50" s="21">
        <v>139049.68</v>
      </c>
      <c r="J50" s="17">
        <v>156541.47999999998</v>
      </c>
      <c r="K50" s="17">
        <v>117136.04999999999</v>
      </c>
      <c r="L50" s="17">
        <v>105023.97326</v>
      </c>
      <c r="M50" s="21">
        <v>120018.05315600001</v>
      </c>
      <c r="N50" s="17">
        <f>SUM(B50:M50)</f>
        <v>1472808.1261439999</v>
      </c>
      <c r="O50" s="21"/>
      <c r="R50" s="3" t="s">
        <v>35</v>
      </c>
      <c r="S50" s="12">
        <v>0</v>
      </c>
      <c r="T50" s="12">
        <f>S53</f>
        <v>82452.379025907721</v>
      </c>
      <c r="U50" s="12">
        <f>T53</f>
        <v>-265621.78056474612</v>
      </c>
    </row>
    <row r="51" spans="1:21">
      <c r="A51" s="1" t="s">
        <v>7</v>
      </c>
      <c r="B51" s="15">
        <f>B50+B49</f>
        <v>-10831.900022327973</v>
      </c>
      <c r="C51" s="15">
        <f t="shared" ref="C51:M51" si="14">C50+C49</f>
        <v>4072.6867773732374</v>
      </c>
      <c r="D51" s="15">
        <f t="shared" si="14"/>
        <v>-9720.1617078779527</v>
      </c>
      <c r="E51" s="15">
        <f t="shared" si="14"/>
        <v>-11393.956475128289</v>
      </c>
      <c r="F51" s="15">
        <f t="shared" si="14"/>
        <v>8578.9167818138667</v>
      </c>
      <c r="G51" s="15">
        <f t="shared" si="14"/>
        <v>21290.89683906229</v>
      </c>
      <c r="H51" s="15">
        <f t="shared" si="14"/>
        <v>5694.312944565143</v>
      </c>
      <c r="I51" s="15">
        <f t="shared" si="14"/>
        <v>-62077.582052215381</v>
      </c>
      <c r="J51" s="15">
        <f t="shared" si="14"/>
        <v>10472.346697340196</v>
      </c>
      <c r="K51" s="15">
        <f t="shared" si="14"/>
        <v>-7782.6100641985104</v>
      </c>
      <c r="L51" s="15">
        <f t="shared" si="14"/>
        <v>-25243.548890438731</v>
      </c>
      <c r="M51" s="15">
        <f t="shared" si="14"/>
        <v>-157039.30701262367</v>
      </c>
      <c r="N51" s="16">
        <f>SUM(B51:M51)</f>
        <v>-233979.90618465579</v>
      </c>
      <c r="O51" s="24"/>
      <c r="R51" s="3" t="s">
        <v>36</v>
      </c>
      <c r="S51" s="13">
        <f>98942-131098.5</f>
        <v>-32156.5</v>
      </c>
      <c r="T51" s="13">
        <f>170422+32688.52-7376.47</f>
        <v>195734.05</v>
      </c>
      <c r="U51" s="13">
        <v>-199070.96</v>
      </c>
    </row>
    <row r="52" spans="1:21"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21"/>
      <c r="M52" s="17"/>
      <c r="N52" s="28"/>
      <c r="O52" s="24"/>
      <c r="R52" s="3" t="s">
        <v>33</v>
      </c>
      <c r="S52" s="50">
        <f>SUM(S49:S51)</f>
        <v>439192.9</v>
      </c>
      <c r="T52" s="50">
        <f>SUM(T49:T51)</f>
        <v>278186.42902590771</v>
      </c>
      <c r="U52" s="50">
        <f>SUM(U49:U51)</f>
        <v>-464692.74056474608</v>
      </c>
    </row>
    <row r="53" spans="1:21">
      <c r="A53" s="18" t="s">
        <v>8</v>
      </c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26"/>
      <c r="O53" s="24"/>
      <c r="R53" s="3" t="s">
        <v>37</v>
      </c>
      <c r="S53" s="12">
        <f>N15</f>
        <v>82452.379025907721</v>
      </c>
      <c r="T53" s="12">
        <f>N36</f>
        <v>-265621.78056474612</v>
      </c>
      <c r="U53" s="12">
        <f>N57</f>
        <v>-499601.68674940191</v>
      </c>
    </row>
    <row r="54" spans="1:21">
      <c r="A54" s="1" t="s">
        <v>9</v>
      </c>
      <c r="B54" s="17">
        <f>M36</f>
        <v>-265621.78056474612</v>
      </c>
      <c r="C54" s="17">
        <f>B57</f>
        <v>-276453.68058707408</v>
      </c>
      <c r="D54" s="17">
        <f t="shared" ref="D54:M54" si="15">C57</f>
        <v>-272380.99380970083</v>
      </c>
      <c r="E54" s="17">
        <f t="shared" si="15"/>
        <v>-282101.15551757877</v>
      </c>
      <c r="F54" s="17">
        <f t="shared" si="15"/>
        <v>-293495.11199270707</v>
      </c>
      <c r="G54" s="17">
        <f t="shared" si="15"/>
        <v>-284916.19521089317</v>
      </c>
      <c r="H54" s="17">
        <f t="shared" si="15"/>
        <v>-263625.2983718309</v>
      </c>
      <c r="I54" s="17">
        <f t="shared" si="15"/>
        <v>-257930.98542726575</v>
      </c>
      <c r="J54" s="17">
        <f t="shared" si="15"/>
        <v>-320008.56747948111</v>
      </c>
      <c r="K54" s="17">
        <f t="shared" si="15"/>
        <v>-309536.22078214091</v>
      </c>
      <c r="L54" s="17">
        <f t="shared" si="15"/>
        <v>-317318.83084633941</v>
      </c>
      <c r="M54" s="17">
        <f t="shared" si="15"/>
        <v>-342562.37973677815</v>
      </c>
      <c r="N54" s="17">
        <f>B54</f>
        <v>-265621.78056474612</v>
      </c>
      <c r="O54" s="21"/>
      <c r="R54" s="3" t="s">
        <v>38</v>
      </c>
      <c r="S54" s="51">
        <f>S53-S52</f>
        <v>-356740.5209740923</v>
      </c>
      <c r="T54" s="51">
        <f>T53-T52</f>
        <v>-543808.20959065389</v>
      </c>
      <c r="U54" s="51">
        <f>U53-U52</f>
        <v>-34908.946184655826</v>
      </c>
    </row>
    <row r="55" spans="1:21">
      <c r="A55" s="3" t="s">
        <v>10</v>
      </c>
      <c r="B55" s="17">
        <f>B51</f>
        <v>-10831.900022327973</v>
      </c>
      <c r="C55" s="17">
        <f t="shared" ref="C55:M55" si="16">C51</f>
        <v>4072.6867773732374</v>
      </c>
      <c r="D55" s="17">
        <f t="shared" si="16"/>
        <v>-9720.1617078779527</v>
      </c>
      <c r="E55" s="17">
        <f t="shared" si="16"/>
        <v>-11393.956475128289</v>
      </c>
      <c r="F55" s="17">
        <f t="shared" si="16"/>
        <v>8578.9167818138667</v>
      </c>
      <c r="G55" s="17">
        <f t="shared" si="16"/>
        <v>21290.89683906229</v>
      </c>
      <c r="H55" s="17">
        <f t="shared" si="16"/>
        <v>5694.312944565143</v>
      </c>
      <c r="I55" s="17">
        <f t="shared" si="16"/>
        <v>-62077.582052215381</v>
      </c>
      <c r="J55" s="17">
        <f t="shared" si="16"/>
        <v>10472.346697340196</v>
      </c>
      <c r="K55" s="17">
        <f t="shared" si="16"/>
        <v>-7782.6100641985104</v>
      </c>
      <c r="L55" s="17">
        <f t="shared" si="16"/>
        <v>-25243.548890438731</v>
      </c>
      <c r="M55" s="17">
        <f t="shared" si="16"/>
        <v>-157039.30701262367</v>
      </c>
      <c r="N55" s="17">
        <f>SUM(B55:M55)</f>
        <v>-233979.90618465579</v>
      </c>
      <c r="O55" s="21"/>
    </row>
    <row r="56" spans="1:21">
      <c r="A56" s="3" t="s">
        <v>11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>
        <f>SUM(B56:M56)</f>
        <v>0</v>
      </c>
      <c r="O56" s="21"/>
    </row>
    <row r="57" spans="1:21" ht="14.4" thickBot="1">
      <c r="A57" s="1" t="s">
        <v>12</v>
      </c>
      <c r="B57" s="22">
        <f>SUM(B54:B56)</f>
        <v>-276453.68058707408</v>
      </c>
      <c r="C57" s="22">
        <f t="shared" ref="C57:M57" si="17">SUM(C54:C56)</f>
        <v>-272380.99380970083</v>
      </c>
      <c r="D57" s="22">
        <f t="shared" si="17"/>
        <v>-282101.15551757877</v>
      </c>
      <c r="E57" s="22">
        <f t="shared" si="17"/>
        <v>-293495.11199270707</v>
      </c>
      <c r="F57" s="22">
        <f t="shared" si="17"/>
        <v>-284916.19521089317</v>
      </c>
      <c r="G57" s="22">
        <f t="shared" si="17"/>
        <v>-263625.2983718309</v>
      </c>
      <c r="H57" s="22">
        <f t="shared" si="17"/>
        <v>-257930.98542726575</v>
      </c>
      <c r="I57" s="22">
        <f t="shared" si="17"/>
        <v>-320008.56747948111</v>
      </c>
      <c r="J57" s="22">
        <f t="shared" si="17"/>
        <v>-309536.22078214091</v>
      </c>
      <c r="K57" s="22">
        <f t="shared" si="17"/>
        <v>-317318.83084633941</v>
      </c>
      <c r="L57" s="22">
        <f t="shared" si="17"/>
        <v>-342562.37973677815</v>
      </c>
      <c r="M57" s="22">
        <f t="shared" si="17"/>
        <v>-499601.68674940185</v>
      </c>
      <c r="N57" s="23">
        <f>SUM(N54:N56)</f>
        <v>-499601.68674940191</v>
      </c>
      <c r="O57" s="24"/>
      <c r="P57" s="1" t="s">
        <v>21</v>
      </c>
    </row>
    <row r="58" spans="1:21" ht="14.4" thickTop="1"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25">
        <v>-499601.68674940185</v>
      </c>
      <c r="O58" s="24"/>
      <c r="Q58" s="14"/>
      <c r="R58" s="14"/>
    </row>
    <row r="59" spans="1:21">
      <c r="A59" s="18" t="s">
        <v>13</v>
      </c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26"/>
      <c r="O59" s="24"/>
      <c r="Q59" s="1">
        <v>2020</v>
      </c>
      <c r="R59" s="1"/>
      <c r="S59" s="1">
        <v>2021</v>
      </c>
      <c r="T59" s="1">
        <v>2022</v>
      </c>
      <c r="U59" s="1">
        <v>2023</v>
      </c>
    </row>
    <row r="60" spans="1:21">
      <c r="A60" s="3" t="s">
        <v>14</v>
      </c>
      <c r="B60" s="27">
        <v>4.7300000000000002E-2</v>
      </c>
      <c r="C60" s="27">
        <v>4.7300000000000002E-2</v>
      </c>
      <c r="D60" s="27">
        <v>4.7300000000000002E-2</v>
      </c>
      <c r="E60" s="27">
        <v>4.9799999999999997E-2</v>
      </c>
      <c r="F60" s="27">
        <v>4.9799999999999997E-2</v>
      </c>
      <c r="G60" s="27">
        <v>4.9799999999999997E-2</v>
      </c>
      <c r="H60" s="27">
        <v>4.9799999999999997E-2</v>
      </c>
      <c r="I60" s="27">
        <v>4.9799999999999997E-2</v>
      </c>
      <c r="J60" s="27">
        <v>4.9799999999999997E-2</v>
      </c>
      <c r="K60" s="27">
        <v>5.4899999999999997E-2</v>
      </c>
      <c r="L60" s="27">
        <v>5.4899999999999997E-2</v>
      </c>
      <c r="M60" s="27">
        <v>5.4899999999999997E-2</v>
      </c>
      <c r="N60" s="28"/>
      <c r="O60" s="24"/>
      <c r="P60" s="3" t="s">
        <v>33</v>
      </c>
      <c r="Q60" s="14">
        <f>B19</f>
        <v>5258</v>
      </c>
      <c r="R60" s="3" t="s">
        <v>34</v>
      </c>
      <c r="S60" s="12">
        <f>Q60</f>
        <v>5258</v>
      </c>
      <c r="T60" s="12">
        <v>0</v>
      </c>
      <c r="U60" s="12">
        <v>0</v>
      </c>
    </row>
    <row r="61" spans="1:21">
      <c r="A61" s="1" t="s">
        <v>9</v>
      </c>
      <c r="B61" s="13">
        <f>M44</f>
        <v>-6480.9699999999993</v>
      </c>
      <c r="C61" s="13">
        <f>B65</f>
        <v>-7591.5599999999995</v>
      </c>
      <c r="D61" s="13">
        <f t="shared" ref="D61:M61" si="18">C65</f>
        <v>-8579.89</v>
      </c>
      <c r="E61" s="13">
        <f t="shared" si="18"/>
        <v>-9713.16</v>
      </c>
      <c r="F61" s="13">
        <f t="shared" si="18"/>
        <v>-10914.48</v>
      </c>
      <c r="G61" s="13">
        <f t="shared" si="18"/>
        <v>-12119.56</v>
      </c>
      <c r="H61" s="13">
        <f t="shared" si="18"/>
        <v>-13198.619999999999</v>
      </c>
      <c r="I61" s="13">
        <f t="shared" si="18"/>
        <v>-14289.56</v>
      </c>
      <c r="J61" s="13">
        <f t="shared" si="18"/>
        <v>-15643.06</v>
      </c>
      <c r="K61" s="13">
        <f t="shared" si="18"/>
        <v>-16910.04</v>
      </c>
      <c r="L61" s="13">
        <f t="shared" si="18"/>
        <v>-18389.620000000003</v>
      </c>
      <c r="M61" s="13">
        <f t="shared" si="18"/>
        <v>-19935.370000000003</v>
      </c>
      <c r="N61" s="13">
        <f>B61</f>
        <v>-6480.9699999999993</v>
      </c>
      <c r="O61" s="21"/>
      <c r="R61" s="3" t="s">
        <v>35</v>
      </c>
      <c r="S61" s="12">
        <v>0</v>
      </c>
      <c r="T61" s="12">
        <f>S64</f>
        <v>2750.4300000000003</v>
      </c>
      <c r="U61" s="12">
        <f>T64</f>
        <v>-6480.9699999999993</v>
      </c>
    </row>
    <row r="62" spans="1:21">
      <c r="A62" s="3" t="s">
        <v>10</v>
      </c>
      <c r="B62" s="13">
        <v>0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f>SUM(B62:M62)</f>
        <v>0</v>
      </c>
      <c r="O62" s="21"/>
      <c r="R62" s="3" t="s">
        <v>36</v>
      </c>
      <c r="S62" s="13">
        <v>-1726.4</v>
      </c>
      <c r="T62" s="13">
        <v>-1099.8699999999999</v>
      </c>
      <c r="U62" s="13">
        <v>-10225.43</v>
      </c>
    </row>
    <row r="63" spans="1:21">
      <c r="A63" s="3" t="s">
        <v>15</v>
      </c>
      <c r="B63" s="13">
        <v>-1110.5899999999999</v>
      </c>
      <c r="C63" s="13">
        <v>-988.33</v>
      </c>
      <c r="D63" s="13">
        <v>-1133.27</v>
      </c>
      <c r="E63" s="13">
        <v>-1201.32</v>
      </c>
      <c r="F63" s="13">
        <v>-1205.08</v>
      </c>
      <c r="G63" s="13">
        <v>-1079.06</v>
      </c>
      <c r="H63" s="13">
        <v>-1090.94</v>
      </c>
      <c r="I63" s="13">
        <v>-1353.5</v>
      </c>
      <c r="J63" s="13">
        <v>-1266.98</v>
      </c>
      <c r="K63" s="13">
        <v>-1479.58</v>
      </c>
      <c r="L63" s="13">
        <v>-1545.75</v>
      </c>
      <c r="M63" s="13">
        <v>-2329.5100000000002</v>
      </c>
      <c r="N63" s="13">
        <f t="shared" ref="N63:N64" si="19">SUM(B63:M63)</f>
        <v>-15783.91</v>
      </c>
      <c r="O63" s="21"/>
      <c r="R63" s="3" t="s">
        <v>33</v>
      </c>
      <c r="S63" s="50">
        <f>SUM(S60:S62)</f>
        <v>3531.6</v>
      </c>
      <c r="T63" s="50">
        <f>SUM(T60:T62)</f>
        <v>1650.5600000000004</v>
      </c>
      <c r="U63" s="50">
        <f>SUM(U60:U62)</f>
        <v>-16706.400000000001</v>
      </c>
    </row>
    <row r="64" spans="1:21">
      <c r="A64" s="3" t="s">
        <v>11</v>
      </c>
      <c r="B64" s="13">
        <v>0</v>
      </c>
      <c r="C64" s="13">
        <v>0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f t="shared" si="19"/>
        <v>0</v>
      </c>
      <c r="O64" s="21"/>
      <c r="R64" s="3" t="s">
        <v>37</v>
      </c>
      <c r="S64" s="12">
        <f>N23</f>
        <v>2750.4300000000003</v>
      </c>
      <c r="T64" s="12">
        <f>N44</f>
        <v>-6480.9699999999993</v>
      </c>
      <c r="U64" s="12">
        <f>N65</f>
        <v>-22264.879999999997</v>
      </c>
    </row>
    <row r="65" spans="1:21" ht="14.4" thickBot="1">
      <c r="A65" s="1" t="s">
        <v>12</v>
      </c>
      <c r="B65" s="22">
        <f>SUM(B61:B64)</f>
        <v>-7591.5599999999995</v>
      </c>
      <c r="C65" s="22">
        <f>SUM(C61:C64)</f>
        <v>-8579.89</v>
      </c>
      <c r="D65" s="22">
        <f t="shared" ref="D65:M65" si="20">SUM(D61:D64)</f>
        <v>-9713.16</v>
      </c>
      <c r="E65" s="22">
        <f t="shared" si="20"/>
        <v>-10914.48</v>
      </c>
      <c r="F65" s="22">
        <f t="shared" si="20"/>
        <v>-12119.56</v>
      </c>
      <c r="G65" s="22">
        <f t="shared" si="20"/>
        <v>-13198.619999999999</v>
      </c>
      <c r="H65" s="22">
        <f t="shared" si="20"/>
        <v>-14289.56</v>
      </c>
      <c r="I65" s="22">
        <f t="shared" si="20"/>
        <v>-15643.06</v>
      </c>
      <c r="J65" s="22">
        <f t="shared" si="20"/>
        <v>-16910.04</v>
      </c>
      <c r="K65" s="22">
        <f t="shared" si="20"/>
        <v>-18389.620000000003</v>
      </c>
      <c r="L65" s="22">
        <f t="shared" si="20"/>
        <v>-19935.370000000003</v>
      </c>
      <c r="M65" s="22">
        <f t="shared" si="20"/>
        <v>-22264.880000000005</v>
      </c>
      <c r="N65" s="23">
        <f>SUM(N61:N64)</f>
        <v>-22264.879999999997</v>
      </c>
      <c r="O65" s="21"/>
      <c r="R65" s="3" t="s">
        <v>38</v>
      </c>
      <c r="S65" s="51">
        <f>S64-S63</f>
        <v>-781.16999999999962</v>
      </c>
      <c r="T65" s="51">
        <f>T64-T63</f>
        <v>-8131.53</v>
      </c>
      <c r="U65" s="51">
        <f>U64-U63</f>
        <v>-5558.4799999999959</v>
      </c>
    </row>
    <row r="66" spans="1:21" ht="14.4" thickTop="1">
      <c r="N66" s="34">
        <v>-22264.880000000005</v>
      </c>
    </row>
    <row r="67" spans="1:21">
      <c r="N67" s="3"/>
      <c r="O67" s="3"/>
      <c r="S67" s="12">
        <f>S54+S65</f>
        <v>-357521.69097409229</v>
      </c>
      <c r="T67" s="12">
        <f>T54+T65</f>
        <v>-551939.73959065392</v>
      </c>
      <c r="U67" s="12">
        <f>U54+U65</f>
        <v>-40467.426184655822</v>
      </c>
    </row>
    <row r="68" spans="1:21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" t="s">
        <v>56</v>
      </c>
      <c r="O68" s="3"/>
    </row>
    <row r="69" spans="1:21">
      <c r="N69" s="35" t="s">
        <v>8</v>
      </c>
      <c r="O69" s="3"/>
      <c r="P69" s="1">
        <v>2023</v>
      </c>
      <c r="R69" s="4"/>
    </row>
    <row r="70" spans="1:21">
      <c r="N70" s="36"/>
      <c r="O70" s="3" t="s">
        <v>17</v>
      </c>
      <c r="P70" s="33">
        <f>N57</f>
        <v>-499601.68674940191</v>
      </c>
      <c r="Q70" s="4"/>
    </row>
    <row r="71" spans="1:21">
      <c r="I71" s="12"/>
      <c r="N71" s="36"/>
      <c r="O71" s="3" t="s">
        <v>18</v>
      </c>
      <c r="P71" s="33">
        <v>-119133.54</v>
      </c>
      <c r="R71" s="4"/>
    </row>
    <row r="72" spans="1:21">
      <c r="I72" s="12"/>
      <c r="O72" s="30" t="s">
        <v>19</v>
      </c>
      <c r="P72" s="37">
        <f>P70-P71</f>
        <v>-380468.14674940193</v>
      </c>
      <c r="Q72" s="3" t="s">
        <v>20</v>
      </c>
      <c r="R72" s="4"/>
    </row>
    <row r="73" spans="1:21">
      <c r="N73" s="3"/>
      <c r="O73" s="3"/>
      <c r="P73" s="4"/>
    </row>
    <row r="74" spans="1:21">
      <c r="N74" s="3"/>
      <c r="O74" s="3"/>
      <c r="P74" s="4"/>
    </row>
    <row r="75" spans="1:21">
      <c r="N75" s="35" t="s">
        <v>21</v>
      </c>
      <c r="O75" s="3"/>
      <c r="P75" s="1">
        <v>2023</v>
      </c>
    </row>
    <row r="76" spans="1:21">
      <c r="N76" s="3"/>
      <c r="O76" s="3" t="s">
        <v>17</v>
      </c>
      <c r="P76" s="33">
        <f>N65</f>
        <v>-22264.879999999997</v>
      </c>
    </row>
    <row r="77" spans="1:21">
      <c r="N77" s="3"/>
      <c r="O77" s="3" t="s">
        <v>18</v>
      </c>
      <c r="P77" s="33">
        <v>-2848.35</v>
      </c>
    </row>
    <row r="78" spans="1:21">
      <c r="O78" s="1" t="s">
        <v>19</v>
      </c>
      <c r="P78" s="37">
        <f>P76-P77</f>
        <v>-19416.53</v>
      </c>
      <c r="Q78" s="3" t="s">
        <v>20</v>
      </c>
    </row>
  </sheetData>
  <mergeCells count="9">
    <mergeCell ref="A46:A47"/>
    <mergeCell ref="N46:N47"/>
    <mergeCell ref="O46:O47"/>
    <mergeCell ref="A4:A5"/>
    <mergeCell ref="N4:N5"/>
    <mergeCell ref="O4:O5"/>
    <mergeCell ref="A25:A26"/>
    <mergeCell ref="N25:N26"/>
    <mergeCell ref="O25:O26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FBEA4-37C0-4512-90DF-73756235552B}">
  <sheetPr>
    <tabColor theme="9" tint="0.59999389629810485"/>
  </sheetPr>
  <dimension ref="A1:R46"/>
  <sheetViews>
    <sheetView topLeftCell="E1" zoomScale="120" zoomScaleNormal="120" workbookViewId="0">
      <pane ySplit="1" topLeftCell="A30" activePane="bottomLeft" state="frozen"/>
      <selection activeCell="W8" sqref="W8"/>
      <selection pane="bottomLeft" activeCell="L41" sqref="L41"/>
    </sheetView>
  </sheetViews>
  <sheetFormatPr defaultColWidth="8.88671875" defaultRowHeight="14.4"/>
  <cols>
    <col min="1" max="1" width="17.88671875" customWidth="1"/>
    <col min="2" max="2" width="13.6640625" style="38" bestFit="1" customWidth="1"/>
    <col min="3" max="5" width="13.6640625" style="39" customWidth="1"/>
    <col min="6" max="6" width="14.44140625" style="39" bestFit="1" customWidth="1"/>
    <col min="7" max="8" width="14.44140625" style="40" customWidth="1"/>
    <col min="9" max="9" width="16.5546875" style="38" bestFit="1" customWidth="1"/>
    <col min="10" max="10" width="16.5546875" style="38" customWidth="1"/>
    <col min="11" max="11" width="17.33203125" bestFit="1" customWidth="1"/>
    <col min="12" max="12" width="25.6640625" customWidth="1"/>
    <col min="13" max="13" width="11.6640625" bestFit="1" customWidth="1"/>
    <col min="14" max="14" width="11.5546875" bestFit="1" customWidth="1"/>
    <col min="15" max="16" width="10.5546875" bestFit="1" customWidth="1"/>
    <col min="17" max="17" width="11.5546875" bestFit="1" customWidth="1"/>
  </cols>
  <sheetData>
    <row r="1" spans="1:12">
      <c r="A1" t="s">
        <v>22</v>
      </c>
      <c r="B1" s="38" t="s">
        <v>23</v>
      </c>
      <c r="C1" s="39" t="s">
        <v>24</v>
      </c>
      <c r="D1" s="39" t="s">
        <v>25</v>
      </c>
      <c r="E1" s="39" t="s">
        <v>26</v>
      </c>
      <c r="F1" s="39" t="s">
        <v>27</v>
      </c>
      <c r="G1" s="40" t="s">
        <v>28</v>
      </c>
      <c r="H1" s="40" t="s">
        <v>29</v>
      </c>
      <c r="I1" s="38" t="s">
        <v>30</v>
      </c>
      <c r="J1" s="38" t="s">
        <v>25</v>
      </c>
      <c r="K1" t="s">
        <v>27</v>
      </c>
    </row>
    <row r="2" spans="1:12">
      <c r="E2" s="39">
        <f>C2+D2</f>
        <v>0</v>
      </c>
      <c r="F2" s="39">
        <f>E2</f>
        <v>0</v>
      </c>
      <c r="K2" s="45">
        <v>5258</v>
      </c>
    </row>
    <row r="3" spans="1:12">
      <c r="A3" s="41">
        <v>44197</v>
      </c>
      <c r="B3" s="42">
        <v>5.7000000000000002E-3</v>
      </c>
      <c r="C3" s="39">
        <v>444305.07711446553</v>
      </c>
      <c r="E3" s="39">
        <f t="shared" ref="E3:E38" si="0">C3+D3</f>
        <v>444305.07711446553</v>
      </c>
      <c r="F3" s="43">
        <f>F2+E3</f>
        <v>444305.07711446553</v>
      </c>
      <c r="G3" s="44">
        <v>31</v>
      </c>
      <c r="H3" s="44">
        <f>SUM(G3:G14)</f>
        <v>365</v>
      </c>
      <c r="I3" s="39">
        <f t="shared" ref="I3:I38" si="1">ROUND(F3*B3*G3/H3,2)</f>
        <v>215.09</v>
      </c>
      <c r="J3" s="39"/>
      <c r="K3" s="45">
        <f>K2+I3</f>
        <v>5473.09</v>
      </c>
    </row>
    <row r="4" spans="1:12">
      <c r="A4" s="41">
        <v>44228</v>
      </c>
      <c r="B4" s="42">
        <v>5.7000000000000002E-3</v>
      </c>
      <c r="C4" s="39">
        <v>-17285.141274479029</v>
      </c>
      <c r="E4" s="39">
        <f t="shared" si="0"/>
        <v>-17285.141274479029</v>
      </c>
      <c r="F4" s="43">
        <f t="shared" ref="F4:F38" si="2">F3+E4</f>
        <v>427019.93583998649</v>
      </c>
      <c r="G4" s="44">
        <v>28</v>
      </c>
      <c r="H4" s="44">
        <f t="shared" ref="H4:H14" si="3">H3</f>
        <v>365</v>
      </c>
      <c r="I4" s="39">
        <f t="shared" si="1"/>
        <v>186.72</v>
      </c>
      <c r="J4" s="39"/>
      <c r="K4" s="45">
        <f t="shared" ref="K4:K38" si="4">K3+I4</f>
        <v>5659.81</v>
      </c>
    </row>
    <row r="5" spans="1:12">
      <c r="A5" s="41">
        <v>44256</v>
      </c>
      <c r="B5" s="42">
        <v>5.7000000000000002E-3</v>
      </c>
      <c r="C5" s="39">
        <v>-22721.609382493349</v>
      </c>
      <c r="E5" s="39">
        <f t="shared" si="0"/>
        <v>-22721.609382493349</v>
      </c>
      <c r="F5" s="43">
        <f t="shared" si="2"/>
        <v>404298.32645749312</v>
      </c>
      <c r="G5" s="44">
        <v>31</v>
      </c>
      <c r="H5" s="44">
        <f t="shared" si="3"/>
        <v>365</v>
      </c>
      <c r="I5" s="39">
        <f t="shared" si="1"/>
        <v>195.72</v>
      </c>
      <c r="J5" s="39"/>
      <c r="K5" s="45">
        <f t="shared" si="4"/>
        <v>5855.5300000000007</v>
      </c>
    </row>
    <row r="6" spans="1:12">
      <c r="A6" s="41">
        <v>44287</v>
      </c>
      <c r="B6" s="42">
        <v>5.7000000000000002E-3</v>
      </c>
      <c r="C6" s="39">
        <v>-25530.558185896676</v>
      </c>
      <c r="E6" s="39">
        <f t="shared" si="0"/>
        <v>-25530.558185896676</v>
      </c>
      <c r="F6" s="43">
        <f t="shared" si="2"/>
        <v>378767.76827159646</v>
      </c>
      <c r="G6" s="44">
        <v>30</v>
      </c>
      <c r="H6" s="44">
        <f t="shared" si="3"/>
        <v>365</v>
      </c>
      <c r="I6" s="39">
        <f t="shared" si="1"/>
        <v>177.45</v>
      </c>
      <c r="J6" s="39"/>
      <c r="K6" s="45">
        <f t="shared" si="4"/>
        <v>6032.9800000000005</v>
      </c>
    </row>
    <row r="7" spans="1:12">
      <c r="A7" s="41">
        <v>44317</v>
      </c>
      <c r="B7" s="42">
        <v>5.7000000000000002E-3</v>
      </c>
      <c r="C7" s="39">
        <v>-8160.257045129285</v>
      </c>
      <c r="E7" s="39">
        <f t="shared" si="0"/>
        <v>-8160.257045129285</v>
      </c>
      <c r="F7" s="43">
        <f t="shared" si="2"/>
        <v>370607.51122646721</v>
      </c>
      <c r="G7" s="44">
        <v>31</v>
      </c>
      <c r="H7" s="44">
        <f t="shared" si="3"/>
        <v>365</v>
      </c>
      <c r="I7" s="39">
        <f t="shared" si="1"/>
        <v>179.41</v>
      </c>
      <c r="J7" s="39"/>
      <c r="K7" s="45">
        <f t="shared" si="4"/>
        <v>6212.39</v>
      </c>
    </row>
    <row r="8" spans="1:12">
      <c r="A8" s="41">
        <v>44348</v>
      </c>
      <c r="B8" s="42">
        <v>5.7000000000000002E-3</v>
      </c>
      <c r="C8" s="39">
        <v>25411.769929719158</v>
      </c>
      <c r="D8" s="39">
        <v>-108796</v>
      </c>
      <c r="E8" s="39">
        <f t="shared" si="0"/>
        <v>-83384.230070280842</v>
      </c>
      <c r="F8" s="43">
        <f t="shared" si="2"/>
        <v>287223.28115618636</v>
      </c>
      <c r="G8" s="44">
        <v>30</v>
      </c>
      <c r="H8" s="44">
        <f t="shared" si="3"/>
        <v>365</v>
      </c>
      <c r="I8" s="39">
        <f t="shared" si="1"/>
        <v>134.56</v>
      </c>
      <c r="J8" s="39">
        <v>-4241</v>
      </c>
      <c r="K8" s="45">
        <f>K7+I8+J8</f>
        <v>2105.9500000000007</v>
      </c>
    </row>
    <row r="9" spans="1:12">
      <c r="A9" s="41">
        <v>44378</v>
      </c>
      <c r="B9" s="42">
        <v>5.7000000000000002E-3</v>
      </c>
      <c r="C9" s="39">
        <v>-14929.006704707252</v>
      </c>
      <c r="E9" s="39">
        <f t="shared" si="0"/>
        <v>-14929.006704707252</v>
      </c>
      <c r="F9" s="43">
        <f t="shared" si="2"/>
        <v>272294.27445147908</v>
      </c>
      <c r="G9" s="44">
        <v>31</v>
      </c>
      <c r="H9" s="44">
        <f t="shared" si="3"/>
        <v>365</v>
      </c>
      <c r="I9" s="39">
        <f t="shared" si="1"/>
        <v>131.82</v>
      </c>
      <c r="J9" s="39"/>
      <c r="K9" s="45">
        <f t="shared" si="4"/>
        <v>2237.7700000000009</v>
      </c>
    </row>
    <row r="10" spans="1:12">
      <c r="A10" s="41">
        <v>44409</v>
      </c>
      <c r="B10" s="42">
        <v>5.7000000000000002E-3</v>
      </c>
      <c r="C10" s="39">
        <v>13667.642592300224</v>
      </c>
      <c r="E10" s="39">
        <f t="shared" si="0"/>
        <v>13667.642592300224</v>
      </c>
      <c r="F10" s="43">
        <f t="shared" si="2"/>
        <v>285961.91704377928</v>
      </c>
      <c r="G10" s="44">
        <v>31</v>
      </c>
      <c r="H10" s="44">
        <f t="shared" si="3"/>
        <v>365</v>
      </c>
      <c r="I10" s="39">
        <f t="shared" si="1"/>
        <v>138.44</v>
      </c>
      <c r="J10" s="39"/>
      <c r="K10" s="45">
        <f t="shared" si="4"/>
        <v>2376.2100000000009</v>
      </c>
    </row>
    <row r="11" spans="1:12">
      <c r="A11" s="41">
        <v>44440</v>
      </c>
      <c r="B11" s="42">
        <v>5.7000000000000002E-3</v>
      </c>
      <c r="C11" s="39">
        <v>-3863.9743884976488</v>
      </c>
      <c r="E11" s="39">
        <f t="shared" si="0"/>
        <v>-3863.9743884976488</v>
      </c>
      <c r="F11" s="43">
        <f t="shared" si="2"/>
        <v>282097.94265528163</v>
      </c>
      <c r="G11" s="44">
        <v>30</v>
      </c>
      <c r="H11" s="44">
        <f t="shared" si="3"/>
        <v>365</v>
      </c>
      <c r="I11" s="39">
        <f t="shared" si="1"/>
        <v>132.16</v>
      </c>
      <c r="J11" s="39"/>
      <c r="K11" s="45">
        <f t="shared" si="4"/>
        <v>2508.3700000000008</v>
      </c>
    </row>
    <row r="12" spans="1:12">
      <c r="A12" s="41">
        <v>44470</v>
      </c>
      <c r="B12" s="42">
        <v>5.7000000000000002E-3</v>
      </c>
      <c r="C12" s="39">
        <v>-82857.362522240626</v>
      </c>
      <c r="E12" s="39">
        <f t="shared" si="0"/>
        <v>-82857.362522240626</v>
      </c>
      <c r="F12" s="43">
        <f t="shared" si="2"/>
        <v>199240.58013304102</v>
      </c>
      <c r="G12" s="44">
        <v>31</v>
      </c>
      <c r="H12" s="44">
        <f t="shared" si="3"/>
        <v>365</v>
      </c>
      <c r="I12" s="39">
        <f t="shared" si="1"/>
        <v>96.45</v>
      </c>
      <c r="J12" s="39"/>
      <c r="K12" s="45">
        <f t="shared" si="4"/>
        <v>2604.8200000000006</v>
      </c>
    </row>
    <row r="13" spans="1:12">
      <c r="A13" s="41">
        <v>44501</v>
      </c>
      <c r="B13" s="42">
        <v>5.7000000000000002E-3</v>
      </c>
      <c r="C13" s="39">
        <v>26345.359417600703</v>
      </c>
      <c r="E13" s="39">
        <f t="shared" si="0"/>
        <v>26345.359417600703</v>
      </c>
      <c r="F13" s="43">
        <f t="shared" si="2"/>
        <v>225585.93955064172</v>
      </c>
      <c r="G13" s="44">
        <v>30</v>
      </c>
      <c r="H13" s="44">
        <f t="shared" si="3"/>
        <v>365</v>
      </c>
      <c r="I13" s="39">
        <f t="shared" si="1"/>
        <v>105.69</v>
      </c>
      <c r="J13" s="39"/>
      <c r="K13" s="45">
        <f t="shared" si="4"/>
        <v>2710.5100000000007</v>
      </c>
    </row>
    <row r="14" spans="1:12">
      <c r="A14" s="41">
        <v>44531</v>
      </c>
      <c r="B14" s="42">
        <v>5.7000000000000002E-3</v>
      </c>
      <c r="C14" s="39">
        <v>-143133.56052473409</v>
      </c>
      <c r="E14" s="39">
        <f t="shared" si="0"/>
        <v>-143133.56052473409</v>
      </c>
      <c r="F14" s="43">
        <f t="shared" si="2"/>
        <v>82452.379025907634</v>
      </c>
      <c r="G14" s="44">
        <v>31</v>
      </c>
      <c r="H14" s="44">
        <f t="shared" si="3"/>
        <v>365</v>
      </c>
      <c r="I14" s="39">
        <f t="shared" si="1"/>
        <v>39.92</v>
      </c>
      <c r="J14" s="39"/>
      <c r="K14" s="45">
        <f t="shared" si="4"/>
        <v>2750.4300000000007</v>
      </c>
      <c r="L14" s="39">
        <f>SUM(I3:I14)</f>
        <v>1733.4300000000003</v>
      </c>
    </row>
    <row r="15" spans="1:12">
      <c r="A15" s="41">
        <v>44562</v>
      </c>
      <c r="B15" s="42">
        <v>5.7000000000000002E-3</v>
      </c>
      <c r="C15" s="39">
        <v>-7856.8684767697414</v>
      </c>
      <c r="E15" s="39">
        <f t="shared" si="0"/>
        <v>-7856.8684767697414</v>
      </c>
      <c r="F15" s="43">
        <f t="shared" si="2"/>
        <v>74595.510549137893</v>
      </c>
      <c r="G15" s="44">
        <v>31</v>
      </c>
      <c r="H15" s="44">
        <f>SUM(G15:G26)</f>
        <v>365</v>
      </c>
      <c r="I15" s="39">
        <f t="shared" si="1"/>
        <v>36.11</v>
      </c>
      <c r="J15" s="39"/>
      <c r="K15" s="45">
        <f t="shared" si="4"/>
        <v>2786.5400000000009</v>
      </c>
    </row>
    <row r="16" spans="1:12">
      <c r="A16" s="41">
        <v>44593</v>
      </c>
      <c r="B16" s="42">
        <v>5.7000000000000002E-3</v>
      </c>
      <c r="C16" s="39">
        <v>-10625.780263726614</v>
      </c>
      <c r="E16" s="39">
        <f t="shared" si="0"/>
        <v>-10625.780263726614</v>
      </c>
      <c r="F16" s="43">
        <f t="shared" si="2"/>
        <v>63969.730285411279</v>
      </c>
      <c r="G16" s="44">
        <v>28</v>
      </c>
      <c r="H16" s="44">
        <f t="shared" ref="H16:H26" si="5">H15</f>
        <v>365</v>
      </c>
      <c r="I16" s="39">
        <f t="shared" si="1"/>
        <v>27.97</v>
      </c>
      <c r="J16" s="39"/>
      <c r="K16" s="45">
        <f t="shared" si="4"/>
        <v>2814.5100000000007</v>
      </c>
    </row>
    <row r="17" spans="1:12">
      <c r="A17" s="41">
        <v>44621</v>
      </c>
      <c r="B17" s="42">
        <v>5.7000000000000002E-3</v>
      </c>
      <c r="C17" s="39">
        <v>-9349.5988442920789</v>
      </c>
      <c r="E17" s="39">
        <f t="shared" si="0"/>
        <v>-9349.5988442920789</v>
      </c>
      <c r="F17" s="43">
        <f t="shared" si="2"/>
        <v>54620.1314411192</v>
      </c>
      <c r="G17" s="44">
        <v>31</v>
      </c>
      <c r="H17" s="44">
        <f t="shared" si="5"/>
        <v>365</v>
      </c>
      <c r="I17" s="39">
        <f t="shared" si="1"/>
        <v>26.44</v>
      </c>
      <c r="J17" s="39"/>
      <c r="K17" s="45">
        <f t="shared" si="4"/>
        <v>2840.9500000000007</v>
      </c>
    </row>
    <row r="18" spans="1:12">
      <c r="A18" s="41">
        <v>44652</v>
      </c>
      <c r="B18" s="42">
        <v>1.0200000000000001E-2</v>
      </c>
      <c r="C18" s="39">
        <v>-9903.0087845190137</v>
      </c>
      <c r="E18" s="39">
        <f t="shared" si="0"/>
        <v>-9903.0087845190137</v>
      </c>
      <c r="F18" s="43">
        <f t="shared" si="2"/>
        <v>44717.122656600186</v>
      </c>
      <c r="G18" s="44">
        <v>30</v>
      </c>
      <c r="H18" s="44">
        <f t="shared" si="5"/>
        <v>365</v>
      </c>
      <c r="I18" s="39">
        <f t="shared" si="1"/>
        <v>37.49</v>
      </c>
      <c r="J18" s="39"/>
      <c r="K18" s="45">
        <f t="shared" si="4"/>
        <v>2878.4400000000005</v>
      </c>
    </row>
    <row r="19" spans="1:12">
      <c r="A19" s="41">
        <v>44682</v>
      </c>
      <c r="B19" s="42">
        <v>1.0200000000000001E-2</v>
      </c>
      <c r="C19" s="39">
        <v>21673.246985782185</v>
      </c>
      <c r="D19" s="39">
        <v>-362553</v>
      </c>
      <c r="E19" s="39">
        <f t="shared" si="0"/>
        <v>-340879.75301421783</v>
      </c>
      <c r="F19" s="43">
        <f t="shared" si="2"/>
        <v>-296162.63035761763</v>
      </c>
      <c r="G19" s="44">
        <v>31</v>
      </c>
      <c r="H19" s="44">
        <f t="shared" si="5"/>
        <v>365</v>
      </c>
      <c r="I19" s="39">
        <f t="shared" si="1"/>
        <v>-256.57</v>
      </c>
      <c r="J19" s="39">
        <v>-4031</v>
      </c>
      <c r="K19" s="45">
        <f>K18+I19+J19</f>
        <v>-1409.1299999999997</v>
      </c>
    </row>
    <row r="20" spans="1:12">
      <c r="A20" s="41">
        <v>44713</v>
      </c>
      <c r="B20" s="42">
        <v>1.0200000000000001E-2</v>
      </c>
      <c r="C20" s="39">
        <v>12297.004967028595</v>
      </c>
      <c r="E20" s="39">
        <f t="shared" si="0"/>
        <v>12297.004967028595</v>
      </c>
      <c r="F20" s="43">
        <f t="shared" si="2"/>
        <v>-283865.625390589</v>
      </c>
      <c r="G20" s="44">
        <v>30</v>
      </c>
      <c r="H20" s="44">
        <f t="shared" si="5"/>
        <v>365</v>
      </c>
      <c r="I20" s="39">
        <f t="shared" si="1"/>
        <v>-237.98</v>
      </c>
      <c r="J20" s="39"/>
      <c r="K20" s="45">
        <f t="shared" si="4"/>
        <v>-1647.1099999999997</v>
      </c>
    </row>
    <row r="21" spans="1:12">
      <c r="A21" s="41">
        <v>44743</v>
      </c>
      <c r="B21" s="42">
        <v>2.1999999999999999E-2</v>
      </c>
      <c r="C21" s="39">
        <v>9087.9074799336086</v>
      </c>
      <c r="E21" s="39">
        <f t="shared" si="0"/>
        <v>9087.9074799336086</v>
      </c>
      <c r="F21" s="43">
        <f t="shared" si="2"/>
        <v>-274777.71791065542</v>
      </c>
      <c r="G21" s="44">
        <v>31</v>
      </c>
      <c r="H21" s="44">
        <f t="shared" si="5"/>
        <v>365</v>
      </c>
      <c r="I21" s="39">
        <f t="shared" si="1"/>
        <v>-513.41999999999996</v>
      </c>
      <c r="J21" s="39"/>
      <c r="K21" s="45">
        <f t="shared" si="4"/>
        <v>-2160.5299999999997</v>
      </c>
    </row>
    <row r="22" spans="1:12">
      <c r="A22" s="41">
        <v>44774</v>
      </c>
      <c r="B22" s="42">
        <v>2.1999999999999999E-2</v>
      </c>
      <c r="C22" s="39">
        <v>-37009.377425898667</v>
      </c>
      <c r="E22" s="39">
        <f t="shared" si="0"/>
        <v>-37009.377425898667</v>
      </c>
      <c r="F22" s="43">
        <f t="shared" si="2"/>
        <v>-311787.09533655411</v>
      </c>
      <c r="G22" s="44">
        <v>31</v>
      </c>
      <c r="H22" s="44">
        <f t="shared" si="5"/>
        <v>365</v>
      </c>
      <c r="I22" s="39">
        <f t="shared" si="1"/>
        <v>-582.57000000000005</v>
      </c>
      <c r="J22" s="39"/>
      <c r="K22" s="45">
        <f t="shared" si="4"/>
        <v>-2743.1</v>
      </c>
    </row>
    <row r="23" spans="1:12">
      <c r="A23" s="41">
        <v>44805</v>
      </c>
      <c r="B23" s="42">
        <v>2.1999999999999999E-2</v>
      </c>
      <c r="C23" s="39">
        <v>8448.8201222759526</v>
      </c>
      <c r="E23" s="39">
        <f t="shared" si="0"/>
        <v>8448.8201222759526</v>
      </c>
      <c r="F23" s="43">
        <f t="shared" si="2"/>
        <v>-303338.27521427814</v>
      </c>
      <c r="G23" s="44">
        <v>30</v>
      </c>
      <c r="H23" s="44">
        <f t="shared" si="5"/>
        <v>365</v>
      </c>
      <c r="I23" s="39">
        <f t="shared" si="1"/>
        <v>-548.5</v>
      </c>
      <c r="J23" s="39"/>
      <c r="K23" s="45">
        <f t="shared" si="4"/>
        <v>-3291.6</v>
      </c>
    </row>
    <row r="24" spans="1:12">
      <c r="A24" s="41">
        <v>44835</v>
      </c>
      <c r="B24" s="42">
        <v>3.8699999999999998E-2</v>
      </c>
      <c r="C24" s="39">
        <v>-42678.615114636079</v>
      </c>
      <c r="E24" s="39">
        <f t="shared" si="0"/>
        <v>-42678.615114636079</v>
      </c>
      <c r="F24" s="43">
        <f t="shared" si="2"/>
        <v>-346016.89032891422</v>
      </c>
      <c r="G24" s="44">
        <v>31</v>
      </c>
      <c r="H24" s="44">
        <f t="shared" si="5"/>
        <v>365</v>
      </c>
      <c r="I24" s="39">
        <f t="shared" si="1"/>
        <v>-1137.31</v>
      </c>
      <c r="J24" s="39"/>
      <c r="K24" s="45">
        <f t="shared" si="4"/>
        <v>-4428.91</v>
      </c>
    </row>
    <row r="25" spans="1:12">
      <c r="A25" s="41">
        <v>44866</v>
      </c>
      <c r="B25" s="42">
        <v>3.8699999999999998E-2</v>
      </c>
      <c r="C25" s="39">
        <v>-24641.037135264429</v>
      </c>
      <c r="E25" s="39">
        <f t="shared" si="0"/>
        <v>-24641.037135264429</v>
      </c>
      <c r="F25" s="43">
        <f t="shared" si="2"/>
        <v>-370657.92746417865</v>
      </c>
      <c r="G25" s="44">
        <v>30</v>
      </c>
      <c r="H25" s="44">
        <f t="shared" si="5"/>
        <v>365</v>
      </c>
      <c r="I25" s="39">
        <f t="shared" si="1"/>
        <v>-1179</v>
      </c>
      <c r="J25" s="39"/>
      <c r="K25" s="45">
        <f t="shared" si="4"/>
        <v>-5607.91</v>
      </c>
    </row>
    <row r="26" spans="1:12">
      <c r="A26" s="41">
        <v>44896</v>
      </c>
      <c r="B26" s="42">
        <v>3.8699999999999998E-2</v>
      </c>
      <c r="C26" s="39">
        <v>105036.1468994325</v>
      </c>
      <c r="E26" s="39">
        <f t="shared" si="0"/>
        <v>105036.1468994325</v>
      </c>
      <c r="F26" s="43">
        <f t="shared" si="2"/>
        <v>-265621.78056474612</v>
      </c>
      <c r="G26" s="44">
        <v>31</v>
      </c>
      <c r="H26" s="44">
        <f t="shared" si="5"/>
        <v>365</v>
      </c>
      <c r="I26" s="39">
        <f t="shared" si="1"/>
        <v>-873.06</v>
      </c>
      <c r="J26" s="39"/>
      <c r="K26" s="45">
        <f t="shared" si="4"/>
        <v>-6480.9699999999993</v>
      </c>
      <c r="L26" s="39">
        <f>SUM(I15:I26)</f>
        <v>-5200.3999999999996</v>
      </c>
    </row>
    <row r="27" spans="1:12">
      <c r="A27" s="41">
        <v>44927</v>
      </c>
      <c r="B27" s="42">
        <v>4.7300000000000002E-2</v>
      </c>
      <c r="C27" s="39">
        <v>-10831.900022327973</v>
      </c>
      <c r="E27" s="39">
        <f t="shared" si="0"/>
        <v>-10831.900022327973</v>
      </c>
      <c r="F27" s="43">
        <f t="shared" si="2"/>
        <v>-276453.68058707408</v>
      </c>
      <c r="G27" s="44">
        <v>31</v>
      </c>
      <c r="H27" s="44">
        <f>SUM(G27:G38)</f>
        <v>365</v>
      </c>
      <c r="I27" s="39">
        <f t="shared" si="1"/>
        <v>-1110.5899999999999</v>
      </c>
      <c r="J27" s="39"/>
      <c r="K27" s="45">
        <f t="shared" si="4"/>
        <v>-7591.5599999999995</v>
      </c>
    </row>
    <row r="28" spans="1:12">
      <c r="A28" s="41">
        <v>44958</v>
      </c>
      <c r="B28" s="42">
        <v>4.7300000000000002E-2</v>
      </c>
      <c r="C28" s="39">
        <v>4072.6867773732374</v>
      </c>
      <c r="E28" s="39">
        <f t="shared" si="0"/>
        <v>4072.6867773732374</v>
      </c>
      <c r="F28" s="43">
        <f t="shared" si="2"/>
        <v>-272380.99380970083</v>
      </c>
      <c r="G28" s="44">
        <v>28</v>
      </c>
      <c r="H28" s="44">
        <f t="shared" ref="H28:H38" si="6">H27</f>
        <v>365</v>
      </c>
      <c r="I28" s="39">
        <f t="shared" si="1"/>
        <v>-988.33</v>
      </c>
      <c r="J28" s="39"/>
      <c r="K28" s="45">
        <f t="shared" si="4"/>
        <v>-8579.89</v>
      </c>
    </row>
    <row r="29" spans="1:12">
      <c r="A29" s="41">
        <v>44986</v>
      </c>
      <c r="B29" s="42">
        <v>4.7300000000000002E-2</v>
      </c>
      <c r="C29" s="39">
        <v>-9720.1617078779527</v>
      </c>
      <c r="E29" s="39">
        <f t="shared" si="0"/>
        <v>-9720.1617078779527</v>
      </c>
      <c r="F29" s="43">
        <f t="shared" si="2"/>
        <v>-282101.15551757877</v>
      </c>
      <c r="G29" s="44">
        <v>31</v>
      </c>
      <c r="H29" s="44">
        <f t="shared" si="6"/>
        <v>365</v>
      </c>
      <c r="I29" s="39">
        <f t="shared" si="1"/>
        <v>-1133.27</v>
      </c>
      <c r="J29" s="39"/>
      <c r="K29" s="45">
        <f t="shared" si="4"/>
        <v>-9713.16</v>
      </c>
    </row>
    <row r="30" spans="1:12">
      <c r="A30" s="41">
        <v>45017</v>
      </c>
      <c r="B30" s="42">
        <v>4.9799999999999997E-2</v>
      </c>
      <c r="C30" s="39">
        <v>-11393.956475128289</v>
      </c>
      <c r="E30" s="39">
        <f t="shared" si="0"/>
        <v>-11393.956475128289</v>
      </c>
      <c r="F30" s="43">
        <f t="shared" si="2"/>
        <v>-293495.11199270707</v>
      </c>
      <c r="G30" s="44">
        <v>30</v>
      </c>
      <c r="H30" s="44">
        <f t="shared" si="6"/>
        <v>365</v>
      </c>
      <c r="I30" s="39">
        <f t="shared" si="1"/>
        <v>-1201.32</v>
      </c>
      <c r="J30" s="39"/>
      <c r="K30" s="45">
        <f t="shared" si="4"/>
        <v>-10914.48</v>
      </c>
    </row>
    <row r="31" spans="1:12">
      <c r="A31" s="41">
        <v>45047</v>
      </c>
      <c r="B31" s="42">
        <v>4.9799999999999997E-2</v>
      </c>
      <c r="C31" s="39">
        <v>8578.9167818138667</v>
      </c>
      <c r="E31" s="39">
        <f t="shared" si="0"/>
        <v>8578.9167818138667</v>
      </c>
      <c r="F31" s="43">
        <f t="shared" si="2"/>
        <v>-284916.19521089317</v>
      </c>
      <c r="G31" s="44">
        <v>31</v>
      </c>
      <c r="H31" s="44">
        <f t="shared" si="6"/>
        <v>365</v>
      </c>
      <c r="I31" s="39">
        <f t="shared" si="1"/>
        <v>-1205.08</v>
      </c>
      <c r="J31" s="39"/>
      <c r="K31" s="45">
        <f t="shared" si="4"/>
        <v>-12119.56</v>
      </c>
    </row>
    <row r="32" spans="1:12">
      <c r="A32" s="41">
        <v>45078</v>
      </c>
      <c r="B32" s="42">
        <v>4.9799999999999997E-2</v>
      </c>
      <c r="C32" s="39">
        <v>21290.89683906229</v>
      </c>
      <c r="E32" s="39">
        <f t="shared" si="0"/>
        <v>21290.89683906229</v>
      </c>
      <c r="F32" s="43">
        <f t="shared" si="2"/>
        <v>-263625.2983718309</v>
      </c>
      <c r="G32" s="44">
        <v>30</v>
      </c>
      <c r="H32" s="44">
        <f t="shared" si="6"/>
        <v>365</v>
      </c>
      <c r="I32" s="39">
        <f t="shared" si="1"/>
        <v>-1079.06</v>
      </c>
      <c r="J32" s="39"/>
      <c r="K32" s="45">
        <f t="shared" si="4"/>
        <v>-13198.619999999999</v>
      </c>
    </row>
    <row r="33" spans="1:18">
      <c r="A33" s="41">
        <v>45108</v>
      </c>
      <c r="B33" s="42">
        <v>4.9799999999999997E-2</v>
      </c>
      <c r="C33" s="39">
        <v>5694.312944565143</v>
      </c>
      <c r="E33" s="39">
        <f t="shared" si="0"/>
        <v>5694.312944565143</v>
      </c>
      <c r="F33" s="43">
        <f t="shared" si="2"/>
        <v>-257930.98542726575</v>
      </c>
      <c r="G33" s="44">
        <v>31</v>
      </c>
      <c r="H33" s="44">
        <f t="shared" si="6"/>
        <v>365</v>
      </c>
      <c r="I33" s="39">
        <f t="shared" si="1"/>
        <v>-1090.94</v>
      </c>
      <c r="J33" s="39"/>
      <c r="K33" s="45">
        <f t="shared" si="4"/>
        <v>-14289.56</v>
      </c>
    </row>
    <row r="34" spans="1:18">
      <c r="A34" s="41">
        <v>45139</v>
      </c>
      <c r="B34" s="42">
        <v>4.9799999999999997E-2</v>
      </c>
      <c r="C34" s="39">
        <v>-62077.582052215381</v>
      </c>
      <c r="E34" s="39">
        <f t="shared" si="0"/>
        <v>-62077.582052215381</v>
      </c>
      <c r="F34" s="43">
        <f t="shared" si="2"/>
        <v>-320008.56747948111</v>
      </c>
      <c r="G34" s="44">
        <v>31</v>
      </c>
      <c r="H34" s="44">
        <f t="shared" si="6"/>
        <v>365</v>
      </c>
      <c r="I34" s="39">
        <f t="shared" si="1"/>
        <v>-1353.5</v>
      </c>
      <c r="J34" s="39"/>
      <c r="K34" s="45">
        <f t="shared" si="4"/>
        <v>-15643.06</v>
      </c>
    </row>
    <row r="35" spans="1:18">
      <c r="A35" s="41">
        <v>45170</v>
      </c>
      <c r="B35" s="42">
        <v>4.9799999999999997E-2</v>
      </c>
      <c r="C35" s="39">
        <v>10472.346697340196</v>
      </c>
      <c r="E35" s="39">
        <f t="shared" si="0"/>
        <v>10472.346697340196</v>
      </c>
      <c r="F35" s="43">
        <f t="shared" si="2"/>
        <v>-309536.22078214091</v>
      </c>
      <c r="G35" s="44">
        <v>30</v>
      </c>
      <c r="H35" s="44">
        <f t="shared" si="6"/>
        <v>365</v>
      </c>
      <c r="I35" s="39">
        <f t="shared" si="1"/>
        <v>-1266.98</v>
      </c>
      <c r="J35" s="39"/>
      <c r="K35" s="45">
        <f t="shared" si="4"/>
        <v>-16910.04</v>
      </c>
    </row>
    <row r="36" spans="1:18">
      <c r="A36" s="41">
        <v>45200</v>
      </c>
      <c r="B36" s="42">
        <v>5.4899999999999997E-2</v>
      </c>
      <c r="C36" s="39">
        <v>-7782.6100641985104</v>
      </c>
      <c r="E36" s="39">
        <f t="shared" si="0"/>
        <v>-7782.6100641985104</v>
      </c>
      <c r="F36" s="43">
        <f t="shared" si="2"/>
        <v>-317318.83084633941</v>
      </c>
      <c r="G36" s="44">
        <v>31</v>
      </c>
      <c r="H36" s="44">
        <f t="shared" si="6"/>
        <v>365</v>
      </c>
      <c r="I36" s="39">
        <f t="shared" si="1"/>
        <v>-1479.58</v>
      </c>
      <c r="J36" s="39"/>
      <c r="K36" s="45">
        <f t="shared" si="4"/>
        <v>-18389.620000000003</v>
      </c>
    </row>
    <row r="37" spans="1:18">
      <c r="A37" s="41">
        <v>45231</v>
      </c>
      <c r="B37" s="42">
        <v>5.4899999999999997E-2</v>
      </c>
      <c r="C37" s="39">
        <v>-25243.548890438731</v>
      </c>
      <c r="E37" s="39">
        <f t="shared" si="0"/>
        <v>-25243.548890438731</v>
      </c>
      <c r="F37" s="43">
        <f t="shared" si="2"/>
        <v>-342562.37973677815</v>
      </c>
      <c r="G37" s="44">
        <v>30</v>
      </c>
      <c r="H37" s="44">
        <f t="shared" si="6"/>
        <v>365</v>
      </c>
      <c r="I37" s="39">
        <f t="shared" si="1"/>
        <v>-1545.75</v>
      </c>
      <c r="J37" s="39"/>
      <c r="K37" s="45">
        <f t="shared" si="4"/>
        <v>-19935.370000000003</v>
      </c>
    </row>
    <row r="38" spans="1:18">
      <c r="A38" s="41">
        <v>45261</v>
      </c>
      <c r="B38" s="42">
        <v>5.4899999999999997E-2</v>
      </c>
      <c r="C38" s="39">
        <v>-157039.30701262367</v>
      </c>
      <c r="E38" s="39">
        <f t="shared" si="0"/>
        <v>-157039.30701262367</v>
      </c>
      <c r="F38" s="43">
        <f t="shared" si="2"/>
        <v>-499601.68674940185</v>
      </c>
      <c r="G38" s="44">
        <v>31</v>
      </c>
      <c r="H38" s="44">
        <f t="shared" si="6"/>
        <v>365</v>
      </c>
      <c r="I38" s="39">
        <f t="shared" si="1"/>
        <v>-2329.5100000000002</v>
      </c>
      <c r="J38" s="39"/>
      <c r="K38" s="45">
        <f t="shared" si="4"/>
        <v>-22264.880000000005</v>
      </c>
      <c r="L38" s="39">
        <f>SUM(I27:I38)</f>
        <v>-15783.91</v>
      </c>
    </row>
    <row r="39" spans="1:18">
      <c r="A39" s="41"/>
      <c r="B39" s="42"/>
      <c r="F39" s="43"/>
      <c r="G39" s="44"/>
      <c r="H39" s="44"/>
      <c r="I39" s="39"/>
      <c r="J39" s="39"/>
      <c r="K39" s="45"/>
    </row>
    <row r="40" spans="1:18">
      <c r="A40" s="41"/>
      <c r="B40" s="42"/>
      <c r="C40" s="43"/>
      <c r="D40" s="43"/>
      <c r="E40" s="43"/>
      <c r="F40" s="43"/>
      <c r="G40" s="44"/>
      <c r="H40" s="44"/>
      <c r="I40" s="39">
        <f>SUM(I3:I39)</f>
        <v>-19250.879999999997</v>
      </c>
      <c r="J40" s="39"/>
      <c r="K40" s="45"/>
      <c r="L40" s="39">
        <f>SUM(L38,L26,L14)</f>
        <v>-19250.879999999997</v>
      </c>
    </row>
    <row r="41" spans="1:18">
      <c r="A41" s="41"/>
      <c r="B41" s="42"/>
      <c r="F41" s="43"/>
      <c r="G41" s="44"/>
      <c r="H41" s="44"/>
    </row>
    <row r="42" spans="1:18">
      <c r="A42" s="41"/>
      <c r="B42" s="42"/>
      <c r="F42" s="43"/>
      <c r="G42" s="44"/>
      <c r="H42" s="44"/>
    </row>
    <row r="43" spans="1:18">
      <c r="F43" s="43"/>
      <c r="G43" s="44"/>
      <c r="H43" s="44"/>
      <c r="M43" s="46"/>
      <c r="N43" s="46"/>
      <c r="O43" s="46"/>
      <c r="P43" s="46"/>
    </row>
    <row r="44" spans="1:18">
      <c r="L44" s="39"/>
      <c r="M44" s="47"/>
      <c r="N44" s="48"/>
      <c r="O44" s="48"/>
      <c r="P44" s="48"/>
      <c r="Q44" s="48"/>
      <c r="R44" s="49"/>
    </row>
    <row r="45" spans="1:18">
      <c r="M45" s="48"/>
      <c r="N45" s="48"/>
      <c r="O45" s="48"/>
      <c r="P45" s="48"/>
      <c r="Q45" s="48"/>
    </row>
    <row r="46" spans="1:18">
      <c r="L46" s="39"/>
      <c r="M46" s="47"/>
      <c r="N46" s="47"/>
      <c r="O46" s="47"/>
      <c r="P46" s="47"/>
      <c r="Q46" s="48"/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B43EB-D735-411C-ADD7-9E36D74DB4F7}">
  <sheetPr>
    <tabColor rgb="FF00B0F0"/>
  </sheetPr>
  <dimension ref="A1:U79"/>
  <sheetViews>
    <sheetView zoomScale="86" zoomScaleNormal="86" workbookViewId="0">
      <pane xSplit="1" topLeftCell="B1" activePane="topRight" state="frozen"/>
      <selection activeCell="V7" sqref="V7"/>
      <selection pane="topRight" activeCell="O21" sqref="O21"/>
    </sheetView>
  </sheetViews>
  <sheetFormatPr defaultColWidth="9.109375" defaultRowHeight="13.8"/>
  <cols>
    <col min="1" max="1" width="45.88671875" style="3" customWidth="1"/>
    <col min="2" max="2" width="15.109375" style="3" customWidth="1"/>
    <col min="3" max="13" width="14.6640625" style="3" bestFit="1" customWidth="1"/>
    <col min="14" max="14" width="25.44140625" style="4" bestFit="1" customWidth="1"/>
    <col min="15" max="15" width="36.33203125" style="3" customWidth="1"/>
    <col min="16" max="16" width="25.33203125" style="3" bestFit="1" customWidth="1"/>
    <col min="17" max="17" width="15.33203125" style="3" bestFit="1" customWidth="1"/>
    <col min="18" max="18" width="28" style="3" bestFit="1" customWidth="1"/>
    <col min="19" max="21" width="14.5546875" style="3" bestFit="1" customWidth="1"/>
    <col min="22" max="16384" width="9.109375" style="3"/>
  </cols>
  <sheetData>
    <row r="1" spans="1:15" ht="13.95" customHeight="1">
      <c r="A1" s="1" t="s">
        <v>57</v>
      </c>
      <c r="B1" s="2" t="s">
        <v>1</v>
      </c>
      <c r="C1" s="2"/>
    </row>
    <row r="2" spans="1:15" ht="14.4" customHeight="1" thickBot="1">
      <c r="A2" s="5" t="s">
        <v>58</v>
      </c>
      <c r="B2" s="5" t="s">
        <v>3</v>
      </c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7"/>
      <c r="O2" s="4"/>
    </row>
    <row r="3" spans="1:15">
      <c r="O3" s="4"/>
    </row>
    <row r="4" spans="1:15" ht="13.95" customHeight="1">
      <c r="A4" s="67"/>
      <c r="B4" s="8">
        <v>44197</v>
      </c>
      <c r="C4" s="8">
        <v>44228</v>
      </c>
      <c r="D4" s="8">
        <v>44256</v>
      </c>
      <c r="E4" s="8">
        <v>44287</v>
      </c>
      <c r="F4" s="8">
        <v>44317</v>
      </c>
      <c r="G4" s="8">
        <v>44348</v>
      </c>
      <c r="H4" s="8">
        <v>44378</v>
      </c>
      <c r="I4" s="8">
        <v>44409</v>
      </c>
      <c r="J4" s="8">
        <v>44440</v>
      </c>
      <c r="K4" s="8">
        <v>44470</v>
      </c>
      <c r="L4" s="8">
        <v>44501</v>
      </c>
      <c r="M4" s="8">
        <v>44531</v>
      </c>
      <c r="N4" s="68" t="s">
        <v>4</v>
      </c>
      <c r="O4" s="69"/>
    </row>
    <row r="5" spans="1:15">
      <c r="A5" s="67"/>
      <c r="B5" s="8">
        <v>44227</v>
      </c>
      <c r="C5" s="8">
        <v>44255</v>
      </c>
      <c r="D5" s="8">
        <v>44286</v>
      </c>
      <c r="E5" s="8">
        <v>44316</v>
      </c>
      <c r="F5" s="8">
        <v>44347</v>
      </c>
      <c r="G5" s="8">
        <v>44377</v>
      </c>
      <c r="H5" s="8">
        <v>44408</v>
      </c>
      <c r="I5" s="8">
        <v>44439</v>
      </c>
      <c r="J5" s="8">
        <v>44469</v>
      </c>
      <c r="K5" s="8">
        <v>44500</v>
      </c>
      <c r="L5" s="8">
        <v>44530</v>
      </c>
      <c r="M5" s="8">
        <v>44561</v>
      </c>
      <c r="N5" s="68"/>
      <c r="O5" s="69"/>
    </row>
    <row r="6" spans="1:15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9"/>
      <c r="O6" s="12"/>
    </row>
    <row r="7" spans="1:15">
      <c r="A7" s="3" t="s">
        <v>59</v>
      </c>
      <c r="B7" s="13">
        <v>-24582.428304374294</v>
      </c>
      <c r="C7" s="13">
        <v>-24040.559886644303</v>
      </c>
      <c r="D7" s="13">
        <v>-22646.678727404287</v>
      </c>
      <c r="E7" s="13">
        <v>-21951.658083724287</v>
      </c>
      <c r="F7" s="13">
        <v>-25273.922526399994</v>
      </c>
      <c r="G7" s="13">
        <v>-29429.021876000003</v>
      </c>
      <c r="H7" s="13">
        <v>-33312.682074000004</v>
      </c>
      <c r="I7" s="13">
        <v>-28609.92204830001</v>
      </c>
      <c r="J7" s="13">
        <v>-26559.553138800009</v>
      </c>
      <c r="K7" s="13">
        <v>-22155.010969700015</v>
      </c>
      <c r="L7" s="13">
        <v>-23107.041110250004</v>
      </c>
      <c r="M7" s="14">
        <v>-24003.046569999991</v>
      </c>
      <c r="N7" s="13">
        <f>SUM(B7:M7)</f>
        <v>-305671.52531559719</v>
      </c>
    </row>
    <row r="8" spans="1:15">
      <c r="A8" s="3" t="s">
        <v>60</v>
      </c>
      <c r="B8" s="13">
        <v>75917.06</v>
      </c>
      <c r="C8" s="13">
        <v>82045.84</v>
      </c>
      <c r="D8" s="13">
        <v>69594.990000000005</v>
      </c>
      <c r="E8" s="13">
        <v>63879.01</v>
      </c>
      <c r="F8" s="13">
        <v>91250.82</v>
      </c>
      <c r="G8" s="13">
        <v>140208.59</v>
      </c>
      <c r="H8" s="13">
        <v>126780.14</v>
      </c>
      <c r="I8" s="13">
        <v>135786.63</v>
      </c>
      <c r="J8" s="13">
        <v>117331.11</v>
      </c>
      <c r="K8" s="13">
        <v>40527.96</v>
      </c>
      <c r="L8" s="13">
        <v>80910.38</v>
      </c>
      <c r="M8" s="13">
        <v>80172.25</v>
      </c>
      <c r="N8" s="13">
        <f>SUM(B8:M8)</f>
        <v>1104404.78</v>
      </c>
    </row>
    <row r="9" spans="1:15">
      <c r="A9" s="1" t="s">
        <v>7</v>
      </c>
      <c r="B9" s="15">
        <f t="shared" ref="B9:M9" si="0">B8+B7</f>
        <v>51334.631695625707</v>
      </c>
      <c r="C9" s="15">
        <f t="shared" si="0"/>
        <v>58005.280113355693</v>
      </c>
      <c r="D9" s="15">
        <f t="shared" si="0"/>
        <v>46948.311272595718</v>
      </c>
      <c r="E9" s="15">
        <f t="shared" si="0"/>
        <v>41927.351916275715</v>
      </c>
      <c r="F9" s="15">
        <f t="shared" si="0"/>
        <v>65976.897473600009</v>
      </c>
      <c r="G9" s="15">
        <f t="shared" si="0"/>
        <v>110779.568124</v>
      </c>
      <c r="H9" s="15">
        <f t="shared" si="0"/>
        <v>93467.457926000003</v>
      </c>
      <c r="I9" s="15">
        <f t="shared" si="0"/>
        <v>107176.70795169999</v>
      </c>
      <c r="J9" s="15">
        <f t="shared" si="0"/>
        <v>90771.556861199992</v>
      </c>
      <c r="K9" s="15">
        <f t="shared" si="0"/>
        <v>18372.949030299984</v>
      </c>
      <c r="L9" s="15">
        <f t="shared" si="0"/>
        <v>57803.338889749997</v>
      </c>
      <c r="M9" s="15">
        <f t="shared" si="0"/>
        <v>56169.203430000009</v>
      </c>
      <c r="N9" s="16">
        <f>SUM(B9:M9)</f>
        <v>798733.25468440284</v>
      </c>
      <c r="O9" s="12"/>
    </row>
    <row r="10" spans="1:15"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</row>
    <row r="11" spans="1:15">
      <c r="A11" s="18" t="s">
        <v>8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</row>
    <row r="12" spans="1:15">
      <c r="A12" s="1" t="s">
        <v>9</v>
      </c>
      <c r="B12" s="13">
        <v>928472.75</v>
      </c>
      <c r="C12" s="13">
        <f>B15</f>
        <v>979807.38169562572</v>
      </c>
      <c r="D12" s="13">
        <f>C15</f>
        <v>1037812.6618089814</v>
      </c>
      <c r="E12" s="13">
        <f>D15</f>
        <v>1084760.9730815771</v>
      </c>
      <c r="F12" s="13">
        <f t="shared" ref="F12:M12" si="1">E15</f>
        <v>1126688.3249978528</v>
      </c>
      <c r="G12" s="13">
        <f t="shared" si="1"/>
        <v>1192665.2224714528</v>
      </c>
      <c r="H12" s="13">
        <f t="shared" si="1"/>
        <v>892214.79059545277</v>
      </c>
      <c r="I12" s="13">
        <f t="shared" si="1"/>
        <v>985682.24852145277</v>
      </c>
      <c r="J12" s="13">
        <f t="shared" si="1"/>
        <v>1092858.9564731529</v>
      </c>
      <c r="K12" s="13">
        <f t="shared" si="1"/>
        <v>1183630.5133343528</v>
      </c>
      <c r="L12" s="13">
        <f t="shared" si="1"/>
        <v>1202003.4623646527</v>
      </c>
      <c r="M12" s="13">
        <f t="shared" si="1"/>
        <v>1259806.8012544026</v>
      </c>
      <c r="N12" s="13">
        <f>B12</f>
        <v>928472.75</v>
      </c>
      <c r="O12" s="21"/>
    </row>
    <row r="13" spans="1:15">
      <c r="A13" s="3" t="s">
        <v>10</v>
      </c>
      <c r="B13" s="13">
        <f t="shared" ref="B13:M13" si="2">B9</f>
        <v>51334.631695625707</v>
      </c>
      <c r="C13" s="13">
        <f t="shared" si="2"/>
        <v>58005.280113355693</v>
      </c>
      <c r="D13" s="13">
        <f t="shared" si="2"/>
        <v>46948.311272595718</v>
      </c>
      <c r="E13" s="13">
        <f t="shared" si="2"/>
        <v>41927.351916275715</v>
      </c>
      <c r="F13" s="13">
        <f t="shared" si="2"/>
        <v>65976.897473600009</v>
      </c>
      <c r="G13" s="13">
        <f t="shared" si="2"/>
        <v>110779.568124</v>
      </c>
      <c r="H13" s="13">
        <f t="shared" si="2"/>
        <v>93467.457926000003</v>
      </c>
      <c r="I13" s="13">
        <f t="shared" si="2"/>
        <v>107176.70795169999</v>
      </c>
      <c r="J13" s="13">
        <f t="shared" si="2"/>
        <v>90771.556861199992</v>
      </c>
      <c r="K13" s="13">
        <f t="shared" si="2"/>
        <v>18372.949030299984</v>
      </c>
      <c r="L13" s="13">
        <f t="shared" si="2"/>
        <v>57803.338889749997</v>
      </c>
      <c r="M13" s="13">
        <f t="shared" si="2"/>
        <v>56169.203430000009</v>
      </c>
      <c r="N13" s="13">
        <f>SUM(B13:M13)</f>
        <v>798733.25468440284</v>
      </c>
      <c r="O13" s="20"/>
    </row>
    <row r="14" spans="1:15">
      <c r="A14" s="3" t="s">
        <v>11</v>
      </c>
      <c r="B14" s="13"/>
      <c r="C14" s="13"/>
      <c r="D14" s="13"/>
      <c r="E14" s="13"/>
      <c r="F14" s="13"/>
      <c r="G14" s="14">
        <v>-411230</v>
      </c>
      <c r="H14" s="13"/>
      <c r="I14" s="13"/>
      <c r="J14" s="13"/>
      <c r="K14" s="13"/>
      <c r="L14" s="13"/>
      <c r="M14" s="13"/>
      <c r="N14" s="13">
        <f>SUM(B14:M14)</f>
        <v>-411230</v>
      </c>
      <c r="O14" s="21"/>
    </row>
    <row r="15" spans="1:15" ht="14.4" thickBot="1">
      <c r="A15" s="1" t="s">
        <v>12</v>
      </c>
      <c r="B15" s="22">
        <f>SUM(B12:B14)</f>
        <v>979807.38169562572</v>
      </c>
      <c r="C15" s="22">
        <f t="shared" ref="C15:M15" si="3">SUM(C12:C14)</f>
        <v>1037812.6618089814</v>
      </c>
      <c r="D15" s="22">
        <f t="shared" si="3"/>
        <v>1084760.9730815771</v>
      </c>
      <c r="E15" s="22">
        <f t="shared" si="3"/>
        <v>1126688.3249978528</v>
      </c>
      <c r="F15" s="22">
        <f t="shared" si="3"/>
        <v>1192665.2224714528</v>
      </c>
      <c r="G15" s="22">
        <f t="shared" si="3"/>
        <v>892214.79059545277</v>
      </c>
      <c r="H15" s="22">
        <f t="shared" si="3"/>
        <v>985682.24852145277</v>
      </c>
      <c r="I15" s="22">
        <f t="shared" si="3"/>
        <v>1092858.9564731529</v>
      </c>
      <c r="J15" s="22">
        <f t="shared" si="3"/>
        <v>1183630.5133343528</v>
      </c>
      <c r="K15" s="22">
        <f t="shared" si="3"/>
        <v>1202003.4623646527</v>
      </c>
      <c r="L15" s="22">
        <f t="shared" si="3"/>
        <v>1259806.8012544026</v>
      </c>
      <c r="M15" s="22">
        <f t="shared" si="3"/>
        <v>1315976.0046844026</v>
      </c>
      <c r="N15" s="23">
        <f>SUM(N12:N14)</f>
        <v>1315976.0046844028</v>
      </c>
      <c r="O15" s="24"/>
    </row>
    <row r="16" spans="1:15" ht="14.4" thickTop="1">
      <c r="B16" s="17"/>
      <c r="C16" s="17"/>
      <c r="D16" s="17"/>
      <c r="E16" s="17"/>
      <c r="F16" s="17"/>
      <c r="G16" s="21"/>
      <c r="H16" s="21"/>
      <c r="I16" s="21"/>
      <c r="J16" s="21"/>
      <c r="K16" s="17"/>
      <c r="L16" s="17"/>
      <c r="M16" s="17"/>
      <c r="N16" s="25">
        <v>1315976.0046844026</v>
      </c>
      <c r="O16" s="13"/>
    </row>
    <row r="17" spans="1:18">
      <c r="A17" s="18" t="s">
        <v>13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26"/>
      <c r="O17" s="24"/>
      <c r="P17" s="12"/>
    </row>
    <row r="18" spans="1:18">
      <c r="A18" s="3" t="s">
        <v>14</v>
      </c>
      <c r="B18" s="27">
        <v>5.7000000000000002E-3</v>
      </c>
      <c r="C18" s="27">
        <v>5.7000000000000002E-3</v>
      </c>
      <c r="D18" s="27">
        <v>5.7000000000000002E-3</v>
      </c>
      <c r="E18" s="27">
        <v>5.7000000000000002E-3</v>
      </c>
      <c r="F18" s="27">
        <v>5.7000000000000002E-3</v>
      </c>
      <c r="G18" s="27">
        <v>5.7000000000000002E-3</v>
      </c>
      <c r="H18" s="27">
        <v>5.7000000000000002E-3</v>
      </c>
      <c r="I18" s="27">
        <v>5.7000000000000002E-3</v>
      </c>
      <c r="J18" s="27">
        <v>5.7000000000000002E-3</v>
      </c>
      <c r="K18" s="27">
        <v>5.7000000000000002E-3</v>
      </c>
      <c r="L18" s="27">
        <v>5.7000000000000002E-3</v>
      </c>
      <c r="M18" s="27">
        <v>5.7000000000000002E-3</v>
      </c>
      <c r="N18" s="28"/>
      <c r="O18" s="24"/>
      <c r="P18" s="12"/>
    </row>
    <row r="19" spans="1:18">
      <c r="A19" s="1" t="s">
        <v>9</v>
      </c>
      <c r="B19" s="13">
        <v>14535</v>
      </c>
      <c r="C19" s="13">
        <f>B23</f>
        <v>15009.33</v>
      </c>
      <c r="D19" s="13">
        <f t="shared" ref="D19:M19" si="4">C23</f>
        <v>15463.12</v>
      </c>
      <c r="E19" s="13">
        <f t="shared" si="4"/>
        <v>15988.26</v>
      </c>
      <c r="F19" s="13">
        <f t="shared" si="4"/>
        <v>16516.11</v>
      </c>
      <c r="G19" s="13">
        <f t="shared" si="4"/>
        <v>17093.490000000002</v>
      </c>
      <c r="H19" s="13">
        <f t="shared" si="4"/>
        <v>8924.4900000000016</v>
      </c>
      <c r="I19" s="13">
        <f t="shared" si="4"/>
        <v>9401.6700000000019</v>
      </c>
      <c r="J19" s="13">
        <f t="shared" si="4"/>
        <v>9930.7300000000014</v>
      </c>
      <c r="K19" s="13">
        <f t="shared" si="4"/>
        <v>10485.250000000002</v>
      </c>
      <c r="L19" s="13">
        <f t="shared" si="4"/>
        <v>11067.150000000001</v>
      </c>
      <c r="M19" s="13">
        <f t="shared" si="4"/>
        <v>11657.36</v>
      </c>
      <c r="N19" s="13">
        <f>B19</f>
        <v>14535</v>
      </c>
      <c r="O19" s="21"/>
      <c r="P19" s="13"/>
      <c r="Q19" s="13"/>
      <c r="R19" s="13"/>
    </row>
    <row r="20" spans="1:18">
      <c r="A20" s="3" t="s">
        <v>10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f>SUM(B20:M20)</f>
        <v>0</v>
      </c>
      <c r="O20" s="21"/>
      <c r="P20" s="13"/>
      <c r="Q20" s="13"/>
      <c r="R20" s="13"/>
    </row>
    <row r="21" spans="1:18">
      <c r="A21" s="3" t="s">
        <v>15</v>
      </c>
      <c r="B21" s="13">
        <v>474.33</v>
      </c>
      <c r="C21" s="13">
        <v>453.79</v>
      </c>
      <c r="D21" s="13">
        <v>525.14</v>
      </c>
      <c r="E21" s="13">
        <v>527.85</v>
      </c>
      <c r="F21" s="13">
        <v>577.38</v>
      </c>
      <c r="G21" s="13">
        <v>418</v>
      </c>
      <c r="H21" s="13">
        <v>477.18</v>
      </c>
      <c r="I21" s="13">
        <v>529.05999999999995</v>
      </c>
      <c r="J21" s="13">
        <v>554.52</v>
      </c>
      <c r="K21" s="13">
        <v>581.9</v>
      </c>
      <c r="L21" s="13">
        <v>590.21</v>
      </c>
      <c r="M21" s="13">
        <v>637.08000000000004</v>
      </c>
      <c r="N21" s="13">
        <f t="shared" ref="N21:N22" si="5">SUM(B21:M21)</f>
        <v>6346.44</v>
      </c>
      <c r="O21" s="21"/>
      <c r="P21" s="13"/>
      <c r="Q21" s="13"/>
      <c r="R21" s="13"/>
    </row>
    <row r="22" spans="1:18">
      <c r="A22" s="3" t="s">
        <v>11</v>
      </c>
      <c r="B22" s="13">
        <v>0</v>
      </c>
      <c r="C22" s="13">
        <v>0</v>
      </c>
      <c r="D22" s="13">
        <v>0</v>
      </c>
      <c r="E22" s="13">
        <v>0</v>
      </c>
      <c r="F22" s="13">
        <v>0</v>
      </c>
      <c r="G22" s="13">
        <v>-8587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f t="shared" si="5"/>
        <v>-8587</v>
      </c>
      <c r="O22" s="21"/>
      <c r="P22" s="13"/>
      <c r="Q22" s="13"/>
      <c r="R22" s="13"/>
    </row>
    <row r="23" spans="1:18" ht="14.4" thickBot="1">
      <c r="A23" s="1" t="s">
        <v>12</v>
      </c>
      <c r="B23" s="22">
        <f>SUM(B19:B22)</f>
        <v>15009.33</v>
      </c>
      <c r="C23" s="22">
        <f>SUM(C19:C22)</f>
        <v>15463.12</v>
      </c>
      <c r="D23" s="22">
        <f t="shared" ref="D23:M23" si="6">SUM(D19:D22)</f>
        <v>15988.26</v>
      </c>
      <c r="E23" s="22">
        <f t="shared" si="6"/>
        <v>16516.11</v>
      </c>
      <c r="F23" s="22">
        <f t="shared" si="6"/>
        <v>17093.490000000002</v>
      </c>
      <c r="G23" s="22">
        <f t="shared" si="6"/>
        <v>8924.4900000000016</v>
      </c>
      <c r="H23" s="22">
        <f t="shared" si="6"/>
        <v>9401.6700000000019</v>
      </c>
      <c r="I23" s="22">
        <f t="shared" si="6"/>
        <v>9930.7300000000014</v>
      </c>
      <c r="J23" s="22">
        <f t="shared" si="6"/>
        <v>10485.250000000002</v>
      </c>
      <c r="K23" s="22">
        <f t="shared" si="6"/>
        <v>11067.150000000001</v>
      </c>
      <c r="L23" s="22">
        <f t="shared" si="6"/>
        <v>11657.36</v>
      </c>
      <c r="M23" s="22">
        <f t="shared" si="6"/>
        <v>12294.44</v>
      </c>
      <c r="N23" s="23">
        <f>SUM(N19:N22)</f>
        <v>12294.439999999999</v>
      </c>
      <c r="O23" s="21"/>
      <c r="P23" s="13"/>
      <c r="Q23" s="13"/>
      <c r="R23" s="13"/>
    </row>
    <row r="24" spans="1:18" ht="14.4" thickTop="1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29">
        <v>12294.44</v>
      </c>
    </row>
    <row r="25" spans="1:18" ht="13.95" customHeight="1">
      <c r="A25" s="67"/>
      <c r="B25" s="8">
        <v>44562</v>
      </c>
      <c r="C25" s="8">
        <v>44593</v>
      </c>
      <c r="D25" s="8">
        <v>44621</v>
      </c>
      <c r="E25" s="8">
        <v>44652</v>
      </c>
      <c r="F25" s="8">
        <v>44682</v>
      </c>
      <c r="G25" s="8">
        <v>44713</v>
      </c>
      <c r="H25" s="8">
        <v>44743</v>
      </c>
      <c r="I25" s="8">
        <v>44774</v>
      </c>
      <c r="J25" s="8">
        <v>44805</v>
      </c>
      <c r="K25" s="8">
        <v>44835</v>
      </c>
      <c r="L25" s="8">
        <v>44866</v>
      </c>
      <c r="M25" s="8">
        <v>44896</v>
      </c>
      <c r="N25" s="68" t="s">
        <v>4</v>
      </c>
      <c r="O25" s="69"/>
    </row>
    <row r="26" spans="1:18">
      <c r="A26" s="67"/>
      <c r="B26" s="8">
        <v>44592</v>
      </c>
      <c r="C26" s="8">
        <v>44620</v>
      </c>
      <c r="D26" s="8">
        <v>44651</v>
      </c>
      <c r="E26" s="8">
        <v>44681</v>
      </c>
      <c r="F26" s="8">
        <v>44712</v>
      </c>
      <c r="G26" s="8">
        <v>44742</v>
      </c>
      <c r="H26" s="8">
        <v>44773</v>
      </c>
      <c r="I26" s="8">
        <v>44804</v>
      </c>
      <c r="J26" s="8">
        <v>44834</v>
      </c>
      <c r="K26" s="8">
        <v>44865</v>
      </c>
      <c r="L26" s="8">
        <v>44895</v>
      </c>
      <c r="M26" s="8">
        <v>44926</v>
      </c>
      <c r="N26" s="68"/>
      <c r="O26" s="69"/>
    </row>
    <row r="27" spans="1:18">
      <c r="A27" s="30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9"/>
    </row>
    <row r="28" spans="1:18">
      <c r="A28" s="3" t="s">
        <v>59</v>
      </c>
      <c r="B28" s="17">
        <v>-25546.759725600001</v>
      </c>
      <c r="C28" s="17">
        <v>-24802.800851799984</v>
      </c>
      <c r="D28" s="17">
        <v>-23273.566200700006</v>
      </c>
      <c r="E28" s="17">
        <v>-21364.449963100014</v>
      </c>
      <c r="F28" s="17">
        <v>-24306.882236100009</v>
      </c>
      <c r="G28" s="17">
        <v>-29932.546269200015</v>
      </c>
      <c r="H28" s="17">
        <v>-63530.281732300013</v>
      </c>
      <c r="I28" s="17">
        <v>-82645.722208099993</v>
      </c>
      <c r="J28" s="17">
        <v>-51775.593912400051</v>
      </c>
      <c r="K28" s="17">
        <v>-58421.980769799993</v>
      </c>
      <c r="L28" s="17">
        <v>-56511.658613099993</v>
      </c>
      <c r="M28" s="17">
        <v>-57415.9328857</v>
      </c>
      <c r="N28" s="17">
        <f>SUM(B28:M28)</f>
        <v>-519528.17536790011</v>
      </c>
      <c r="O28" s="12"/>
    </row>
    <row r="29" spans="1:18">
      <c r="A29" s="3" t="s">
        <v>60</v>
      </c>
      <c r="B29" s="17">
        <v>72138.06</v>
      </c>
      <c r="C29" s="17">
        <v>68653.97</v>
      </c>
      <c r="D29" s="17">
        <v>65368.26</v>
      </c>
      <c r="E29" s="17">
        <v>59708.91</v>
      </c>
      <c r="F29" s="17">
        <v>89357.53</v>
      </c>
      <c r="G29" s="17">
        <v>100770.45</v>
      </c>
      <c r="H29" s="17">
        <v>81509.759999999995</v>
      </c>
      <c r="I29" s="17">
        <v>88837.07</v>
      </c>
      <c r="J29" s="17">
        <v>72467.75</v>
      </c>
      <c r="K29" s="17">
        <v>52154.52</v>
      </c>
      <c r="L29" s="17">
        <v>50331.24</v>
      </c>
      <c r="M29" s="17">
        <v>63022.21</v>
      </c>
      <c r="N29" s="17">
        <f>SUM(B29:M29)</f>
        <v>864319.73</v>
      </c>
    </row>
    <row r="30" spans="1:18">
      <c r="A30" s="1" t="s">
        <v>7</v>
      </c>
      <c r="B30" s="15">
        <f>B29+B28</f>
        <v>46591.300274399997</v>
      </c>
      <c r="C30" s="15">
        <f t="shared" ref="C30:M30" si="7">C29+C28</f>
        <v>43851.169148200017</v>
      </c>
      <c r="D30" s="15">
        <f t="shared" si="7"/>
        <v>42094.693799299996</v>
      </c>
      <c r="E30" s="15">
        <f t="shared" si="7"/>
        <v>38344.460036899989</v>
      </c>
      <c r="F30" s="15">
        <f t="shared" si="7"/>
        <v>65050.647763899993</v>
      </c>
      <c r="G30" s="15">
        <f t="shared" si="7"/>
        <v>70837.903730799982</v>
      </c>
      <c r="H30" s="15">
        <f t="shared" si="7"/>
        <v>17979.478267699982</v>
      </c>
      <c r="I30" s="15">
        <f t="shared" si="7"/>
        <v>6191.3477919000143</v>
      </c>
      <c r="J30" s="15">
        <f t="shared" si="7"/>
        <v>20692.156087599949</v>
      </c>
      <c r="K30" s="15">
        <f t="shared" si="7"/>
        <v>-6267.4607697999963</v>
      </c>
      <c r="L30" s="15">
        <f t="shared" si="7"/>
        <v>-6180.4186130999951</v>
      </c>
      <c r="M30" s="15">
        <f t="shared" si="7"/>
        <v>5606.2771142999991</v>
      </c>
      <c r="N30" s="16">
        <f>SUM(B30:M30)</f>
        <v>344791.55463209993</v>
      </c>
      <c r="O30" s="21"/>
    </row>
    <row r="31" spans="1:18">
      <c r="A31" s="1"/>
      <c r="B31" s="17"/>
      <c r="C31" s="17"/>
      <c r="D31" s="21"/>
      <c r="E31" s="17"/>
      <c r="F31" s="17"/>
      <c r="G31" s="17"/>
      <c r="H31" s="17"/>
      <c r="I31" s="17"/>
      <c r="J31" s="17"/>
      <c r="K31" s="17"/>
      <c r="L31" s="17"/>
      <c r="M31" s="17"/>
      <c r="N31" s="28"/>
    </row>
    <row r="32" spans="1:18">
      <c r="A32" s="18" t="s">
        <v>8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26"/>
    </row>
    <row r="33" spans="1:21">
      <c r="A33" s="1" t="s">
        <v>9</v>
      </c>
      <c r="B33" s="17">
        <f>M15</f>
        <v>1315976.0046844026</v>
      </c>
      <c r="C33" s="17">
        <f>B36</f>
        <v>1362567.3049588026</v>
      </c>
      <c r="D33" s="17">
        <f t="shared" ref="D33:M33" si="8">C36</f>
        <v>1406418.4741070026</v>
      </c>
      <c r="E33" s="17">
        <f t="shared" si="8"/>
        <v>1448513.1679063025</v>
      </c>
      <c r="F33" s="17">
        <f t="shared" si="8"/>
        <v>1486857.6279432024</v>
      </c>
      <c r="G33" s="17">
        <f t="shared" si="8"/>
        <v>1034665.2757071024</v>
      </c>
      <c r="H33" s="17">
        <f t="shared" si="8"/>
        <v>1105503.1794379023</v>
      </c>
      <c r="I33" s="17">
        <f t="shared" si="8"/>
        <v>1123482.6577056022</v>
      </c>
      <c r="J33" s="17">
        <f t="shared" si="8"/>
        <v>1129674.0054975022</v>
      </c>
      <c r="K33" s="17">
        <f t="shared" si="8"/>
        <v>1150366.1615851021</v>
      </c>
      <c r="L33" s="17">
        <f t="shared" si="8"/>
        <v>1144098.7008153021</v>
      </c>
      <c r="M33" s="17">
        <f t="shared" si="8"/>
        <v>1137918.2822022021</v>
      </c>
      <c r="N33" s="17">
        <f>B33</f>
        <v>1315976.0046844026</v>
      </c>
      <c r="O33" s="21"/>
    </row>
    <row r="34" spans="1:21">
      <c r="A34" s="3" t="s">
        <v>10</v>
      </c>
      <c r="B34" s="17">
        <f>B30</f>
        <v>46591.300274399997</v>
      </c>
      <c r="C34" s="17">
        <f t="shared" ref="C34:M34" si="9">C30</f>
        <v>43851.169148200017</v>
      </c>
      <c r="D34" s="17">
        <f t="shared" si="9"/>
        <v>42094.693799299996</v>
      </c>
      <c r="E34" s="17">
        <f t="shared" si="9"/>
        <v>38344.460036899989</v>
      </c>
      <c r="F34" s="17">
        <f t="shared" si="9"/>
        <v>65050.647763899993</v>
      </c>
      <c r="G34" s="17">
        <f t="shared" si="9"/>
        <v>70837.903730799982</v>
      </c>
      <c r="H34" s="17">
        <f t="shared" si="9"/>
        <v>17979.478267699982</v>
      </c>
      <c r="I34" s="17">
        <f t="shared" si="9"/>
        <v>6191.3477919000143</v>
      </c>
      <c r="J34" s="17">
        <f t="shared" si="9"/>
        <v>20692.156087599949</v>
      </c>
      <c r="K34" s="17">
        <f t="shared" si="9"/>
        <v>-6267.4607697999963</v>
      </c>
      <c r="L34" s="17">
        <f t="shared" si="9"/>
        <v>-6180.4186130999951</v>
      </c>
      <c r="M34" s="17">
        <f t="shared" si="9"/>
        <v>5606.2771142999991</v>
      </c>
      <c r="N34" s="17">
        <f>SUM(B34:M34)</f>
        <v>344791.55463209993</v>
      </c>
      <c r="O34" s="21"/>
      <c r="P34" s="13"/>
    </row>
    <row r="35" spans="1:21">
      <c r="A35" s="3" t="s">
        <v>11</v>
      </c>
      <c r="B35" s="17"/>
      <c r="C35" s="17"/>
      <c r="D35" s="17"/>
      <c r="E35" s="17"/>
      <c r="F35" s="21">
        <v>-517243</v>
      </c>
      <c r="G35" s="17"/>
      <c r="H35" s="17"/>
      <c r="I35" s="17"/>
      <c r="J35" s="17"/>
      <c r="K35" s="17"/>
      <c r="L35" s="17"/>
      <c r="M35" s="17"/>
      <c r="N35" s="17">
        <f>SUM(B35:M35)</f>
        <v>-517243</v>
      </c>
      <c r="O35" s="21"/>
    </row>
    <row r="36" spans="1:21" ht="14.4" thickBot="1">
      <c r="A36" s="1" t="s">
        <v>12</v>
      </c>
      <c r="B36" s="22">
        <f>SUM(B33:B35)</f>
        <v>1362567.3049588026</v>
      </c>
      <c r="C36" s="22">
        <f t="shared" ref="C36:M36" si="10">SUM(C33:C35)</f>
        <v>1406418.4741070026</v>
      </c>
      <c r="D36" s="22">
        <f t="shared" si="10"/>
        <v>1448513.1679063025</v>
      </c>
      <c r="E36" s="22">
        <f t="shared" si="10"/>
        <v>1486857.6279432024</v>
      </c>
      <c r="F36" s="22">
        <f t="shared" si="10"/>
        <v>1034665.2757071024</v>
      </c>
      <c r="G36" s="22">
        <f t="shared" si="10"/>
        <v>1105503.1794379023</v>
      </c>
      <c r="H36" s="22">
        <f t="shared" si="10"/>
        <v>1123482.6577056022</v>
      </c>
      <c r="I36" s="22">
        <f t="shared" si="10"/>
        <v>1129674.0054975022</v>
      </c>
      <c r="J36" s="22">
        <f t="shared" si="10"/>
        <v>1150366.1615851021</v>
      </c>
      <c r="K36" s="22">
        <f t="shared" si="10"/>
        <v>1144098.7008153021</v>
      </c>
      <c r="L36" s="22">
        <f t="shared" si="10"/>
        <v>1137918.2822022021</v>
      </c>
      <c r="M36" s="22">
        <f t="shared" si="10"/>
        <v>1143524.5593165022</v>
      </c>
      <c r="N36" s="23">
        <f>SUM(N33:N35)</f>
        <v>1143524.5593165024</v>
      </c>
      <c r="O36" s="24"/>
    </row>
    <row r="37" spans="1:21" ht="14.4" thickTop="1">
      <c r="B37" s="17"/>
      <c r="C37" s="17"/>
      <c r="D37" s="17"/>
      <c r="E37" s="17"/>
      <c r="F37" s="17"/>
      <c r="G37" s="17"/>
      <c r="H37" s="17"/>
      <c r="I37" s="31"/>
      <c r="J37" s="17"/>
      <c r="K37" s="17"/>
      <c r="L37" s="17"/>
      <c r="M37" s="17"/>
      <c r="N37" s="25">
        <v>1143524.5593165022</v>
      </c>
    </row>
    <row r="38" spans="1:21">
      <c r="A38" s="18" t="s">
        <v>13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26"/>
      <c r="O38" s="24"/>
      <c r="P38" s="12"/>
    </row>
    <row r="39" spans="1:21">
      <c r="A39" s="3" t="s">
        <v>14</v>
      </c>
      <c r="B39" s="27">
        <v>5.7000000000000002E-3</v>
      </c>
      <c r="C39" s="27">
        <v>5.7000000000000002E-3</v>
      </c>
      <c r="D39" s="27">
        <v>5.7000000000000002E-3</v>
      </c>
      <c r="E39" s="27">
        <v>1.0200000000000001E-2</v>
      </c>
      <c r="F39" s="27">
        <v>1.0200000000000001E-2</v>
      </c>
      <c r="G39" s="27">
        <v>1.0200000000000001E-2</v>
      </c>
      <c r="H39" s="27">
        <v>2.1999999999999999E-2</v>
      </c>
      <c r="I39" s="27">
        <v>2.1999999999999999E-2</v>
      </c>
      <c r="J39" s="27">
        <v>2.1999999999999999E-2</v>
      </c>
      <c r="K39" s="27">
        <v>3.8699999999999998E-2</v>
      </c>
      <c r="L39" s="27">
        <v>3.8699999999999998E-2</v>
      </c>
      <c r="M39" s="27">
        <v>3.8699999999999998E-2</v>
      </c>
      <c r="N39" s="28"/>
      <c r="O39" s="24"/>
      <c r="P39" s="12"/>
    </row>
    <row r="40" spans="1:21">
      <c r="A40" s="1" t="s">
        <v>9</v>
      </c>
      <c r="B40" s="13">
        <f>M23</f>
        <v>12294.44</v>
      </c>
      <c r="C40" s="13">
        <f>B44</f>
        <v>12954.07</v>
      </c>
      <c r="D40" s="13">
        <f t="shared" ref="D40:M40" si="11">C44</f>
        <v>13569.039999999999</v>
      </c>
      <c r="E40" s="13">
        <f t="shared" si="11"/>
        <v>14270.279999999999</v>
      </c>
      <c r="F40" s="13">
        <f t="shared" si="11"/>
        <v>15516.8</v>
      </c>
      <c r="G40" s="13">
        <f t="shared" si="11"/>
        <v>16413.13</v>
      </c>
      <c r="H40" s="13">
        <f t="shared" si="11"/>
        <v>6483.9400000000023</v>
      </c>
      <c r="I40" s="13">
        <f t="shared" si="11"/>
        <v>8583.1600000000017</v>
      </c>
      <c r="J40" s="13">
        <f t="shared" si="11"/>
        <v>10693.95</v>
      </c>
      <c r="K40" s="13">
        <f t="shared" si="11"/>
        <v>12774.060000000001</v>
      </c>
      <c r="L40" s="13">
        <f t="shared" si="11"/>
        <v>16534.54</v>
      </c>
      <c r="M40" s="13">
        <f t="shared" si="11"/>
        <v>20154.060000000001</v>
      </c>
      <c r="N40" s="13">
        <f>B40</f>
        <v>12294.44</v>
      </c>
      <c r="O40" s="21"/>
      <c r="P40" s="13"/>
      <c r="Q40" s="13"/>
      <c r="R40" s="13"/>
    </row>
    <row r="41" spans="1:21">
      <c r="A41" s="3" t="s">
        <v>10</v>
      </c>
      <c r="B41" s="13">
        <v>0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f>SUM(B41:M41)</f>
        <v>0</v>
      </c>
      <c r="O41" s="21"/>
      <c r="P41" s="13"/>
      <c r="Q41" s="13"/>
      <c r="R41" s="13"/>
    </row>
    <row r="42" spans="1:21">
      <c r="A42" s="3" t="s">
        <v>15</v>
      </c>
      <c r="B42" s="13">
        <v>659.63</v>
      </c>
      <c r="C42" s="13">
        <v>614.97</v>
      </c>
      <c r="D42" s="13">
        <v>701.24</v>
      </c>
      <c r="E42" s="13">
        <v>1246.52</v>
      </c>
      <c r="F42" s="13">
        <v>896.33</v>
      </c>
      <c r="G42" s="13">
        <v>926.81</v>
      </c>
      <c r="H42" s="13">
        <v>2099.2199999999998</v>
      </c>
      <c r="I42" s="13">
        <v>2110.79</v>
      </c>
      <c r="J42" s="13">
        <v>2080.11</v>
      </c>
      <c r="K42" s="13">
        <v>3760.48</v>
      </c>
      <c r="L42" s="13">
        <v>3619.52</v>
      </c>
      <c r="M42" s="13">
        <v>3758.59</v>
      </c>
      <c r="N42" s="13">
        <f t="shared" ref="N42:N43" si="12">SUM(B42:M42)</f>
        <v>22474.21</v>
      </c>
      <c r="O42" s="21"/>
      <c r="P42" s="13"/>
      <c r="Q42" s="13"/>
      <c r="R42" s="13"/>
    </row>
    <row r="43" spans="1:21">
      <c r="A43" s="3" t="s">
        <v>11</v>
      </c>
      <c r="B43" s="13">
        <v>0</v>
      </c>
      <c r="C43" s="13">
        <v>0</v>
      </c>
      <c r="D43" s="13">
        <v>0</v>
      </c>
      <c r="E43" s="13">
        <v>0</v>
      </c>
      <c r="F43" s="13">
        <v>0</v>
      </c>
      <c r="G43" s="13">
        <v>-10856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f t="shared" si="12"/>
        <v>-10856</v>
      </c>
      <c r="O43" s="21"/>
      <c r="P43" s="13"/>
      <c r="Q43" s="13"/>
      <c r="R43" s="13"/>
    </row>
    <row r="44" spans="1:21" ht="14.4" thickBot="1">
      <c r="A44" s="1" t="s">
        <v>12</v>
      </c>
      <c r="B44" s="22">
        <f>SUM(B40:B43)</f>
        <v>12954.07</v>
      </c>
      <c r="C44" s="22">
        <f>SUM(C40:C43)</f>
        <v>13569.039999999999</v>
      </c>
      <c r="D44" s="22">
        <f t="shared" ref="D44:M44" si="13">SUM(D40:D43)</f>
        <v>14270.279999999999</v>
      </c>
      <c r="E44" s="22">
        <f t="shared" si="13"/>
        <v>15516.8</v>
      </c>
      <c r="F44" s="22">
        <f t="shared" si="13"/>
        <v>16413.13</v>
      </c>
      <c r="G44" s="22">
        <f t="shared" si="13"/>
        <v>6483.9400000000023</v>
      </c>
      <c r="H44" s="22">
        <f t="shared" si="13"/>
        <v>8583.1600000000017</v>
      </c>
      <c r="I44" s="22">
        <f t="shared" si="13"/>
        <v>10693.95</v>
      </c>
      <c r="J44" s="22">
        <f t="shared" si="13"/>
        <v>12774.060000000001</v>
      </c>
      <c r="K44" s="22">
        <f t="shared" si="13"/>
        <v>16534.54</v>
      </c>
      <c r="L44" s="22">
        <f t="shared" si="13"/>
        <v>20154.060000000001</v>
      </c>
      <c r="M44" s="22">
        <f t="shared" si="13"/>
        <v>23912.65</v>
      </c>
      <c r="N44" s="23">
        <f>SUM(N40:N43)</f>
        <v>23912.65</v>
      </c>
      <c r="O44" s="21"/>
      <c r="P44" s="13"/>
      <c r="Q44" s="13"/>
      <c r="R44" s="13"/>
    </row>
    <row r="45" spans="1:21" ht="14.4" thickTop="1">
      <c r="D45" s="33"/>
      <c r="N45" s="34">
        <v>23912.65</v>
      </c>
    </row>
    <row r="46" spans="1:21" ht="13.95" customHeight="1">
      <c r="A46" s="67"/>
      <c r="B46" s="8">
        <v>44927</v>
      </c>
      <c r="C46" s="8">
        <v>44958</v>
      </c>
      <c r="D46" s="8">
        <v>44986</v>
      </c>
      <c r="E46" s="8">
        <v>45017</v>
      </c>
      <c r="F46" s="8">
        <v>45047</v>
      </c>
      <c r="G46" s="8">
        <v>45078</v>
      </c>
      <c r="H46" s="8">
        <v>45108</v>
      </c>
      <c r="I46" s="8">
        <v>45139</v>
      </c>
      <c r="J46" s="8">
        <v>45170</v>
      </c>
      <c r="K46" s="8">
        <v>45200</v>
      </c>
      <c r="L46" s="8">
        <v>45231</v>
      </c>
      <c r="M46" s="8">
        <v>45261</v>
      </c>
      <c r="N46" s="68" t="s">
        <v>4</v>
      </c>
      <c r="O46" s="69"/>
      <c r="P46" s="1" t="s">
        <v>32</v>
      </c>
    </row>
    <row r="47" spans="1:21">
      <c r="A47" s="67"/>
      <c r="B47" s="8">
        <v>44957</v>
      </c>
      <c r="C47" s="8">
        <v>44985</v>
      </c>
      <c r="D47" s="8">
        <v>45016</v>
      </c>
      <c r="E47" s="8">
        <v>45046</v>
      </c>
      <c r="F47" s="8">
        <v>45077</v>
      </c>
      <c r="G47" s="8">
        <v>45107</v>
      </c>
      <c r="H47" s="8">
        <v>45138</v>
      </c>
      <c r="I47" s="8">
        <v>45169</v>
      </c>
      <c r="J47" s="8">
        <v>45199</v>
      </c>
      <c r="K47" s="8">
        <v>45230</v>
      </c>
      <c r="L47" s="8">
        <v>45260</v>
      </c>
      <c r="M47" s="8">
        <v>45291</v>
      </c>
      <c r="N47" s="68"/>
      <c r="O47" s="69"/>
      <c r="Q47" s="14"/>
      <c r="R47" s="14"/>
    </row>
    <row r="48" spans="1:21">
      <c r="A48" s="2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9"/>
      <c r="Q48" s="1">
        <v>2020</v>
      </c>
      <c r="S48" s="1">
        <v>2021</v>
      </c>
      <c r="T48" s="1">
        <v>2022</v>
      </c>
      <c r="U48" s="1">
        <v>2023</v>
      </c>
    </row>
    <row r="49" spans="1:21">
      <c r="A49" s="3" t="s">
        <v>59</v>
      </c>
      <c r="B49" s="17">
        <v>-58458.437119799986</v>
      </c>
      <c r="C49" s="17">
        <v>-53554.559494899993</v>
      </c>
      <c r="D49" s="17">
        <v>-56041.170050999994</v>
      </c>
      <c r="E49" s="17">
        <v>-47489.486053200009</v>
      </c>
      <c r="F49" s="17">
        <v>-57117.722751099936</v>
      </c>
      <c r="G49" s="17">
        <v>-52397.764734100005</v>
      </c>
      <c r="H49" s="17">
        <v>-59142.985569499993</v>
      </c>
      <c r="I49" s="17">
        <v>-83536.827751799996</v>
      </c>
      <c r="J49" s="17">
        <v>-60764.687885399966</v>
      </c>
      <c r="K49" s="17">
        <v>-51912.13752099999</v>
      </c>
      <c r="L49" s="17">
        <v>-54125.922866700021</v>
      </c>
      <c r="M49" s="17">
        <v>-57566.9853974</v>
      </c>
      <c r="N49" s="17">
        <f>SUM(B49:M49)</f>
        <v>-692108.6871958999</v>
      </c>
      <c r="P49" s="3" t="s">
        <v>33</v>
      </c>
      <c r="Q49" s="14">
        <f>B12</f>
        <v>928472.75</v>
      </c>
      <c r="R49" s="3" t="s">
        <v>34</v>
      </c>
      <c r="S49" s="12">
        <f>Q49</f>
        <v>928472.75</v>
      </c>
      <c r="T49" s="12">
        <v>0</v>
      </c>
      <c r="U49" s="12">
        <v>0</v>
      </c>
    </row>
    <row r="50" spans="1:21">
      <c r="A50" s="3" t="s">
        <v>60</v>
      </c>
      <c r="B50" s="17">
        <v>43389.010791999994</v>
      </c>
      <c r="C50" s="17">
        <v>52244.898373999975</v>
      </c>
      <c r="D50" s="17">
        <v>47806.152179999997</v>
      </c>
      <c r="E50" s="17">
        <v>40237.172471999998</v>
      </c>
      <c r="F50" s="17">
        <v>69396.773446000007</v>
      </c>
      <c r="G50" s="17">
        <v>70480.421593999999</v>
      </c>
      <c r="H50" s="21">
        <v>66510.085163999989</v>
      </c>
      <c r="I50" s="21">
        <v>62746.413551999984</v>
      </c>
      <c r="J50" s="17">
        <v>69184.873326000001</v>
      </c>
      <c r="K50" s="17">
        <v>53444.185911999994</v>
      </c>
      <c r="L50" s="17">
        <v>48708.636647999992</v>
      </c>
      <c r="M50" s="21">
        <v>47963.923703999972</v>
      </c>
      <c r="N50" s="17">
        <f>SUM(B50:M50)</f>
        <v>672112.54716399987</v>
      </c>
      <c r="R50" s="3" t="s">
        <v>35</v>
      </c>
      <c r="S50" s="12">
        <v>0</v>
      </c>
      <c r="T50" s="12">
        <f>S53</f>
        <v>1315976.0046844028</v>
      </c>
      <c r="U50" s="12">
        <f>T53</f>
        <v>1143524.5593165024</v>
      </c>
    </row>
    <row r="51" spans="1:21">
      <c r="A51" s="1" t="s">
        <v>7</v>
      </c>
      <c r="B51" s="15">
        <f>B50+B49</f>
        <v>-15069.426327799993</v>
      </c>
      <c r="C51" s="15">
        <f t="shared" ref="C51:M51" si="14">C50+C49</f>
        <v>-1309.6611209000184</v>
      </c>
      <c r="D51" s="15">
        <f t="shared" si="14"/>
        <v>-8235.0178709999964</v>
      </c>
      <c r="E51" s="15">
        <f t="shared" si="14"/>
        <v>-7252.313581200011</v>
      </c>
      <c r="F51" s="15">
        <f t="shared" si="14"/>
        <v>12279.05069490007</v>
      </c>
      <c r="G51" s="15">
        <f t="shared" si="14"/>
        <v>18082.656859899995</v>
      </c>
      <c r="H51" s="15">
        <f t="shared" si="14"/>
        <v>7367.0995944999959</v>
      </c>
      <c r="I51" s="15">
        <f t="shared" si="14"/>
        <v>-20790.414199800012</v>
      </c>
      <c r="J51" s="15">
        <f t="shared" si="14"/>
        <v>8420.1854406000348</v>
      </c>
      <c r="K51" s="15">
        <f t="shared" si="14"/>
        <v>1532.0483910000039</v>
      </c>
      <c r="L51" s="15">
        <f t="shared" si="14"/>
        <v>-5417.2862187000283</v>
      </c>
      <c r="M51" s="15">
        <f t="shared" si="14"/>
        <v>-9603.0616934000282</v>
      </c>
      <c r="N51" s="16">
        <f>SUM(B51:M51)</f>
        <v>-19996.140031899988</v>
      </c>
      <c r="O51" s="21"/>
      <c r="R51" s="3" t="s">
        <v>36</v>
      </c>
      <c r="S51" s="13">
        <v>88414.67</v>
      </c>
      <c r="T51" s="13">
        <v>-229423.8</v>
      </c>
      <c r="U51" s="13">
        <v>-563142.6</v>
      </c>
    </row>
    <row r="52" spans="1:21"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21"/>
      <c r="M52" s="17"/>
      <c r="N52" s="28"/>
      <c r="O52" s="12"/>
      <c r="R52" s="3" t="s">
        <v>33</v>
      </c>
      <c r="S52" s="50">
        <f>SUM(S49:S51)</f>
        <v>1016887.42</v>
      </c>
      <c r="T52" s="50">
        <f>SUM(T49:T51)</f>
        <v>1086552.2046844028</v>
      </c>
      <c r="U52" s="50">
        <f>SUM(U49:U51)</f>
        <v>580381.95931650244</v>
      </c>
    </row>
    <row r="53" spans="1:21">
      <c r="A53" s="18" t="s">
        <v>8</v>
      </c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26"/>
      <c r="R53" s="3" t="s">
        <v>37</v>
      </c>
      <c r="S53" s="12">
        <f>N15</f>
        <v>1315976.0046844028</v>
      </c>
      <c r="T53" s="12">
        <f>N36</f>
        <v>1143524.5593165024</v>
      </c>
      <c r="U53" s="12">
        <f>N57</f>
        <v>1123528.4192846022</v>
      </c>
    </row>
    <row r="54" spans="1:21">
      <c r="A54" s="1" t="s">
        <v>9</v>
      </c>
      <c r="B54" s="17">
        <f>M36</f>
        <v>1143524.5593165022</v>
      </c>
      <c r="C54" s="17">
        <f>B57</f>
        <v>1128455.1329887023</v>
      </c>
      <c r="D54" s="17">
        <f t="shared" ref="D54:M54" si="15">C57</f>
        <v>1127145.4718678023</v>
      </c>
      <c r="E54" s="17">
        <f t="shared" si="15"/>
        <v>1118910.4539968022</v>
      </c>
      <c r="F54" s="17">
        <f t="shared" si="15"/>
        <v>1111658.1404156021</v>
      </c>
      <c r="G54" s="17">
        <f t="shared" si="15"/>
        <v>1123937.1911105022</v>
      </c>
      <c r="H54" s="17">
        <f t="shared" si="15"/>
        <v>1142019.8479704023</v>
      </c>
      <c r="I54" s="17">
        <f t="shared" si="15"/>
        <v>1149386.9475649022</v>
      </c>
      <c r="J54" s="17">
        <f t="shared" si="15"/>
        <v>1128596.5333651023</v>
      </c>
      <c r="K54" s="17">
        <f t="shared" si="15"/>
        <v>1137016.7188057024</v>
      </c>
      <c r="L54" s="17">
        <f t="shared" si="15"/>
        <v>1138548.7671967023</v>
      </c>
      <c r="M54" s="17">
        <f t="shared" si="15"/>
        <v>1133131.4809780023</v>
      </c>
      <c r="N54" s="17">
        <f>B54</f>
        <v>1143524.5593165022</v>
      </c>
      <c r="O54" s="21"/>
      <c r="R54" s="3" t="s">
        <v>38</v>
      </c>
      <c r="S54" s="51">
        <f>S53-S52</f>
        <v>299088.5846844028</v>
      </c>
      <c r="T54" s="51">
        <f>T53-T52</f>
        <v>56972.354632099625</v>
      </c>
      <c r="U54" s="51">
        <f>U53-U52</f>
        <v>543146.45996809972</v>
      </c>
    </row>
    <row r="55" spans="1:21">
      <c r="A55" s="3" t="s">
        <v>10</v>
      </c>
      <c r="B55" s="17">
        <f>B51</f>
        <v>-15069.426327799993</v>
      </c>
      <c r="C55" s="17">
        <f t="shared" ref="C55:M55" si="16">C51</f>
        <v>-1309.6611209000184</v>
      </c>
      <c r="D55" s="17">
        <f t="shared" si="16"/>
        <v>-8235.0178709999964</v>
      </c>
      <c r="E55" s="17">
        <f t="shared" si="16"/>
        <v>-7252.313581200011</v>
      </c>
      <c r="F55" s="17">
        <f t="shared" si="16"/>
        <v>12279.05069490007</v>
      </c>
      <c r="G55" s="17">
        <f t="shared" si="16"/>
        <v>18082.656859899995</v>
      </c>
      <c r="H55" s="17">
        <f t="shared" si="16"/>
        <v>7367.0995944999959</v>
      </c>
      <c r="I55" s="17">
        <f t="shared" si="16"/>
        <v>-20790.414199800012</v>
      </c>
      <c r="J55" s="17">
        <f t="shared" si="16"/>
        <v>8420.1854406000348</v>
      </c>
      <c r="K55" s="17">
        <f t="shared" si="16"/>
        <v>1532.0483910000039</v>
      </c>
      <c r="L55" s="17">
        <f t="shared" si="16"/>
        <v>-5417.2862187000283</v>
      </c>
      <c r="M55" s="17">
        <f t="shared" si="16"/>
        <v>-9603.0616934000282</v>
      </c>
      <c r="N55" s="17">
        <f>SUM(B55:M55)</f>
        <v>-19996.140031899988</v>
      </c>
      <c r="O55" s="21"/>
    </row>
    <row r="56" spans="1:21">
      <c r="A56" s="3" t="s">
        <v>11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>
        <f>SUM(B56:M56)</f>
        <v>0</v>
      </c>
      <c r="O56" s="21"/>
    </row>
    <row r="57" spans="1:21" ht="14.4" thickBot="1">
      <c r="A57" s="1" t="s">
        <v>12</v>
      </c>
      <c r="B57" s="22">
        <f>SUM(B54:B56)</f>
        <v>1128455.1329887023</v>
      </c>
      <c r="C57" s="22">
        <f t="shared" ref="C57:M57" si="17">SUM(C54:C56)</f>
        <v>1127145.4718678023</v>
      </c>
      <c r="D57" s="22">
        <f t="shared" si="17"/>
        <v>1118910.4539968022</v>
      </c>
      <c r="E57" s="22">
        <f t="shared" si="17"/>
        <v>1111658.1404156021</v>
      </c>
      <c r="F57" s="22">
        <f t="shared" si="17"/>
        <v>1123937.1911105022</v>
      </c>
      <c r="G57" s="22">
        <f t="shared" si="17"/>
        <v>1142019.8479704023</v>
      </c>
      <c r="H57" s="22">
        <f t="shared" si="17"/>
        <v>1149386.9475649022</v>
      </c>
      <c r="I57" s="22">
        <f t="shared" si="17"/>
        <v>1128596.5333651023</v>
      </c>
      <c r="J57" s="22">
        <f t="shared" si="17"/>
        <v>1137016.7188057024</v>
      </c>
      <c r="K57" s="22">
        <f t="shared" si="17"/>
        <v>1138548.7671967023</v>
      </c>
      <c r="L57" s="22">
        <f t="shared" si="17"/>
        <v>1133131.4809780023</v>
      </c>
      <c r="M57" s="22">
        <f t="shared" si="17"/>
        <v>1123528.4192846022</v>
      </c>
      <c r="N57" s="23">
        <f>SUM(N54:N56)</f>
        <v>1123528.4192846022</v>
      </c>
      <c r="O57" s="24"/>
      <c r="P57" s="1" t="s">
        <v>21</v>
      </c>
    </row>
    <row r="58" spans="1:21" ht="14.4" thickTop="1"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25">
        <v>1123528.4192846022</v>
      </c>
      <c r="Q58" s="14"/>
      <c r="R58" s="14"/>
    </row>
    <row r="59" spans="1:21">
      <c r="A59" s="18" t="s">
        <v>13</v>
      </c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26"/>
      <c r="O59" s="24"/>
      <c r="Q59" s="1">
        <v>2020</v>
      </c>
      <c r="S59" s="1">
        <v>2021</v>
      </c>
      <c r="T59" s="1">
        <v>2022</v>
      </c>
      <c r="U59" s="1">
        <v>2023</v>
      </c>
    </row>
    <row r="60" spans="1:21">
      <c r="A60" s="3" t="s">
        <v>14</v>
      </c>
      <c r="B60" s="27">
        <v>4.7300000000000002E-2</v>
      </c>
      <c r="C60" s="27">
        <v>4.7300000000000002E-2</v>
      </c>
      <c r="D60" s="27">
        <v>4.7300000000000002E-2</v>
      </c>
      <c r="E60" s="27">
        <v>4.9799999999999997E-2</v>
      </c>
      <c r="F60" s="27">
        <v>4.9799999999999997E-2</v>
      </c>
      <c r="G60" s="27">
        <v>4.9799999999999997E-2</v>
      </c>
      <c r="H60" s="27">
        <v>4.9799999999999997E-2</v>
      </c>
      <c r="I60" s="27">
        <v>4.9799999999999997E-2</v>
      </c>
      <c r="J60" s="27">
        <v>4.9799999999999997E-2</v>
      </c>
      <c r="K60" s="27">
        <v>5.4899999999999997E-2</v>
      </c>
      <c r="L60" s="27">
        <v>5.4899999999999997E-2</v>
      </c>
      <c r="M60" s="27">
        <v>5.4899999999999997E-2</v>
      </c>
      <c r="N60" s="28"/>
      <c r="O60" s="24"/>
      <c r="P60" s="3" t="s">
        <v>33</v>
      </c>
      <c r="Q60" s="14">
        <f>B19</f>
        <v>14535</v>
      </c>
      <c r="R60" s="3" t="s">
        <v>34</v>
      </c>
      <c r="S60" s="12">
        <f>Q60</f>
        <v>14535</v>
      </c>
      <c r="T60" s="12">
        <v>0</v>
      </c>
      <c r="U60" s="12">
        <v>0</v>
      </c>
    </row>
    <row r="61" spans="1:21">
      <c r="A61" s="1" t="s">
        <v>9</v>
      </c>
      <c r="B61" s="13">
        <f>M44</f>
        <v>23912.65</v>
      </c>
      <c r="C61" s="13">
        <f>B65</f>
        <v>28445.95</v>
      </c>
      <c r="D61" s="13">
        <f t="shared" ref="D61:M61" si="18">C65</f>
        <v>32535.79</v>
      </c>
      <c r="E61" s="13">
        <f t="shared" si="18"/>
        <v>37030.74</v>
      </c>
      <c r="F61" s="13">
        <f t="shared" si="18"/>
        <v>41580.92</v>
      </c>
      <c r="G61" s="13">
        <f t="shared" si="18"/>
        <v>46334.71</v>
      </c>
      <c r="H61" s="13">
        <f t="shared" si="18"/>
        <v>51009.17</v>
      </c>
      <c r="I61" s="13">
        <f t="shared" si="18"/>
        <v>55870.6</v>
      </c>
      <c r="J61" s="13">
        <f t="shared" si="18"/>
        <v>60644.1</v>
      </c>
      <c r="K61" s="13">
        <f t="shared" si="18"/>
        <v>65298.080000000002</v>
      </c>
      <c r="L61" s="13">
        <f t="shared" si="18"/>
        <v>70606.84</v>
      </c>
      <c r="M61" s="13">
        <f t="shared" si="18"/>
        <v>75719.899999999994</v>
      </c>
      <c r="N61" s="13">
        <f>B61</f>
        <v>23912.65</v>
      </c>
      <c r="O61" s="21"/>
      <c r="R61" s="3" t="s">
        <v>35</v>
      </c>
      <c r="S61" s="12">
        <v>0</v>
      </c>
      <c r="T61" s="12">
        <f>S64</f>
        <v>12294.439999999999</v>
      </c>
      <c r="U61" s="12">
        <f>T64</f>
        <v>23912.65</v>
      </c>
    </row>
    <row r="62" spans="1:21">
      <c r="A62" s="3" t="s">
        <v>10</v>
      </c>
      <c r="B62" s="13">
        <v>0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f>SUM(B62:M62)</f>
        <v>0</v>
      </c>
      <c r="O62" s="21"/>
      <c r="R62" s="3" t="s">
        <v>36</v>
      </c>
      <c r="S62" s="13">
        <v>5393.02</v>
      </c>
      <c r="T62" s="13">
        <v>16189.56</v>
      </c>
      <c r="U62" s="13">
        <v>40813.550000000003</v>
      </c>
    </row>
    <row r="63" spans="1:21">
      <c r="A63" s="3" t="s">
        <v>15</v>
      </c>
      <c r="B63" s="13">
        <v>4533.3</v>
      </c>
      <c r="C63" s="13">
        <v>4089.84</v>
      </c>
      <c r="D63" s="13">
        <v>4494.95</v>
      </c>
      <c r="E63" s="13">
        <v>4550.18</v>
      </c>
      <c r="F63" s="13">
        <v>4753.79</v>
      </c>
      <c r="G63" s="13">
        <v>4674.46</v>
      </c>
      <c r="H63" s="13">
        <v>4861.43</v>
      </c>
      <c r="I63" s="13">
        <v>4773.5</v>
      </c>
      <c r="J63" s="13">
        <v>4653.9799999999996</v>
      </c>
      <c r="K63" s="13">
        <v>5308.76</v>
      </c>
      <c r="L63" s="13">
        <v>5113.0600000000004</v>
      </c>
      <c r="M63" s="13">
        <v>5238.72</v>
      </c>
      <c r="N63" s="13">
        <f t="shared" ref="N63:N64" si="19">SUM(B63:M63)</f>
        <v>57045.969999999994</v>
      </c>
      <c r="O63" s="21"/>
      <c r="R63" s="3" t="s">
        <v>33</v>
      </c>
      <c r="S63" s="50">
        <f>SUM(S60:S62)</f>
        <v>19928.02</v>
      </c>
      <c r="T63" s="50">
        <f>SUM(T60:T62)</f>
        <v>28484</v>
      </c>
      <c r="U63" s="50">
        <f>SUM(U60:U62)</f>
        <v>64726.200000000004</v>
      </c>
    </row>
    <row r="64" spans="1:21">
      <c r="A64" s="3" t="s">
        <v>11</v>
      </c>
      <c r="B64" s="13">
        <v>0</v>
      </c>
      <c r="C64" s="13">
        <v>0</v>
      </c>
      <c r="D64" s="13">
        <v>0</v>
      </c>
      <c r="E64" s="13">
        <v>0</v>
      </c>
      <c r="F64" s="13">
        <v>0</v>
      </c>
      <c r="G64" s="13"/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f t="shared" si="19"/>
        <v>0</v>
      </c>
      <c r="O64" s="21"/>
      <c r="R64" s="3" t="s">
        <v>37</v>
      </c>
      <c r="S64" s="12">
        <f>N23</f>
        <v>12294.439999999999</v>
      </c>
      <c r="T64" s="12">
        <f>N44</f>
        <v>23912.65</v>
      </c>
      <c r="U64" s="12">
        <f>N65</f>
        <v>80958.62</v>
      </c>
    </row>
    <row r="65" spans="1:21" ht="14.4" thickBot="1">
      <c r="A65" s="1" t="s">
        <v>12</v>
      </c>
      <c r="B65" s="22">
        <f>SUM(B61:B64)</f>
        <v>28445.95</v>
      </c>
      <c r="C65" s="22">
        <f>SUM(C61:C64)</f>
        <v>32535.79</v>
      </c>
      <c r="D65" s="22">
        <f t="shared" ref="D65:M65" si="20">SUM(D61:D64)</f>
        <v>37030.74</v>
      </c>
      <c r="E65" s="22">
        <f t="shared" si="20"/>
        <v>41580.92</v>
      </c>
      <c r="F65" s="22">
        <f t="shared" si="20"/>
        <v>46334.71</v>
      </c>
      <c r="G65" s="22">
        <f t="shared" si="20"/>
        <v>51009.17</v>
      </c>
      <c r="H65" s="22">
        <f t="shared" si="20"/>
        <v>55870.6</v>
      </c>
      <c r="I65" s="22">
        <f t="shared" si="20"/>
        <v>60644.1</v>
      </c>
      <c r="J65" s="22">
        <f t="shared" si="20"/>
        <v>65298.080000000002</v>
      </c>
      <c r="K65" s="22">
        <f t="shared" si="20"/>
        <v>70606.84</v>
      </c>
      <c r="L65" s="22">
        <f t="shared" si="20"/>
        <v>75719.899999999994</v>
      </c>
      <c r="M65" s="22">
        <f t="shared" si="20"/>
        <v>80958.62</v>
      </c>
      <c r="N65" s="23">
        <f>SUM(N61:N64)</f>
        <v>80958.62</v>
      </c>
      <c r="O65" s="21"/>
      <c r="R65" s="3" t="s">
        <v>38</v>
      </c>
      <c r="S65" s="51">
        <f>S64-S63</f>
        <v>-7633.5800000000017</v>
      </c>
      <c r="T65" s="51">
        <f>T64-T63</f>
        <v>-4571.3499999999985</v>
      </c>
      <c r="U65" s="51">
        <f>U64-U63</f>
        <v>16232.419999999991</v>
      </c>
    </row>
    <row r="66" spans="1:21" ht="14.4" thickTop="1">
      <c r="N66" s="34">
        <v>80958.62</v>
      </c>
    </row>
    <row r="67" spans="1:21">
      <c r="S67" s="12">
        <f>S54+S65</f>
        <v>291455.00468440278</v>
      </c>
      <c r="T67" s="12">
        <f>T54+T65</f>
        <v>52401.004632099626</v>
      </c>
      <c r="U67" s="12">
        <f>U54+U65</f>
        <v>559378.87996809976</v>
      </c>
    </row>
    <row r="68" spans="1:21">
      <c r="N68" s="1" t="s">
        <v>61</v>
      </c>
    </row>
    <row r="69" spans="1:21">
      <c r="N69" s="35" t="s">
        <v>8</v>
      </c>
      <c r="P69" s="1">
        <v>2023</v>
      </c>
    </row>
    <row r="70" spans="1:21">
      <c r="N70" s="36"/>
      <c r="O70" s="3" t="s">
        <v>17</v>
      </c>
      <c r="P70" s="33">
        <f>N57</f>
        <v>1123528.4192846022</v>
      </c>
      <c r="Q70" s="4"/>
    </row>
    <row r="71" spans="1:21">
      <c r="N71" s="36"/>
      <c r="O71" s="3" t="s">
        <v>18</v>
      </c>
      <c r="P71" s="33">
        <v>248293.74999999997</v>
      </c>
    </row>
    <row r="72" spans="1:21">
      <c r="I72" s="12"/>
      <c r="O72" s="30" t="s">
        <v>19</v>
      </c>
      <c r="P72" s="37">
        <f>P70-P71</f>
        <v>875234.66928460216</v>
      </c>
      <c r="Q72" s="3" t="s">
        <v>20</v>
      </c>
    </row>
    <row r="73" spans="1:21">
      <c r="I73" s="12"/>
      <c r="N73" s="3"/>
      <c r="P73" s="33"/>
      <c r="Q73" s="33"/>
      <c r="T73" s="33"/>
    </row>
    <row r="74" spans="1:21">
      <c r="N74" s="3"/>
      <c r="P74" s="4"/>
    </row>
    <row r="75" spans="1:21">
      <c r="N75" s="35" t="s">
        <v>21</v>
      </c>
      <c r="P75" s="1">
        <v>2023</v>
      </c>
    </row>
    <row r="76" spans="1:21">
      <c r="N76" s="3"/>
      <c r="O76" s="3" t="s">
        <v>17</v>
      </c>
      <c r="P76" s="33">
        <f>N65</f>
        <v>80958.62</v>
      </c>
    </row>
    <row r="77" spans="1:21">
      <c r="N77" s="3"/>
      <c r="O77" s="3" t="s">
        <v>18</v>
      </c>
      <c r="P77" s="33">
        <v>55358.47</v>
      </c>
    </row>
    <row r="78" spans="1:21">
      <c r="O78" s="1" t="s">
        <v>19</v>
      </c>
      <c r="P78" s="37">
        <f>P76-P77</f>
        <v>25600.149999999994</v>
      </c>
      <c r="Q78" s="3" t="s">
        <v>20</v>
      </c>
    </row>
    <row r="79" spans="1:21">
      <c r="T79" s="33"/>
    </row>
  </sheetData>
  <mergeCells count="9">
    <mergeCell ref="A46:A47"/>
    <mergeCell ref="N46:N47"/>
    <mergeCell ref="O46:O47"/>
    <mergeCell ref="A4:A5"/>
    <mergeCell ref="N4:N5"/>
    <mergeCell ref="O4:O5"/>
    <mergeCell ref="A25:A26"/>
    <mergeCell ref="N25:N26"/>
    <mergeCell ref="O25:O26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52BE1-AFDC-4E1B-86D7-9B45AB3AA3C6}">
  <sheetPr>
    <tabColor rgb="FF00B050"/>
  </sheetPr>
  <dimension ref="A1:R46"/>
  <sheetViews>
    <sheetView zoomScale="120" zoomScaleNormal="120" workbookViewId="0">
      <pane ySplit="1" topLeftCell="A2" activePane="bottomLeft" state="frozen"/>
      <selection activeCell="V7" sqref="V7"/>
      <selection pane="bottomLeft" activeCell="J8" sqref="J8"/>
    </sheetView>
  </sheetViews>
  <sheetFormatPr defaultColWidth="8.88671875" defaultRowHeight="14.4"/>
  <cols>
    <col min="1" max="1" width="17.88671875" customWidth="1"/>
    <col min="2" max="2" width="13.6640625" style="38" bestFit="1" customWidth="1"/>
    <col min="3" max="5" width="13.6640625" style="39" customWidth="1"/>
    <col min="6" max="6" width="14.44140625" style="39" bestFit="1" customWidth="1"/>
    <col min="7" max="8" width="14.44140625" style="40" customWidth="1"/>
    <col min="9" max="9" width="16.5546875" style="38" bestFit="1" customWidth="1"/>
    <col min="10" max="10" width="16.5546875" style="38" customWidth="1"/>
    <col min="11" max="11" width="17.33203125" bestFit="1" customWidth="1"/>
    <col min="12" max="12" width="25.6640625" customWidth="1"/>
    <col min="13" max="13" width="11.6640625" bestFit="1" customWidth="1"/>
    <col min="14" max="16" width="11.33203125" bestFit="1" customWidth="1"/>
    <col min="17" max="17" width="12.6640625" bestFit="1" customWidth="1"/>
  </cols>
  <sheetData>
    <row r="1" spans="1:12">
      <c r="A1" t="s">
        <v>22</v>
      </c>
      <c r="B1" s="38" t="s">
        <v>23</v>
      </c>
      <c r="C1" s="39" t="s">
        <v>24</v>
      </c>
      <c r="D1" s="39" t="s">
        <v>25</v>
      </c>
      <c r="E1" s="39" t="s">
        <v>26</v>
      </c>
      <c r="F1" s="39" t="s">
        <v>27</v>
      </c>
      <c r="G1" s="40" t="s">
        <v>28</v>
      </c>
      <c r="H1" s="40" t="s">
        <v>29</v>
      </c>
      <c r="I1" s="38" t="s">
        <v>30</v>
      </c>
      <c r="J1" s="38" t="s">
        <v>25</v>
      </c>
      <c r="K1" t="s">
        <v>27</v>
      </c>
    </row>
    <row r="2" spans="1:12">
      <c r="E2" s="39">
        <f>C2+D2</f>
        <v>0</v>
      </c>
      <c r="F2" s="39">
        <f>E2</f>
        <v>0</v>
      </c>
      <c r="K2" s="49">
        <v>14535</v>
      </c>
    </row>
    <row r="3" spans="1:12">
      <c r="A3" s="41">
        <v>44197</v>
      </c>
      <c r="B3" s="42">
        <v>5.7000000000000002E-3</v>
      </c>
      <c r="C3" s="39">
        <v>979807.38169562572</v>
      </c>
      <c r="E3" s="39">
        <f t="shared" ref="E3:E38" si="0">C3+D3</f>
        <v>979807.38169562572</v>
      </c>
      <c r="F3" s="43">
        <f>F2+E3</f>
        <v>979807.38169562572</v>
      </c>
      <c r="G3" s="44">
        <v>31</v>
      </c>
      <c r="H3" s="44">
        <f>SUM(G3:G14)</f>
        <v>365</v>
      </c>
      <c r="I3" s="39">
        <f>ROUND(F3*B3*G3/H3,2)</f>
        <v>474.33</v>
      </c>
      <c r="J3" s="39"/>
      <c r="K3" s="45">
        <f>I3+K2</f>
        <v>15009.33</v>
      </c>
    </row>
    <row r="4" spans="1:12">
      <c r="A4" s="41">
        <v>44228</v>
      </c>
      <c r="B4" s="42">
        <v>5.7000000000000002E-3</v>
      </c>
      <c r="C4" s="39">
        <v>58005.280113355693</v>
      </c>
      <c r="E4" s="39">
        <f t="shared" si="0"/>
        <v>58005.280113355693</v>
      </c>
      <c r="F4" s="43">
        <f t="shared" ref="F4:F38" si="1">F3+E4</f>
        <v>1037812.6618089814</v>
      </c>
      <c r="G4" s="44">
        <v>28</v>
      </c>
      <c r="H4" s="44">
        <f t="shared" ref="H4:H14" si="2">H3</f>
        <v>365</v>
      </c>
      <c r="I4" s="39">
        <f t="shared" ref="I4:I38" si="3">ROUND(F4*B4*G4/H4,2)</f>
        <v>453.79</v>
      </c>
      <c r="J4" s="39"/>
      <c r="K4" s="45">
        <f t="shared" ref="K4:K38" si="4">K3+I4</f>
        <v>15463.12</v>
      </c>
    </row>
    <row r="5" spans="1:12">
      <c r="A5" s="41">
        <v>44256</v>
      </c>
      <c r="B5" s="42">
        <v>5.7000000000000002E-3</v>
      </c>
      <c r="C5" s="39">
        <v>46948.311272595718</v>
      </c>
      <c r="E5" s="39">
        <f t="shared" si="0"/>
        <v>46948.311272595718</v>
      </c>
      <c r="F5" s="43">
        <f t="shared" si="1"/>
        <v>1084760.9730815771</v>
      </c>
      <c r="G5" s="44">
        <v>31</v>
      </c>
      <c r="H5" s="44">
        <f t="shared" si="2"/>
        <v>365</v>
      </c>
      <c r="I5" s="39">
        <f t="shared" si="3"/>
        <v>525.14</v>
      </c>
      <c r="J5" s="39"/>
      <c r="K5" s="45">
        <f t="shared" si="4"/>
        <v>15988.26</v>
      </c>
    </row>
    <row r="6" spans="1:12">
      <c r="A6" s="41">
        <v>44287</v>
      </c>
      <c r="B6" s="42">
        <v>5.7000000000000002E-3</v>
      </c>
      <c r="C6" s="39">
        <v>41927.351916275715</v>
      </c>
      <c r="E6" s="39">
        <f t="shared" si="0"/>
        <v>41927.351916275715</v>
      </c>
      <c r="F6" s="43">
        <f t="shared" si="1"/>
        <v>1126688.3249978528</v>
      </c>
      <c r="G6" s="44">
        <v>30</v>
      </c>
      <c r="H6" s="44">
        <f t="shared" si="2"/>
        <v>365</v>
      </c>
      <c r="I6" s="39">
        <f t="shared" si="3"/>
        <v>527.85</v>
      </c>
      <c r="J6" s="39"/>
      <c r="K6" s="45">
        <f t="shared" si="4"/>
        <v>16516.11</v>
      </c>
    </row>
    <row r="7" spans="1:12">
      <c r="A7" s="41">
        <v>44317</v>
      </c>
      <c r="B7" s="42">
        <v>5.7000000000000002E-3</v>
      </c>
      <c r="C7" s="39">
        <v>65976.897473600009</v>
      </c>
      <c r="E7" s="39">
        <f t="shared" si="0"/>
        <v>65976.897473600009</v>
      </c>
      <c r="F7" s="43">
        <f t="shared" si="1"/>
        <v>1192665.2224714528</v>
      </c>
      <c r="G7" s="44">
        <v>31</v>
      </c>
      <c r="H7" s="44">
        <f t="shared" si="2"/>
        <v>365</v>
      </c>
      <c r="I7" s="39">
        <f t="shared" si="3"/>
        <v>577.38</v>
      </c>
      <c r="J7" s="39"/>
      <c r="K7" s="45">
        <f t="shared" si="4"/>
        <v>17093.490000000002</v>
      </c>
    </row>
    <row r="8" spans="1:12">
      <c r="A8" s="41">
        <v>44348</v>
      </c>
      <c r="B8" s="42">
        <v>5.7000000000000002E-3</v>
      </c>
      <c r="C8" s="39">
        <v>110779.568124</v>
      </c>
      <c r="D8" s="39">
        <v>-411230</v>
      </c>
      <c r="E8" s="39">
        <f t="shared" si="0"/>
        <v>-300450.43187600002</v>
      </c>
      <c r="F8" s="43">
        <f t="shared" si="1"/>
        <v>892214.79059545277</v>
      </c>
      <c r="G8" s="44">
        <v>30</v>
      </c>
      <c r="H8" s="44">
        <f t="shared" si="2"/>
        <v>365</v>
      </c>
      <c r="I8" s="39">
        <f t="shared" si="3"/>
        <v>418</v>
      </c>
      <c r="J8" s="39">
        <v>-8587</v>
      </c>
      <c r="K8" s="45">
        <f>K7+I8+J8</f>
        <v>8924.4900000000016</v>
      </c>
    </row>
    <row r="9" spans="1:12">
      <c r="A9" s="41">
        <v>44378</v>
      </c>
      <c r="B9" s="42">
        <v>5.7000000000000002E-3</v>
      </c>
      <c r="C9" s="39">
        <v>93467.457926000003</v>
      </c>
      <c r="E9" s="39">
        <f t="shared" si="0"/>
        <v>93467.457926000003</v>
      </c>
      <c r="F9" s="43">
        <f t="shared" si="1"/>
        <v>985682.24852145277</v>
      </c>
      <c r="G9" s="44">
        <v>31</v>
      </c>
      <c r="H9" s="44">
        <f t="shared" si="2"/>
        <v>365</v>
      </c>
      <c r="I9" s="39">
        <f t="shared" si="3"/>
        <v>477.18</v>
      </c>
      <c r="J9" s="39"/>
      <c r="K9" s="45">
        <f t="shared" si="4"/>
        <v>9401.6700000000019</v>
      </c>
    </row>
    <row r="10" spans="1:12">
      <c r="A10" s="41">
        <v>44409</v>
      </c>
      <c r="B10" s="42">
        <v>5.7000000000000002E-3</v>
      </c>
      <c r="C10" s="39">
        <v>107176.70795169999</v>
      </c>
      <c r="E10" s="39">
        <f t="shared" si="0"/>
        <v>107176.70795169999</v>
      </c>
      <c r="F10" s="43">
        <f t="shared" si="1"/>
        <v>1092858.9564731529</v>
      </c>
      <c r="G10" s="44">
        <v>31</v>
      </c>
      <c r="H10" s="44">
        <f t="shared" si="2"/>
        <v>365</v>
      </c>
      <c r="I10" s="39">
        <f t="shared" si="3"/>
        <v>529.05999999999995</v>
      </c>
      <c r="J10" s="39"/>
      <c r="K10" s="45">
        <f t="shared" si="4"/>
        <v>9930.7300000000014</v>
      </c>
    </row>
    <row r="11" spans="1:12">
      <c r="A11" s="41">
        <v>44440</v>
      </c>
      <c r="B11" s="42">
        <v>5.7000000000000002E-3</v>
      </c>
      <c r="C11" s="39">
        <v>90771.556861199992</v>
      </c>
      <c r="E11" s="39">
        <f t="shared" si="0"/>
        <v>90771.556861199992</v>
      </c>
      <c r="F11" s="43">
        <f t="shared" si="1"/>
        <v>1183630.5133343528</v>
      </c>
      <c r="G11" s="44">
        <v>30</v>
      </c>
      <c r="H11" s="44">
        <f t="shared" si="2"/>
        <v>365</v>
      </c>
      <c r="I11" s="39">
        <f t="shared" si="3"/>
        <v>554.52</v>
      </c>
      <c r="J11" s="39"/>
      <c r="K11" s="45">
        <f t="shared" si="4"/>
        <v>10485.250000000002</v>
      </c>
    </row>
    <row r="12" spans="1:12">
      <c r="A12" s="41">
        <v>44470</v>
      </c>
      <c r="B12" s="42">
        <v>5.7000000000000002E-3</v>
      </c>
      <c r="C12" s="39">
        <v>18372.949030299984</v>
      </c>
      <c r="E12" s="39">
        <f t="shared" si="0"/>
        <v>18372.949030299984</v>
      </c>
      <c r="F12" s="43">
        <f t="shared" si="1"/>
        <v>1202003.4623646527</v>
      </c>
      <c r="G12" s="44">
        <v>31</v>
      </c>
      <c r="H12" s="44">
        <f t="shared" si="2"/>
        <v>365</v>
      </c>
      <c r="I12" s="39">
        <f t="shared" si="3"/>
        <v>581.9</v>
      </c>
      <c r="J12" s="39"/>
      <c r="K12" s="45">
        <f t="shared" si="4"/>
        <v>11067.150000000001</v>
      </c>
    </row>
    <row r="13" spans="1:12">
      <c r="A13" s="41">
        <v>44501</v>
      </c>
      <c r="B13" s="42">
        <v>5.7000000000000002E-3</v>
      </c>
      <c r="C13" s="39">
        <v>57803.338889749997</v>
      </c>
      <c r="E13" s="39">
        <f t="shared" si="0"/>
        <v>57803.338889749997</v>
      </c>
      <c r="F13" s="43">
        <f t="shared" si="1"/>
        <v>1259806.8012544026</v>
      </c>
      <c r="G13" s="44">
        <v>30</v>
      </c>
      <c r="H13" s="44">
        <f t="shared" si="2"/>
        <v>365</v>
      </c>
      <c r="I13" s="39">
        <f t="shared" si="3"/>
        <v>590.21</v>
      </c>
      <c r="J13" s="39"/>
      <c r="K13" s="45">
        <f t="shared" si="4"/>
        <v>11657.36</v>
      </c>
    </row>
    <row r="14" spans="1:12">
      <c r="A14" s="41">
        <v>44531</v>
      </c>
      <c r="B14" s="42">
        <v>5.7000000000000002E-3</v>
      </c>
      <c r="C14" s="39">
        <v>56169.203430000009</v>
      </c>
      <c r="E14" s="39">
        <f t="shared" si="0"/>
        <v>56169.203430000009</v>
      </c>
      <c r="F14" s="43">
        <f t="shared" si="1"/>
        <v>1315976.0046844026</v>
      </c>
      <c r="G14" s="44">
        <v>31</v>
      </c>
      <c r="H14" s="44">
        <f t="shared" si="2"/>
        <v>365</v>
      </c>
      <c r="I14" s="39">
        <f t="shared" si="3"/>
        <v>637.08000000000004</v>
      </c>
      <c r="J14" s="39"/>
      <c r="K14" s="45">
        <f t="shared" si="4"/>
        <v>12294.44</v>
      </c>
      <c r="L14" s="39">
        <f>SUM(I3:I14)</f>
        <v>6346.44</v>
      </c>
    </row>
    <row r="15" spans="1:12">
      <c r="A15" s="41">
        <v>44562</v>
      </c>
      <c r="B15" s="42">
        <v>5.7000000000000002E-3</v>
      </c>
      <c r="C15" s="39">
        <v>46591.300274399997</v>
      </c>
      <c r="E15" s="39">
        <f t="shared" si="0"/>
        <v>46591.300274399997</v>
      </c>
      <c r="F15" s="43">
        <f t="shared" si="1"/>
        <v>1362567.3049588026</v>
      </c>
      <c r="G15" s="44">
        <v>31</v>
      </c>
      <c r="H15" s="44">
        <f>SUM(G15:G26)</f>
        <v>365</v>
      </c>
      <c r="I15" s="39">
        <f t="shared" si="3"/>
        <v>659.63</v>
      </c>
      <c r="J15" s="39"/>
      <c r="K15" s="45">
        <f t="shared" si="4"/>
        <v>12954.07</v>
      </c>
    </row>
    <row r="16" spans="1:12">
      <c r="A16" s="41">
        <v>44593</v>
      </c>
      <c r="B16" s="42">
        <v>5.7000000000000002E-3</v>
      </c>
      <c r="C16" s="39">
        <v>43851.169148200017</v>
      </c>
      <c r="E16" s="39">
        <f t="shared" si="0"/>
        <v>43851.169148200017</v>
      </c>
      <c r="F16" s="43">
        <f t="shared" si="1"/>
        <v>1406418.4741070026</v>
      </c>
      <c r="G16" s="44">
        <v>28</v>
      </c>
      <c r="H16" s="44">
        <f t="shared" ref="H16:H26" si="5">H15</f>
        <v>365</v>
      </c>
      <c r="I16" s="39">
        <f t="shared" si="3"/>
        <v>614.97</v>
      </c>
      <c r="J16" s="39"/>
      <c r="K16" s="45">
        <f t="shared" si="4"/>
        <v>13569.039999999999</v>
      </c>
    </row>
    <row r="17" spans="1:12">
      <c r="A17" s="41">
        <v>44621</v>
      </c>
      <c r="B17" s="42">
        <v>5.7000000000000002E-3</v>
      </c>
      <c r="C17" s="39">
        <v>42094.693799299996</v>
      </c>
      <c r="E17" s="39">
        <f t="shared" si="0"/>
        <v>42094.693799299996</v>
      </c>
      <c r="F17" s="43">
        <f t="shared" si="1"/>
        <v>1448513.1679063025</v>
      </c>
      <c r="G17" s="44">
        <v>31</v>
      </c>
      <c r="H17" s="44">
        <f t="shared" si="5"/>
        <v>365</v>
      </c>
      <c r="I17" s="39">
        <f t="shared" si="3"/>
        <v>701.24</v>
      </c>
      <c r="J17" s="39"/>
      <c r="K17" s="45">
        <f t="shared" si="4"/>
        <v>14270.279999999999</v>
      </c>
    </row>
    <row r="18" spans="1:12">
      <c r="A18" s="41">
        <v>44652</v>
      </c>
      <c r="B18" s="42">
        <v>1.0200000000000001E-2</v>
      </c>
      <c r="C18" s="39">
        <v>38344.460036899989</v>
      </c>
      <c r="E18" s="39">
        <f t="shared" si="0"/>
        <v>38344.460036899989</v>
      </c>
      <c r="F18" s="43">
        <f t="shared" si="1"/>
        <v>1486857.6279432024</v>
      </c>
      <c r="G18" s="44">
        <v>30</v>
      </c>
      <c r="H18" s="44">
        <f t="shared" si="5"/>
        <v>365</v>
      </c>
      <c r="I18" s="39">
        <f t="shared" si="3"/>
        <v>1246.52</v>
      </c>
      <c r="J18" s="39"/>
      <c r="K18" s="45">
        <f t="shared" si="4"/>
        <v>15516.8</v>
      </c>
    </row>
    <row r="19" spans="1:12">
      <c r="A19" s="41">
        <v>44682</v>
      </c>
      <c r="B19" s="42">
        <v>1.0200000000000001E-2</v>
      </c>
      <c r="C19" s="39">
        <v>65050.647763899993</v>
      </c>
      <c r="D19" s="39">
        <v>-517243</v>
      </c>
      <c r="E19" s="39">
        <f t="shared" si="0"/>
        <v>-452192.35223610001</v>
      </c>
      <c r="F19" s="43">
        <f t="shared" si="1"/>
        <v>1034665.2757071024</v>
      </c>
      <c r="G19" s="44">
        <v>31</v>
      </c>
      <c r="H19" s="44">
        <f t="shared" si="5"/>
        <v>365</v>
      </c>
      <c r="I19" s="39">
        <f t="shared" si="3"/>
        <v>896.33</v>
      </c>
      <c r="J19" s="39"/>
      <c r="K19" s="45">
        <f t="shared" si="4"/>
        <v>16413.13</v>
      </c>
    </row>
    <row r="20" spans="1:12">
      <c r="A20" s="41">
        <v>44713</v>
      </c>
      <c r="B20" s="42">
        <v>1.0200000000000001E-2</v>
      </c>
      <c r="C20" s="39">
        <v>70837.903730799982</v>
      </c>
      <c r="E20" s="39">
        <f t="shared" si="0"/>
        <v>70837.903730799982</v>
      </c>
      <c r="F20" s="43">
        <f t="shared" si="1"/>
        <v>1105503.1794379023</v>
      </c>
      <c r="G20" s="44">
        <v>30</v>
      </c>
      <c r="H20" s="44">
        <f t="shared" si="5"/>
        <v>365</v>
      </c>
      <c r="I20" s="39">
        <f t="shared" si="3"/>
        <v>926.81</v>
      </c>
      <c r="J20" s="39">
        <v>-10856</v>
      </c>
      <c r="K20" s="45">
        <f>K19+I20+J20</f>
        <v>6483.9400000000023</v>
      </c>
    </row>
    <row r="21" spans="1:12">
      <c r="A21" s="41">
        <v>44743</v>
      </c>
      <c r="B21" s="42">
        <v>2.1999999999999999E-2</v>
      </c>
      <c r="C21" s="39">
        <v>17979.478267699982</v>
      </c>
      <c r="E21" s="39">
        <f t="shared" si="0"/>
        <v>17979.478267699982</v>
      </c>
      <c r="F21" s="43">
        <f t="shared" si="1"/>
        <v>1123482.6577056022</v>
      </c>
      <c r="G21" s="44">
        <v>31</v>
      </c>
      <c r="H21" s="44">
        <f t="shared" si="5"/>
        <v>365</v>
      </c>
      <c r="I21" s="39">
        <f t="shared" si="3"/>
        <v>2099.2199999999998</v>
      </c>
      <c r="J21" s="39"/>
      <c r="K21" s="45">
        <f t="shared" si="4"/>
        <v>8583.1600000000017</v>
      </c>
    </row>
    <row r="22" spans="1:12">
      <c r="A22" s="41">
        <v>44774</v>
      </c>
      <c r="B22" s="42">
        <v>2.1999999999999999E-2</v>
      </c>
      <c r="C22" s="39">
        <v>6191.3477919000143</v>
      </c>
      <c r="E22" s="39">
        <f t="shared" si="0"/>
        <v>6191.3477919000143</v>
      </c>
      <c r="F22" s="43">
        <f t="shared" si="1"/>
        <v>1129674.0054975022</v>
      </c>
      <c r="G22" s="44">
        <v>31</v>
      </c>
      <c r="H22" s="44">
        <f t="shared" si="5"/>
        <v>365</v>
      </c>
      <c r="I22" s="39">
        <f t="shared" si="3"/>
        <v>2110.79</v>
      </c>
      <c r="J22" s="39"/>
      <c r="K22" s="45">
        <f t="shared" si="4"/>
        <v>10693.95</v>
      </c>
    </row>
    <row r="23" spans="1:12">
      <c r="A23" s="41">
        <v>44805</v>
      </c>
      <c r="B23" s="42">
        <v>2.1999999999999999E-2</v>
      </c>
      <c r="C23" s="39">
        <v>20692.156087599949</v>
      </c>
      <c r="E23" s="39">
        <f t="shared" si="0"/>
        <v>20692.156087599949</v>
      </c>
      <c r="F23" s="43">
        <f t="shared" si="1"/>
        <v>1150366.1615851021</v>
      </c>
      <c r="G23" s="44">
        <v>30</v>
      </c>
      <c r="H23" s="44">
        <f t="shared" si="5"/>
        <v>365</v>
      </c>
      <c r="I23" s="39">
        <f t="shared" si="3"/>
        <v>2080.11</v>
      </c>
      <c r="J23" s="39"/>
      <c r="K23" s="45">
        <f t="shared" si="4"/>
        <v>12774.060000000001</v>
      </c>
    </row>
    <row r="24" spans="1:12">
      <c r="A24" s="41">
        <v>44835</v>
      </c>
      <c r="B24" s="42">
        <v>3.8699999999999998E-2</v>
      </c>
      <c r="C24" s="39">
        <v>-6267.4607697999963</v>
      </c>
      <c r="E24" s="39">
        <f t="shared" si="0"/>
        <v>-6267.4607697999963</v>
      </c>
      <c r="F24" s="43">
        <f t="shared" si="1"/>
        <v>1144098.7008153021</v>
      </c>
      <c r="G24" s="44">
        <v>31</v>
      </c>
      <c r="H24" s="44">
        <f t="shared" si="5"/>
        <v>365</v>
      </c>
      <c r="I24" s="39">
        <f t="shared" si="3"/>
        <v>3760.48</v>
      </c>
      <c r="J24" s="39"/>
      <c r="K24" s="45">
        <f t="shared" si="4"/>
        <v>16534.54</v>
      </c>
    </row>
    <row r="25" spans="1:12">
      <c r="A25" s="41">
        <v>44866</v>
      </c>
      <c r="B25" s="42">
        <v>3.8699999999999998E-2</v>
      </c>
      <c r="C25" s="39">
        <v>-6180.4186130999951</v>
      </c>
      <c r="E25" s="39">
        <f t="shared" si="0"/>
        <v>-6180.4186130999951</v>
      </c>
      <c r="F25" s="43">
        <f t="shared" si="1"/>
        <v>1137918.2822022021</v>
      </c>
      <c r="G25" s="44">
        <v>30</v>
      </c>
      <c r="H25" s="44">
        <f t="shared" si="5"/>
        <v>365</v>
      </c>
      <c r="I25" s="39">
        <f t="shared" si="3"/>
        <v>3619.52</v>
      </c>
      <c r="J25" s="39"/>
      <c r="K25" s="45">
        <f t="shared" si="4"/>
        <v>20154.060000000001</v>
      </c>
    </row>
    <row r="26" spans="1:12">
      <c r="A26" s="41">
        <v>44896</v>
      </c>
      <c r="B26" s="42">
        <v>3.8699999999999998E-2</v>
      </c>
      <c r="C26" s="39">
        <v>5606.2771142999991</v>
      </c>
      <c r="E26" s="39">
        <f t="shared" si="0"/>
        <v>5606.2771142999991</v>
      </c>
      <c r="F26" s="43">
        <f t="shared" si="1"/>
        <v>1143524.5593165022</v>
      </c>
      <c r="G26" s="44">
        <v>31</v>
      </c>
      <c r="H26" s="44">
        <f t="shared" si="5"/>
        <v>365</v>
      </c>
      <c r="I26" s="39">
        <f t="shared" si="3"/>
        <v>3758.59</v>
      </c>
      <c r="J26" s="39"/>
      <c r="K26" s="45">
        <f t="shared" si="4"/>
        <v>23912.65</v>
      </c>
      <c r="L26" s="39">
        <f>SUM(I15:I26)</f>
        <v>22474.21</v>
      </c>
    </row>
    <row r="27" spans="1:12">
      <c r="A27" s="41">
        <v>44927</v>
      </c>
      <c r="B27" s="42">
        <v>4.7300000000000002E-2</v>
      </c>
      <c r="C27" s="39">
        <v>-15069.426327799993</v>
      </c>
      <c r="E27" s="39">
        <f t="shared" si="0"/>
        <v>-15069.426327799993</v>
      </c>
      <c r="F27" s="43">
        <f t="shared" si="1"/>
        <v>1128455.1329887023</v>
      </c>
      <c r="G27" s="44">
        <v>31</v>
      </c>
      <c r="H27" s="44">
        <f>SUM(G27:G38)</f>
        <v>365</v>
      </c>
      <c r="I27" s="39">
        <f t="shared" si="3"/>
        <v>4533.3</v>
      </c>
      <c r="J27" s="39"/>
      <c r="K27" s="45">
        <f t="shared" si="4"/>
        <v>28445.95</v>
      </c>
    </row>
    <row r="28" spans="1:12">
      <c r="A28" s="41">
        <v>44958</v>
      </c>
      <c r="B28" s="42">
        <v>4.7300000000000002E-2</v>
      </c>
      <c r="C28" s="39">
        <v>-1309.6611209000184</v>
      </c>
      <c r="E28" s="39">
        <f t="shared" si="0"/>
        <v>-1309.6611209000184</v>
      </c>
      <c r="F28" s="43">
        <f t="shared" si="1"/>
        <v>1127145.4718678023</v>
      </c>
      <c r="G28" s="44">
        <v>28</v>
      </c>
      <c r="H28" s="44">
        <f t="shared" ref="H28:H38" si="6">H27</f>
        <v>365</v>
      </c>
      <c r="I28" s="39">
        <f t="shared" si="3"/>
        <v>4089.84</v>
      </c>
      <c r="J28" s="39"/>
      <c r="K28" s="45">
        <f t="shared" si="4"/>
        <v>32535.79</v>
      </c>
    </row>
    <row r="29" spans="1:12">
      <c r="A29" s="41">
        <v>44986</v>
      </c>
      <c r="B29" s="42">
        <v>4.7300000000000002E-2</v>
      </c>
      <c r="C29" s="39">
        <v>-8235.0178709999964</v>
      </c>
      <c r="E29" s="39">
        <f t="shared" si="0"/>
        <v>-8235.0178709999964</v>
      </c>
      <c r="F29" s="43">
        <f t="shared" si="1"/>
        <v>1118910.4539968022</v>
      </c>
      <c r="G29" s="44">
        <v>31</v>
      </c>
      <c r="H29" s="44">
        <f t="shared" si="6"/>
        <v>365</v>
      </c>
      <c r="I29" s="39">
        <f t="shared" si="3"/>
        <v>4494.95</v>
      </c>
      <c r="J29" s="39"/>
      <c r="K29" s="45">
        <f t="shared" si="4"/>
        <v>37030.74</v>
      </c>
    </row>
    <row r="30" spans="1:12">
      <c r="A30" s="41">
        <v>45017</v>
      </c>
      <c r="B30" s="42">
        <v>4.9799999999999997E-2</v>
      </c>
      <c r="C30" s="39">
        <v>-7252.313581200011</v>
      </c>
      <c r="E30" s="39">
        <f t="shared" si="0"/>
        <v>-7252.313581200011</v>
      </c>
      <c r="F30" s="43">
        <f t="shared" si="1"/>
        <v>1111658.1404156021</v>
      </c>
      <c r="G30" s="44">
        <v>30</v>
      </c>
      <c r="H30" s="44">
        <f t="shared" si="6"/>
        <v>365</v>
      </c>
      <c r="I30" s="39">
        <f t="shared" si="3"/>
        <v>4550.18</v>
      </c>
      <c r="J30" s="39"/>
      <c r="K30" s="45">
        <f t="shared" si="4"/>
        <v>41580.92</v>
      </c>
    </row>
    <row r="31" spans="1:12">
      <c r="A31" s="41">
        <v>45047</v>
      </c>
      <c r="B31" s="42">
        <v>4.9799999999999997E-2</v>
      </c>
      <c r="C31" s="39">
        <v>12279.05069490007</v>
      </c>
      <c r="E31" s="39">
        <f t="shared" si="0"/>
        <v>12279.05069490007</v>
      </c>
      <c r="F31" s="43">
        <f t="shared" si="1"/>
        <v>1123937.1911105022</v>
      </c>
      <c r="G31" s="44">
        <v>31</v>
      </c>
      <c r="H31" s="44">
        <f t="shared" si="6"/>
        <v>365</v>
      </c>
      <c r="I31" s="39">
        <f t="shared" si="3"/>
        <v>4753.79</v>
      </c>
      <c r="J31" s="39"/>
      <c r="K31" s="45">
        <f t="shared" si="4"/>
        <v>46334.71</v>
      </c>
    </row>
    <row r="32" spans="1:12">
      <c r="A32" s="41">
        <v>45078</v>
      </c>
      <c r="B32" s="42">
        <v>4.9799999999999997E-2</v>
      </c>
      <c r="C32" s="39">
        <v>18082.656859899995</v>
      </c>
      <c r="E32" s="39">
        <f t="shared" si="0"/>
        <v>18082.656859899995</v>
      </c>
      <c r="F32" s="43">
        <f t="shared" si="1"/>
        <v>1142019.8479704023</v>
      </c>
      <c r="G32" s="44">
        <v>30</v>
      </c>
      <c r="H32" s="44">
        <f t="shared" si="6"/>
        <v>365</v>
      </c>
      <c r="I32" s="39">
        <f t="shared" si="3"/>
        <v>4674.46</v>
      </c>
      <c r="J32" s="39"/>
      <c r="K32" s="45">
        <f t="shared" si="4"/>
        <v>51009.17</v>
      </c>
    </row>
    <row r="33" spans="1:18">
      <c r="A33" s="41">
        <v>45108</v>
      </c>
      <c r="B33" s="42">
        <v>4.9799999999999997E-2</v>
      </c>
      <c r="C33" s="39">
        <v>7367.0995944999959</v>
      </c>
      <c r="E33" s="39">
        <f t="shared" si="0"/>
        <v>7367.0995944999959</v>
      </c>
      <c r="F33" s="43">
        <f t="shared" si="1"/>
        <v>1149386.9475649022</v>
      </c>
      <c r="G33" s="44">
        <v>31</v>
      </c>
      <c r="H33" s="44">
        <f t="shared" si="6"/>
        <v>365</v>
      </c>
      <c r="I33" s="39">
        <f t="shared" si="3"/>
        <v>4861.43</v>
      </c>
      <c r="J33" s="39"/>
      <c r="K33" s="45">
        <f t="shared" si="4"/>
        <v>55870.6</v>
      </c>
    </row>
    <row r="34" spans="1:18">
      <c r="A34" s="41">
        <v>45139</v>
      </c>
      <c r="B34" s="42">
        <v>4.9799999999999997E-2</v>
      </c>
      <c r="C34" s="39">
        <v>-20790.414199800012</v>
      </c>
      <c r="E34" s="39">
        <f t="shared" si="0"/>
        <v>-20790.414199800012</v>
      </c>
      <c r="F34" s="43">
        <f t="shared" si="1"/>
        <v>1128596.5333651023</v>
      </c>
      <c r="G34" s="44">
        <v>31</v>
      </c>
      <c r="H34" s="44">
        <f t="shared" si="6"/>
        <v>365</v>
      </c>
      <c r="I34" s="39">
        <f t="shared" si="3"/>
        <v>4773.5</v>
      </c>
      <c r="J34" s="39"/>
      <c r="K34" s="45">
        <f t="shared" si="4"/>
        <v>60644.1</v>
      </c>
    </row>
    <row r="35" spans="1:18">
      <c r="A35" s="41">
        <v>45170</v>
      </c>
      <c r="B35" s="42">
        <v>4.9799999999999997E-2</v>
      </c>
      <c r="C35" s="39">
        <v>8420.1854406000348</v>
      </c>
      <c r="E35" s="39">
        <f t="shared" si="0"/>
        <v>8420.1854406000348</v>
      </c>
      <c r="F35" s="43">
        <f t="shared" si="1"/>
        <v>1137016.7188057024</v>
      </c>
      <c r="G35" s="44">
        <v>30</v>
      </c>
      <c r="H35" s="44">
        <f t="shared" si="6"/>
        <v>365</v>
      </c>
      <c r="I35" s="39">
        <f t="shared" si="3"/>
        <v>4653.9799999999996</v>
      </c>
      <c r="J35" s="39"/>
      <c r="K35" s="45">
        <f t="shared" si="4"/>
        <v>65298.080000000002</v>
      </c>
    </row>
    <row r="36" spans="1:18">
      <c r="A36" s="41">
        <v>45200</v>
      </c>
      <c r="B36" s="42">
        <v>5.4899999999999997E-2</v>
      </c>
      <c r="C36" s="39">
        <v>1532.0483910000039</v>
      </c>
      <c r="E36" s="39">
        <f t="shared" si="0"/>
        <v>1532.0483910000039</v>
      </c>
      <c r="F36" s="43">
        <f t="shared" si="1"/>
        <v>1138548.7671967023</v>
      </c>
      <c r="G36" s="44">
        <v>31</v>
      </c>
      <c r="H36" s="44">
        <f t="shared" si="6"/>
        <v>365</v>
      </c>
      <c r="I36" s="39">
        <f t="shared" si="3"/>
        <v>5308.76</v>
      </c>
      <c r="J36" s="39"/>
      <c r="K36" s="45">
        <f t="shared" si="4"/>
        <v>70606.84</v>
      </c>
    </row>
    <row r="37" spans="1:18">
      <c r="A37" s="41">
        <v>45231</v>
      </c>
      <c r="B37" s="42">
        <v>5.4899999999999997E-2</v>
      </c>
      <c r="C37" s="39">
        <v>-5417.2862187000283</v>
      </c>
      <c r="E37" s="39">
        <f t="shared" si="0"/>
        <v>-5417.2862187000283</v>
      </c>
      <c r="F37" s="43">
        <f t="shared" si="1"/>
        <v>1133131.4809780023</v>
      </c>
      <c r="G37" s="44">
        <v>30</v>
      </c>
      <c r="H37" s="44">
        <f t="shared" si="6"/>
        <v>365</v>
      </c>
      <c r="I37" s="39">
        <f t="shared" si="3"/>
        <v>5113.0600000000004</v>
      </c>
      <c r="J37" s="39"/>
      <c r="K37" s="45">
        <f t="shared" si="4"/>
        <v>75719.899999999994</v>
      </c>
    </row>
    <row r="38" spans="1:18">
      <c r="A38" s="41">
        <v>45261</v>
      </c>
      <c r="B38" s="42">
        <v>5.4899999999999997E-2</v>
      </c>
      <c r="C38" s="39">
        <v>-9603.0616934000282</v>
      </c>
      <c r="E38" s="39">
        <f t="shared" si="0"/>
        <v>-9603.0616934000282</v>
      </c>
      <c r="F38" s="43">
        <f t="shared" si="1"/>
        <v>1123528.4192846022</v>
      </c>
      <c r="G38" s="44">
        <v>31</v>
      </c>
      <c r="H38" s="44">
        <f t="shared" si="6"/>
        <v>365</v>
      </c>
      <c r="I38" s="39">
        <f t="shared" si="3"/>
        <v>5238.72</v>
      </c>
      <c r="J38" s="39"/>
      <c r="K38" s="45">
        <f t="shared" si="4"/>
        <v>80958.62</v>
      </c>
      <c r="L38" s="39">
        <f>SUM(I27:I38)</f>
        <v>57045.969999999994</v>
      </c>
    </row>
    <row r="39" spans="1:18">
      <c r="A39" s="41"/>
      <c r="B39" s="42"/>
      <c r="F39" s="43"/>
      <c r="G39" s="44"/>
      <c r="H39" s="44"/>
      <c r="I39" s="39"/>
      <c r="J39" s="39"/>
      <c r="K39" s="45"/>
    </row>
    <row r="40" spans="1:18">
      <c r="A40" s="41"/>
      <c r="B40" s="42"/>
      <c r="C40" s="43"/>
      <c r="D40" s="43"/>
      <c r="E40" s="43"/>
      <c r="F40" s="43"/>
      <c r="G40" s="44"/>
      <c r="H40" s="44"/>
      <c r="I40" s="39">
        <f>SUM(I3:I39)</f>
        <v>85866.62</v>
      </c>
      <c r="J40" s="39"/>
      <c r="K40" s="45"/>
    </row>
    <row r="41" spans="1:18">
      <c r="A41" s="41"/>
      <c r="B41" s="42"/>
      <c r="F41" s="43"/>
      <c r="G41" s="44"/>
      <c r="H41" s="44"/>
    </row>
    <row r="42" spans="1:18">
      <c r="A42" s="41"/>
      <c r="B42" s="42"/>
      <c r="F42" s="43"/>
      <c r="G42" s="44"/>
      <c r="H42" s="44"/>
    </row>
    <row r="43" spans="1:18">
      <c r="F43" s="43"/>
      <c r="G43" s="44"/>
      <c r="H43" s="44"/>
      <c r="M43" s="46"/>
      <c r="N43" s="46"/>
      <c r="O43" s="46"/>
      <c r="P43" s="46"/>
    </row>
    <row r="44" spans="1:18">
      <c r="L44" s="39"/>
      <c r="M44" s="47"/>
      <c r="N44" s="48"/>
      <c r="O44" s="48"/>
      <c r="P44" s="48"/>
      <c r="Q44" s="48"/>
      <c r="R44" s="49"/>
    </row>
    <row r="45" spans="1:18">
      <c r="M45" s="48"/>
      <c r="N45" s="48"/>
      <c r="O45" s="48"/>
      <c r="P45" s="48"/>
      <c r="Q45" s="48"/>
    </row>
    <row r="46" spans="1:18">
      <c r="L46" s="39"/>
      <c r="M46" s="47"/>
      <c r="N46" s="47"/>
      <c r="O46" s="47"/>
      <c r="P46" s="47"/>
      <c r="Q46" s="48"/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2AD55-2BBA-4C82-8226-0B2089A133E0}">
  <sheetPr>
    <tabColor rgb="FF00B0F0"/>
  </sheetPr>
  <dimension ref="A1:U78"/>
  <sheetViews>
    <sheetView zoomScale="76" zoomScaleNormal="100" workbookViewId="0">
      <pane xSplit="1" topLeftCell="B1" activePane="topRight" state="frozen"/>
      <selection activeCell="B20" sqref="B20"/>
      <selection pane="topRight" activeCell="N63" activeCellId="2" sqref="N21 N42 N63"/>
    </sheetView>
  </sheetViews>
  <sheetFormatPr defaultColWidth="9.109375" defaultRowHeight="13.8"/>
  <cols>
    <col min="1" max="1" width="42.5546875" style="3" customWidth="1"/>
    <col min="2" max="2" width="15.109375" style="3" customWidth="1"/>
    <col min="3" max="13" width="15.5546875" style="3" bestFit="1" customWidth="1"/>
    <col min="14" max="14" width="26.33203125" style="4" bestFit="1" customWidth="1"/>
    <col min="15" max="15" width="24.5546875" style="3" bestFit="1" customWidth="1"/>
    <col min="16" max="16" width="26.109375" style="3" bestFit="1" customWidth="1"/>
    <col min="17" max="17" width="15" style="3" bestFit="1" customWidth="1"/>
    <col min="18" max="18" width="29.21875" style="3" bestFit="1" customWidth="1"/>
    <col min="19" max="21" width="13.88671875" style="3" bestFit="1" customWidth="1"/>
    <col min="22" max="16384" width="9.109375" style="3"/>
  </cols>
  <sheetData>
    <row r="1" spans="1:15" ht="13.95" customHeight="1">
      <c r="A1" s="1" t="s">
        <v>62</v>
      </c>
      <c r="B1" s="2" t="s">
        <v>1</v>
      </c>
      <c r="C1" s="2"/>
    </row>
    <row r="2" spans="1:15" ht="14.4" customHeight="1" thickBot="1">
      <c r="A2" s="5" t="s">
        <v>63</v>
      </c>
      <c r="B2" s="5" t="s">
        <v>3</v>
      </c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7"/>
    </row>
    <row r="4" spans="1:15">
      <c r="A4" s="67"/>
      <c r="B4" s="8">
        <v>44197</v>
      </c>
      <c r="C4" s="8">
        <v>44228</v>
      </c>
      <c r="D4" s="8">
        <v>44256</v>
      </c>
      <c r="E4" s="8">
        <v>44287</v>
      </c>
      <c r="F4" s="8">
        <v>44317</v>
      </c>
      <c r="G4" s="8">
        <v>44348</v>
      </c>
      <c r="H4" s="8">
        <v>44378</v>
      </c>
      <c r="I4" s="8">
        <v>44409</v>
      </c>
      <c r="J4" s="8">
        <v>44440</v>
      </c>
      <c r="K4" s="8">
        <v>44470</v>
      </c>
      <c r="L4" s="8">
        <v>44501</v>
      </c>
      <c r="M4" s="8">
        <v>44531</v>
      </c>
      <c r="N4" s="68" t="s">
        <v>4</v>
      </c>
    </row>
    <row r="5" spans="1:15">
      <c r="A5" s="67"/>
      <c r="B5" s="8">
        <v>44227</v>
      </c>
      <c r="C5" s="8">
        <v>44255</v>
      </c>
      <c r="D5" s="8">
        <v>44286</v>
      </c>
      <c r="E5" s="8">
        <v>44316</v>
      </c>
      <c r="F5" s="8">
        <v>44347</v>
      </c>
      <c r="G5" s="8">
        <v>44377</v>
      </c>
      <c r="H5" s="8">
        <v>44408</v>
      </c>
      <c r="I5" s="8">
        <v>44439</v>
      </c>
      <c r="J5" s="8">
        <v>44469</v>
      </c>
      <c r="K5" s="8">
        <v>44500</v>
      </c>
      <c r="L5" s="8">
        <v>44530</v>
      </c>
      <c r="M5" s="8">
        <v>44561</v>
      </c>
      <c r="N5" s="68"/>
    </row>
    <row r="6" spans="1:15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9"/>
      <c r="O6" s="12"/>
    </row>
    <row r="7" spans="1:15">
      <c r="A7" s="3" t="s">
        <v>54</v>
      </c>
      <c r="B7" s="13">
        <v>-165579.9128004529</v>
      </c>
      <c r="C7" s="13">
        <v>-160158.96375740453</v>
      </c>
      <c r="D7" s="13">
        <v>-152037.04129712447</v>
      </c>
      <c r="E7" s="13">
        <v>-140652.55056555045</v>
      </c>
      <c r="F7" s="13">
        <v>-161108.0784684447</v>
      </c>
      <c r="G7" s="13">
        <v>-187467.41350567766</v>
      </c>
      <c r="H7" s="13">
        <v>-213601.17953185443</v>
      </c>
      <c r="I7" s="13">
        <v>-185404.49476459366</v>
      </c>
      <c r="J7" s="13">
        <v>-167188.15971852522</v>
      </c>
      <c r="K7" s="13">
        <v>-191264.24424584489</v>
      </c>
      <c r="L7" s="13">
        <v>-98232.62274810439</v>
      </c>
      <c r="M7" s="13">
        <v>-310783.02808082598</v>
      </c>
      <c r="N7" s="13">
        <f>SUM(B7:M7)</f>
        <v>-2133477.689484403</v>
      </c>
    </row>
    <row r="8" spans="1:15">
      <c r="A8" s="3" t="s">
        <v>55</v>
      </c>
      <c r="B8" s="13">
        <v>130160.94</v>
      </c>
      <c r="C8" s="13">
        <v>138850.4</v>
      </c>
      <c r="D8" s="13">
        <v>120135.85</v>
      </c>
      <c r="E8" s="13">
        <v>111788.86</v>
      </c>
      <c r="F8" s="13">
        <v>152658.67000000001</v>
      </c>
      <c r="G8" s="13">
        <v>222194.41</v>
      </c>
      <c r="H8" s="13">
        <v>196625.47</v>
      </c>
      <c r="I8" s="13">
        <v>202438.86000000002</v>
      </c>
      <c r="J8" s="13">
        <v>166236.78999999998</v>
      </c>
      <c r="K8" s="13">
        <v>76217.240000000005</v>
      </c>
      <c r="L8" s="13">
        <v>134315.66</v>
      </c>
      <c r="M8" s="13">
        <v>133198.408436</v>
      </c>
      <c r="N8" s="13">
        <f>SUM(B8:M8)</f>
        <v>1784821.5584360003</v>
      </c>
    </row>
    <row r="9" spans="1:15">
      <c r="A9" s="1" t="s">
        <v>7</v>
      </c>
      <c r="B9" s="15">
        <f t="shared" ref="B9:M9" si="0">B8+B7</f>
        <v>-35418.972800452902</v>
      </c>
      <c r="C9" s="15">
        <f t="shared" si="0"/>
        <v>-21308.56375740454</v>
      </c>
      <c r="D9" s="15">
        <f t="shared" si="0"/>
        <v>-31901.19129712446</v>
      </c>
      <c r="E9" s="15">
        <f t="shared" si="0"/>
        <v>-28863.690565550452</v>
      </c>
      <c r="F9" s="15">
        <f t="shared" si="0"/>
        <v>-8449.4084684446862</v>
      </c>
      <c r="G9" s="15">
        <f t="shared" si="0"/>
        <v>34726.996494322346</v>
      </c>
      <c r="H9" s="15">
        <f t="shared" si="0"/>
        <v>-16975.709531854431</v>
      </c>
      <c r="I9" s="15">
        <f t="shared" si="0"/>
        <v>17034.365235406352</v>
      </c>
      <c r="J9" s="15">
        <f t="shared" si="0"/>
        <v>-951.36971852523857</v>
      </c>
      <c r="K9" s="15">
        <f t="shared" si="0"/>
        <v>-115047.00424584489</v>
      </c>
      <c r="L9" s="15">
        <f t="shared" si="0"/>
        <v>36083.037251895614</v>
      </c>
      <c r="M9" s="15">
        <f t="shared" si="0"/>
        <v>-177584.61964482599</v>
      </c>
      <c r="N9" s="16">
        <f>SUM(B9:M9)</f>
        <v>-348656.13104840327</v>
      </c>
      <c r="O9" s="12"/>
    </row>
    <row r="10" spans="1:15"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</row>
    <row r="11" spans="1:15">
      <c r="A11" s="18" t="s">
        <v>8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20"/>
    </row>
    <row r="12" spans="1:15">
      <c r="A12" s="1" t="s">
        <v>9</v>
      </c>
      <c r="B12" s="13">
        <v>-272663.13</v>
      </c>
      <c r="C12" s="13">
        <f>B15</f>
        <v>-308082.10280045291</v>
      </c>
      <c r="D12" s="13">
        <f>C15</f>
        <v>-329390.66655785742</v>
      </c>
      <c r="E12" s="13">
        <f>D15</f>
        <v>-361291.85785498191</v>
      </c>
      <c r="F12" s="13">
        <f t="shared" ref="F12:M12" si="1">E15</f>
        <v>-390155.54842053237</v>
      </c>
      <c r="G12" s="13">
        <f t="shared" si="1"/>
        <v>-398604.95688897709</v>
      </c>
      <c r="H12" s="13">
        <f>G15</f>
        <v>-263630.96039465477</v>
      </c>
      <c r="I12" s="13">
        <f t="shared" si="1"/>
        <v>-280606.6699265092</v>
      </c>
      <c r="J12" s="13">
        <f t="shared" si="1"/>
        <v>-263572.30469110282</v>
      </c>
      <c r="K12" s="13">
        <f t="shared" si="1"/>
        <v>-264523.67440962803</v>
      </c>
      <c r="L12" s="13">
        <f t="shared" si="1"/>
        <v>-379570.67865547293</v>
      </c>
      <c r="M12" s="13">
        <f t="shared" si="1"/>
        <v>-343487.64140357729</v>
      </c>
      <c r="N12" s="13">
        <f>B12</f>
        <v>-272663.13</v>
      </c>
    </row>
    <row r="13" spans="1:15">
      <c r="A13" s="3" t="s">
        <v>10</v>
      </c>
      <c r="B13" s="13">
        <f>B9</f>
        <v>-35418.972800452902</v>
      </c>
      <c r="C13" s="13">
        <f t="shared" ref="C13:M13" si="2">C9</f>
        <v>-21308.56375740454</v>
      </c>
      <c r="D13" s="13">
        <f t="shared" si="2"/>
        <v>-31901.19129712446</v>
      </c>
      <c r="E13" s="13">
        <f t="shared" si="2"/>
        <v>-28863.690565550452</v>
      </c>
      <c r="F13" s="13">
        <f t="shared" si="2"/>
        <v>-8449.4084684446862</v>
      </c>
      <c r="G13" s="13">
        <f t="shared" si="2"/>
        <v>34726.996494322346</v>
      </c>
      <c r="H13" s="13">
        <f t="shared" si="2"/>
        <v>-16975.709531854431</v>
      </c>
      <c r="I13" s="13">
        <f t="shared" si="2"/>
        <v>17034.365235406352</v>
      </c>
      <c r="J13" s="13">
        <f t="shared" si="2"/>
        <v>-951.36971852523857</v>
      </c>
      <c r="K13" s="13">
        <f t="shared" si="2"/>
        <v>-115047.00424584489</v>
      </c>
      <c r="L13" s="13">
        <f t="shared" si="2"/>
        <v>36083.037251895614</v>
      </c>
      <c r="M13" s="13">
        <f t="shared" si="2"/>
        <v>-177584.61964482599</v>
      </c>
      <c r="N13" s="13">
        <f>SUM(B13:M13)</f>
        <v>-348656.13104840327</v>
      </c>
    </row>
    <row r="14" spans="1:15">
      <c r="A14" s="3" t="s">
        <v>11</v>
      </c>
      <c r="B14" s="13"/>
      <c r="C14" s="13"/>
      <c r="D14" s="13"/>
      <c r="E14" s="13"/>
      <c r="F14" s="13"/>
      <c r="G14" s="14">
        <v>100247</v>
      </c>
      <c r="H14" s="13"/>
      <c r="I14" s="13"/>
      <c r="J14" s="13"/>
      <c r="K14" s="13"/>
      <c r="L14" s="13"/>
      <c r="M14" s="13"/>
      <c r="N14" s="13">
        <f>SUM(B14:M14)</f>
        <v>100247</v>
      </c>
    </row>
    <row r="15" spans="1:15" ht="14.4" thickBot="1">
      <c r="A15" s="1" t="s">
        <v>12</v>
      </c>
      <c r="B15" s="22">
        <f>SUM(B12:B14)</f>
        <v>-308082.10280045291</v>
      </c>
      <c r="C15" s="22">
        <f t="shared" ref="C15:M15" si="3">SUM(C12:C14)</f>
        <v>-329390.66655785742</v>
      </c>
      <c r="D15" s="22">
        <f t="shared" si="3"/>
        <v>-361291.85785498191</v>
      </c>
      <c r="E15" s="22">
        <f t="shared" si="3"/>
        <v>-390155.54842053237</v>
      </c>
      <c r="F15" s="22">
        <f t="shared" si="3"/>
        <v>-398604.95688897709</v>
      </c>
      <c r="G15" s="22">
        <f t="shared" si="3"/>
        <v>-263630.96039465477</v>
      </c>
      <c r="H15" s="22">
        <f t="shared" si="3"/>
        <v>-280606.6699265092</v>
      </c>
      <c r="I15" s="22">
        <f t="shared" si="3"/>
        <v>-263572.30469110282</v>
      </c>
      <c r="J15" s="22">
        <f t="shared" si="3"/>
        <v>-264523.67440962803</v>
      </c>
      <c r="K15" s="22">
        <f t="shared" si="3"/>
        <v>-379570.67865547293</v>
      </c>
      <c r="L15" s="22">
        <f t="shared" si="3"/>
        <v>-343487.64140357729</v>
      </c>
      <c r="M15" s="22">
        <f t="shared" si="3"/>
        <v>-521072.26104840328</v>
      </c>
      <c r="N15" s="23">
        <f>SUM(N12:N14)</f>
        <v>-521072.26104840334</v>
      </c>
      <c r="O15" s="13"/>
    </row>
    <row r="16" spans="1:15" ht="14.4" thickTop="1">
      <c r="B16" s="17"/>
      <c r="C16" s="17"/>
      <c r="D16" s="17"/>
      <c r="E16" s="17"/>
      <c r="F16" s="17"/>
      <c r="G16" s="21"/>
      <c r="H16" s="21"/>
      <c r="I16" s="21"/>
      <c r="J16" s="21"/>
      <c r="L16" s="17"/>
      <c r="M16" s="17"/>
      <c r="N16" s="25">
        <v>-521072.26104840328</v>
      </c>
    </row>
    <row r="17" spans="1:18">
      <c r="A17" s="18" t="s">
        <v>13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26"/>
      <c r="O17" s="24"/>
      <c r="P17" s="12"/>
    </row>
    <row r="18" spans="1:18">
      <c r="A18" s="3" t="s">
        <v>14</v>
      </c>
      <c r="B18" s="27">
        <v>5.7000000000000002E-3</v>
      </c>
      <c r="C18" s="27">
        <v>5.7000000000000002E-3</v>
      </c>
      <c r="D18" s="27">
        <v>5.7000000000000002E-3</v>
      </c>
      <c r="E18" s="27">
        <v>5.7000000000000002E-3</v>
      </c>
      <c r="F18" s="27">
        <v>5.7000000000000002E-3</v>
      </c>
      <c r="G18" s="27">
        <v>5.7000000000000002E-3</v>
      </c>
      <c r="H18" s="27">
        <v>5.7000000000000002E-3</v>
      </c>
      <c r="I18" s="27">
        <v>5.7000000000000002E-3</v>
      </c>
      <c r="J18" s="27">
        <v>5.7000000000000002E-3</v>
      </c>
      <c r="K18" s="27">
        <v>5.7000000000000002E-3</v>
      </c>
      <c r="L18" s="27">
        <v>5.7000000000000002E-3</v>
      </c>
      <c r="M18" s="27">
        <v>5.7000000000000002E-3</v>
      </c>
      <c r="N18" s="28"/>
      <c r="O18" s="24"/>
      <c r="P18" s="12"/>
    </row>
    <row r="19" spans="1:18">
      <c r="A19" s="1" t="s">
        <v>9</v>
      </c>
      <c r="B19" s="13">
        <v>4848</v>
      </c>
      <c r="C19" s="13">
        <f>B23</f>
        <v>4698.8500000000004</v>
      </c>
      <c r="D19" s="13">
        <f t="shared" ref="D19:M19" si="4">C23</f>
        <v>4554.8200000000006</v>
      </c>
      <c r="E19" s="13">
        <f t="shared" si="4"/>
        <v>4379.920000000001</v>
      </c>
      <c r="F19" s="13">
        <f t="shared" si="4"/>
        <v>4197.130000000001</v>
      </c>
      <c r="G19" s="13">
        <f t="shared" si="4"/>
        <v>4004.1600000000012</v>
      </c>
      <c r="H19" s="13">
        <f>G23</f>
        <v>2575.650000000001</v>
      </c>
      <c r="I19" s="13">
        <f>H23</f>
        <v>2439.8100000000009</v>
      </c>
      <c r="J19" s="13">
        <f t="shared" si="4"/>
        <v>2312.2100000000009</v>
      </c>
      <c r="K19" s="13">
        <f t="shared" si="4"/>
        <v>2188.2800000000011</v>
      </c>
      <c r="L19" s="13">
        <f t="shared" si="4"/>
        <v>2004.5300000000011</v>
      </c>
      <c r="M19" s="13">
        <f t="shared" si="4"/>
        <v>1843.610000000001</v>
      </c>
      <c r="N19" s="13">
        <f>B19</f>
        <v>4848</v>
      </c>
      <c r="O19" s="21"/>
      <c r="P19" s="13"/>
      <c r="Q19" s="13"/>
      <c r="R19" s="13"/>
    </row>
    <row r="20" spans="1:18">
      <c r="A20" s="3" t="s">
        <v>10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f>SUM(B20:M20)</f>
        <v>0</v>
      </c>
      <c r="O20" s="21"/>
      <c r="P20" s="13"/>
      <c r="Q20" s="13"/>
      <c r="R20" s="13"/>
    </row>
    <row r="21" spans="1:18">
      <c r="A21" s="3" t="s">
        <v>15</v>
      </c>
      <c r="B21" s="13">
        <v>-149.15</v>
      </c>
      <c r="C21" s="13">
        <v>-144.03</v>
      </c>
      <c r="D21" s="13">
        <v>-174.9</v>
      </c>
      <c r="E21" s="13">
        <v>-182.79</v>
      </c>
      <c r="F21" s="13">
        <v>-192.97</v>
      </c>
      <c r="G21" s="13">
        <v>-123.51</v>
      </c>
      <c r="H21" s="13">
        <v>-135.84</v>
      </c>
      <c r="I21" s="13">
        <v>-127.6</v>
      </c>
      <c r="J21" s="13">
        <v>-123.93</v>
      </c>
      <c r="K21" s="13">
        <v>-183.75</v>
      </c>
      <c r="L21" s="13">
        <v>-160.91999999999999</v>
      </c>
      <c r="M21" s="13">
        <v>-252.26</v>
      </c>
      <c r="N21" s="13">
        <f t="shared" ref="N21:N22" si="5">SUM(B21:M21)</f>
        <v>-1951.65</v>
      </c>
      <c r="O21" s="21"/>
      <c r="P21" s="13"/>
      <c r="Q21" s="13"/>
      <c r="R21" s="13"/>
    </row>
    <row r="22" spans="1:18">
      <c r="A22" s="3" t="s">
        <v>11</v>
      </c>
      <c r="B22" s="13">
        <v>0</v>
      </c>
      <c r="C22" s="13">
        <v>0</v>
      </c>
      <c r="D22" s="13">
        <v>0</v>
      </c>
      <c r="E22" s="13">
        <v>0</v>
      </c>
      <c r="F22" s="13">
        <v>0</v>
      </c>
      <c r="G22" s="13">
        <v>-1305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f t="shared" si="5"/>
        <v>-1305</v>
      </c>
      <c r="O22" s="21"/>
      <c r="P22" s="13"/>
      <c r="Q22" s="13"/>
      <c r="R22" s="13"/>
    </row>
    <row r="23" spans="1:18" ht="14.4" thickBot="1">
      <c r="A23" s="1" t="s">
        <v>12</v>
      </c>
      <c r="B23" s="22">
        <f>SUM(B19:B22)</f>
        <v>4698.8500000000004</v>
      </c>
      <c r="C23" s="22">
        <f>SUM(C19:C22)</f>
        <v>4554.8200000000006</v>
      </c>
      <c r="D23" s="22">
        <f t="shared" ref="D23:M23" si="6">SUM(D19:D22)</f>
        <v>4379.920000000001</v>
      </c>
      <c r="E23" s="22">
        <f t="shared" si="6"/>
        <v>4197.130000000001</v>
      </c>
      <c r="F23" s="22">
        <f t="shared" si="6"/>
        <v>4004.1600000000012</v>
      </c>
      <c r="G23" s="22">
        <f t="shared" si="6"/>
        <v>2575.650000000001</v>
      </c>
      <c r="H23" s="22">
        <f t="shared" si="6"/>
        <v>2439.8100000000009</v>
      </c>
      <c r="I23" s="22">
        <f t="shared" si="6"/>
        <v>2312.2100000000009</v>
      </c>
      <c r="J23" s="22">
        <f t="shared" si="6"/>
        <v>2188.2800000000011</v>
      </c>
      <c r="K23" s="22">
        <f t="shared" si="6"/>
        <v>2004.5300000000011</v>
      </c>
      <c r="L23" s="22">
        <f t="shared" si="6"/>
        <v>1843.610000000001</v>
      </c>
      <c r="M23" s="22">
        <f t="shared" si="6"/>
        <v>1591.350000000001</v>
      </c>
      <c r="N23" s="23">
        <f>SUM(N19:N22)</f>
        <v>1591.35</v>
      </c>
      <c r="P23" s="13"/>
      <c r="Q23" s="13"/>
      <c r="R23" s="13"/>
    </row>
    <row r="24" spans="1:18" ht="14.4" thickTop="1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29">
        <v>1591.350000000001</v>
      </c>
    </row>
    <row r="25" spans="1:18">
      <c r="A25" s="67"/>
      <c r="B25" s="8">
        <v>44562</v>
      </c>
      <c r="C25" s="8">
        <v>44593</v>
      </c>
      <c r="D25" s="8">
        <v>44621</v>
      </c>
      <c r="E25" s="8">
        <v>44652</v>
      </c>
      <c r="F25" s="8">
        <v>44682</v>
      </c>
      <c r="G25" s="8">
        <v>44713</v>
      </c>
      <c r="H25" s="8">
        <v>44743</v>
      </c>
      <c r="I25" s="8">
        <v>44774</v>
      </c>
      <c r="J25" s="8">
        <v>44805</v>
      </c>
      <c r="K25" s="8">
        <v>44835</v>
      </c>
      <c r="L25" s="8">
        <v>44866</v>
      </c>
      <c r="M25" s="8">
        <v>44896</v>
      </c>
      <c r="N25" s="68" t="s">
        <v>4</v>
      </c>
    </row>
    <row r="26" spans="1:18">
      <c r="A26" s="67"/>
      <c r="B26" s="8">
        <v>44592</v>
      </c>
      <c r="C26" s="8">
        <v>44620</v>
      </c>
      <c r="D26" s="8">
        <v>44651</v>
      </c>
      <c r="E26" s="8">
        <v>44681</v>
      </c>
      <c r="F26" s="8">
        <v>44712</v>
      </c>
      <c r="G26" s="8">
        <v>44742</v>
      </c>
      <c r="H26" s="8">
        <v>44773</v>
      </c>
      <c r="I26" s="8">
        <v>44804</v>
      </c>
      <c r="J26" s="8">
        <v>44834</v>
      </c>
      <c r="K26" s="8">
        <v>44865</v>
      </c>
      <c r="L26" s="8">
        <v>44895</v>
      </c>
      <c r="M26" s="8">
        <v>44926</v>
      </c>
      <c r="N26" s="68"/>
    </row>
    <row r="27" spans="1:18">
      <c r="A27" s="30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9"/>
    </row>
    <row r="28" spans="1:18">
      <c r="A28" s="3" t="s">
        <v>54</v>
      </c>
      <c r="B28" s="17">
        <v>-163253.65123633126</v>
      </c>
      <c r="C28" s="17">
        <v>-158058.88786524822</v>
      </c>
      <c r="D28" s="17">
        <v>-148228.36945324065</v>
      </c>
      <c r="E28" s="17">
        <v>-135978.64103203872</v>
      </c>
      <c r="F28" s="17">
        <v>-155624.791970925</v>
      </c>
      <c r="G28" s="17">
        <v>-191566.07008585928</v>
      </c>
      <c r="H28" s="17">
        <v>-179151.38394596591</v>
      </c>
      <c r="I28" s="17">
        <v>-249626.24770323871</v>
      </c>
      <c r="J28" s="17">
        <v>-157771.97890871527</v>
      </c>
      <c r="K28" s="17">
        <v>-180901.96294082992</v>
      </c>
      <c r="L28" s="17">
        <v>-169378.42280354528</v>
      </c>
      <c r="M28" s="17">
        <v>-14260.162654147243</v>
      </c>
      <c r="N28" s="17">
        <f>SUM(B28:M28)</f>
        <v>-1903800.5706000857</v>
      </c>
      <c r="O28" s="12"/>
    </row>
    <row r="29" spans="1:18">
      <c r="A29" s="3" t="s">
        <v>55</v>
      </c>
      <c r="B29" s="17">
        <v>170190.39</v>
      </c>
      <c r="C29" s="17">
        <v>170533.36</v>
      </c>
      <c r="D29" s="17">
        <v>152749.56</v>
      </c>
      <c r="E29" s="17">
        <v>144816.17000000001</v>
      </c>
      <c r="F29" s="17">
        <v>217618.63</v>
      </c>
      <c r="G29" s="17">
        <v>247220.4</v>
      </c>
      <c r="H29" s="17">
        <v>195555.06</v>
      </c>
      <c r="I29" s="17">
        <v>194831.03</v>
      </c>
      <c r="J29" s="17">
        <v>169719.27</v>
      </c>
      <c r="K29" s="17">
        <v>119567.07</v>
      </c>
      <c r="L29" s="17">
        <v>130508.95999999999</v>
      </c>
      <c r="M29" s="17">
        <v>148029.24673199997</v>
      </c>
      <c r="N29" s="17">
        <f>SUM(B29:M29)</f>
        <v>2061339.1467320002</v>
      </c>
    </row>
    <row r="30" spans="1:18">
      <c r="A30" s="1" t="s">
        <v>7</v>
      </c>
      <c r="B30" s="15">
        <f>B29+B28</f>
        <v>6936.738763668749</v>
      </c>
      <c r="C30" s="15">
        <f t="shared" ref="C30:M30" si="7">C29+C28</f>
        <v>12474.472134751762</v>
      </c>
      <c r="D30" s="15">
        <f t="shared" si="7"/>
        <v>4521.190546759346</v>
      </c>
      <c r="E30" s="15">
        <f t="shared" si="7"/>
        <v>8837.5289679612906</v>
      </c>
      <c r="F30" s="15">
        <f t="shared" si="7"/>
        <v>61993.838029075006</v>
      </c>
      <c r="G30" s="15">
        <f t="shared" si="7"/>
        <v>55654.329914140719</v>
      </c>
      <c r="H30" s="15">
        <f t="shared" si="7"/>
        <v>16403.676054034091</v>
      </c>
      <c r="I30" s="15">
        <f t="shared" si="7"/>
        <v>-54795.217703238712</v>
      </c>
      <c r="J30" s="15">
        <f t="shared" si="7"/>
        <v>11947.291091284715</v>
      </c>
      <c r="K30" s="15">
        <f t="shared" si="7"/>
        <v>-61334.892940829915</v>
      </c>
      <c r="L30" s="15">
        <f t="shared" si="7"/>
        <v>-38869.462803545292</v>
      </c>
      <c r="M30" s="15">
        <f t="shared" si="7"/>
        <v>133769.08407785272</v>
      </c>
      <c r="N30" s="16">
        <f>SUM(B30:M30)</f>
        <v>157538.57613191448</v>
      </c>
      <c r="O30" s="13"/>
    </row>
    <row r="31" spans="1:18">
      <c r="A31" s="1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4"/>
      <c r="O31" s="13"/>
    </row>
    <row r="32" spans="1:18">
      <c r="A32" s="18" t="s">
        <v>8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</row>
    <row r="33" spans="1:21">
      <c r="A33" s="1" t="s">
        <v>9</v>
      </c>
      <c r="B33" s="17">
        <f>M15</f>
        <v>-521072.26104840328</v>
      </c>
      <c r="C33" s="17">
        <f>B36</f>
        <v>-514135.52228473453</v>
      </c>
      <c r="D33" s="17">
        <f t="shared" ref="D33:M33" si="8">C36</f>
        <v>-501661.0501499828</v>
      </c>
      <c r="E33" s="17">
        <f t="shared" si="8"/>
        <v>-497139.85960322345</v>
      </c>
      <c r="F33" s="17">
        <f t="shared" si="8"/>
        <v>-488302.33063526219</v>
      </c>
      <c r="G33" s="17">
        <f t="shared" si="8"/>
        <v>-253892.49260618718</v>
      </c>
      <c r="H33" s="17">
        <f t="shared" si="8"/>
        <v>-198238.16269204646</v>
      </c>
      <c r="I33" s="17">
        <f t="shared" si="8"/>
        <v>-181834.48663801237</v>
      </c>
      <c r="J33" s="17">
        <f t="shared" si="8"/>
        <v>-236629.70434125108</v>
      </c>
      <c r="K33" s="17">
        <f t="shared" si="8"/>
        <v>-224682.41324996637</v>
      </c>
      <c r="L33" s="17">
        <f t="shared" si="8"/>
        <v>-286017.30619079631</v>
      </c>
      <c r="M33" s="17">
        <f t="shared" si="8"/>
        <v>-324886.7689943416</v>
      </c>
      <c r="N33" s="17">
        <f>B33</f>
        <v>-521072.26104840328</v>
      </c>
    </row>
    <row r="34" spans="1:21">
      <c r="A34" s="3" t="s">
        <v>10</v>
      </c>
      <c r="B34" s="17">
        <f>B30</f>
        <v>6936.738763668749</v>
      </c>
      <c r="C34" s="17">
        <f t="shared" ref="C34:M34" si="9">C30</f>
        <v>12474.472134751762</v>
      </c>
      <c r="D34" s="17">
        <f t="shared" si="9"/>
        <v>4521.190546759346</v>
      </c>
      <c r="E34" s="17">
        <f t="shared" si="9"/>
        <v>8837.5289679612906</v>
      </c>
      <c r="F34" s="17">
        <f t="shared" si="9"/>
        <v>61993.838029075006</v>
      </c>
      <c r="G34" s="17">
        <f t="shared" si="9"/>
        <v>55654.329914140719</v>
      </c>
      <c r="H34" s="17">
        <f t="shared" si="9"/>
        <v>16403.676054034091</v>
      </c>
      <c r="I34" s="17">
        <f t="shared" si="9"/>
        <v>-54795.217703238712</v>
      </c>
      <c r="J34" s="17">
        <f t="shared" si="9"/>
        <v>11947.291091284715</v>
      </c>
      <c r="K34" s="17">
        <f t="shared" si="9"/>
        <v>-61334.892940829915</v>
      </c>
      <c r="L34" s="17">
        <f t="shared" si="9"/>
        <v>-38869.462803545292</v>
      </c>
      <c r="M34" s="17">
        <f t="shared" si="9"/>
        <v>133769.08407785272</v>
      </c>
      <c r="N34" s="17">
        <f>SUM(B34:M34)</f>
        <v>157538.57613191448</v>
      </c>
      <c r="O34" s="21"/>
      <c r="P34" s="13"/>
    </row>
    <row r="35" spans="1:21">
      <c r="A35" s="3" t="s">
        <v>11</v>
      </c>
      <c r="B35" s="17"/>
      <c r="C35" s="17"/>
      <c r="D35" s="17"/>
      <c r="E35" s="17"/>
      <c r="F35" s="21">
        <v>172416</v>
      </c>
      <c r="G35" s="17"/>
      <c r="H35" s="17"/>
      <c r="I35" s="17"/>
      <c r="J35" s="17"/>
      <c r="K35" s="17"/>
      <c r="L35" s="17"/>
      <c r="M35" s="17"/>
      <c r="N35" s="17">
        <f>SUM(B35:M35)</f>
        <v>172416</v>
      </c>
    </row>
    <row r="36" spans="1:21" ht="14.4" thickBot="1">
      <c r="A36" s="1" t="s">
        <v>12</v>
      </c>
      <c r="B36" s="22">
        <f>SUM(B33:B35)</f>
        <v>-514135.52228473453</v>
      </c>
      <c r="C36" s="22">
        <f t="shared" ref="C36:M36" si="10">SUM(C33:C35)</f>
        <v>-501661.0501499828</v>
      </c>
      <c r="D36" s="22">
        <f t="shared" si="10"/>
        <v>-497139.85960322345</v>
      </c>
      <c r="E36" s="22">
        <f t="shared" si="10"/>
        <v>-488302.33063526219</v>
      </c>
      <c r="F36" s="22">
        <f t="shared" si="10"/>
        <v>-253892.49260618718</v>
      </c>
      <c r="G36" s="22">
        <f t="shared" si="10"/>
        <v>-198238.16269204646</v>
      </c>
      <c r="H36" s="22">
        <f t="shared" si="10"/>
        <v>-181834.48663801237</v>
      </c>
      <c r="I36" s="22">
        <f t="shared" si="10"/>
        <v>-236629.70434125108</v>
      </c>
      <c r="J36" s="22">
        <f t="shared" si="10"/>
        <v>-224682.41324996637</v>
      </c>
      <c r="K36" s="22">
        <f t="shared" si="10"/>
        <v>-286017.30619079631</v>
      </c>
      <c r="L36" s="22">
        <f t="shared" si="10"/>
        <v>-324886.7689943416</v>
      </c>
      <c r="M36" s="22">
        <f t="shared" si="10"/>
        <v>-191117.68491648888</v>
      </c>
      <c r="N36" s="23">
        <f>SUM(N33:N35)</f>
        <v>-191117.68491648883</v>
      </c>
    </row>
    <row r="37" spans="1:21" ht="14.4" thickTop="1">
      <c r="B37" s="17"/>
      <c r="C37" s="17"/>
      <c r="D37" s="17"/>
      <c r="E37" s="17"/>
      <c r="F37" s="17"/>
      <c r="G37" s="17"/>
      <c r="H37" s="17"/>
      <c r="I37" s="31"/>
      <c r="J37" s="17"/>
      <c r="K37" s="17"/>
      <c r="L37" s="17"/>
      <c r="M37" s="13">
        <f>N36-N37</f>
        <v>0</v>
      </c>
      <c r="N37" s="25">
        <v>-191117.68491648888</v>
      </c>
    </row>
    <row r="38" spans="1:21">
      <c r="A38" s="18" t="s">
        <v>13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26"/>
      <c r="O38" s="24"/>
      <c r="P38" s="12"/>
    </row>
    <row r="39" spans="1:21">
      <c r="A39" s="3" t="s">
        <v>14</v>
      </c>
      <c r="B39" s="27">
        <v>5.7000000000000002E-3</v>
      </c>
      <c r="C39" s="27">
        <v>5.7000000000000002E-3</v>
      </c>
      <c r="D39" s="27">
        <v>5.7000000000000002E-3</v>
      </c>
      <c r="E39" s="27">
        <v>1.0200000000000001E-2</v>
      </c>
      <c r="F39" s="27">
        <v>1.0200000000000001E-2</v>
      </c>
      <c r="G39" s="27">
        <v>1.0200000000000001E-2</v>
      </c>
      <c r="H39" s="27">
        <v>2.1999999999999999E-2</v>
      </c>
      <c r="I39" s="27">
        <v>2.1999999999999999E-2</v>
      </c>
      <c r="J39" s="27">
        <v>2.1999999999999999E-2</v>
      </c>
      <c r="K39" s="27">
        <v>3.8699999999999998E-2</v>
      </c>
      <c r="L39" s="27">
        <v>3.8699999999999998E-2</v>
      </c>
      <c r="M39" s="27">
        <v>3.8699999999999998E-2</v>
      </c>
      <c r="N39" s="28"/>
      <c r="O39" s="24"/>
      <c r="P39" s="12"/>
    </row>
    <row r="40" spans="1:21">
      <c r="A40" s="1" t="s">
        <v>9</v>
      </c>
      <c r="B40" s="13">
        <f>M23</f>
        <v>1591.350000000001</v>
      </c>
      <c r="C40" s="13">
        <f>B44</f>
        <v>1342.450000000001</v>
      </c>
      <c r="D40" s="13">
        <f t="shared" ref="D40:M40" si="11">C44</f>
        <v>1123.0900000000011</v>
      </c>
      <c r="E40" s="13">
        <f t="shared" si="11"/>
        <v>882.4200000000011</v>
      </c>
      <c r="F40" s="13">
        <f t="shared" si="11"/>
        <v>473.05000000000109</v>
      </c>
      <c r="G40" s="13">
        <f t="shared" si="11"/>
        <v>-1740.899999999999</v>
      </c>
      <c r="H40" s="13">
        <f t="shared" si="11"/>
        <v>-1907.089999999999</v>
      </c>
      <c r="I40" s="13">
        <f t="shared" si="11"/>
        <v>-2246.849999999999</v>
      </c>
      <c r="J40" s="13">
        <f t="shared" si="11"/>
        <v>-2688.9899999999989</v>
      </c>
      <c r="K40" s="13">
        <f t="shared" si="11"/>
        <v>-3095.2699999999986</v>
      </c>
      <c r="L40" s="13">
        <f t="shared" si="11"/>
        <v>-4035.3699999999985</v>
      </c>
      <c r="M40" s="13">
        <f t="shared" si="11"/>
        <v>-5068.7799999999988</v>
      </c>
      <c r="N40" s="13">
        <f>B40</f>
        <v>1591.350000000001</v>
      </c>
      <c r="O40" s="21"/>
      <c r="P40" s="13"/>
      <c r="Q40" s="13"/>
      <c r="R40" s="13"/>
    </row>
    <row r="41" spans="1:21">
      <c r="A41" s="3" t="s">
        <v>10</v>
      </c>
      <c r="B41" s="13">
        <v>0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f>SUM(B41:M41)</f>
        <v>0</v>
      </c>
      <c r="O41" s="21"/>
      <c r="P41" s="13"/>
      <c r="Q41" s="13"/>
      <c r="R41" s="13"/>
    </row>
    <row r="42" spans="1:21">
      <c r="A42" s="3" t="s">
        <v>15</v>
      </c>
      <c r="B42" s="13">
        <v>-248.9</v>
      </c>
      <c r="C42" s="13">
        <v>-219.36</v>
      </c>
      <c r="D42" s="13">
        <v>-240.67</v>
      </c>
      <c r="E42" s="13">
        <v>-409.37</v>
      </c>
      <c r="F42" s="13">
        <v>-219.95</v>
      </c>
      <c r="G42" s="13">
        <v>-166.19</v>
      </c>
      <c r="H42" s="13">
        <v>-339.76</v>
      </c>
      <c r="I42" s="13">
        <v>-442.14</v>
      </c>
      <c r="J42" s="13">
        <v>-406.28</v>
      </c>
      <c r="K42" s="13">
        <v>-940.1</v>
      </c>
      <c r="L42" s="13">
        <v>-1033.4100000000001</v>
      </c>
      <c r="M42" s="13">
        <v>-628.17999999999995</v>
      </c>
      <c r="N42" s="13">
        <f t="shared" ref="N42:N43" si="12">SUM(B42:M42)</f>
        <v>-5294.31</v>
      </c>
      <c r="O42" s="21"/>
      <c r="P42" s="13"/>
      <c r="Q42" s="13"/>
      <c r="R42" s="13"/>
    </row>
    <row r="43" spans="1:21">
      <c r="A43" s="3" t="s">
        <v>11</v>
      </c>
      <c r="B43" s="13">
        <v>0</v>
      </c>
      <c r="C43" s="13">
        <v>0</v>
      </c>
      <c r="D43" s="13">
        <v>0</v>
      </c>
      <c r="E43" s="13">
        <v>0</v>
      </c>
      <c r="F43" s="13">
        <v>-1994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f t="shared" si="12"/>
        <v>-1994</v>
      </c>
      <c r="O43" s="21"/>
      <c r="P43" s="13"/>
      <c r="Q43" s="13"/>
      <c r="R43" s="13"/>
    </row>
    <row r="44" spans="1:21" ht="14.4" thickBot="1">
      <c r="A44" s="1" t="s">
        <v>12</v>
      </c>
      <c r="B44" s="22">
        <f>SUM(B40:B43)</f>
        <v>1342.450000000001</v>
      </c>
      <c r="C44" s="22">
        <f>SUM(C40:C43)</f>
        <v>1123.0900000000011</v>
      </c>
      <c r="D44" s="22">
        <f t="shared" ref="D44:M44" si="13">SUM(D40:D43)</f>
        <v>882.4200000000011</v>
      </c>
      <c r="E44" s="22">
        <f t="shared" si="13"/>
        <v>473.05000000000109</v>
      </c>
      <c r="F44" s="22">
        <f t="shared" si="13"/>
        <v>-1740.899999999999</v>
      </c>
      <c r="G44" s="22">
        <f t="shared" si="13"/>
        <v>-1907.089999999999</v>
      </c>
      <c r="H44" s="22">
        <f t="shared" si="13"/>
        <v>-2246.849999999999</v>
      </c>
      <c r="I44" s="22">
        <f t="shared" si="13"/>
        <v>-2688.9899999999989</v>
      </c>
      <c r="J44" s="22">
        <f t="shared" si="13"/>
        <v>-3095.2699999999986</v>
      </c>
      <c r="K44" s="22">
        <f t="shared" si="13"/>
        <v>-4035.3699999999985</v>
      </c>
      <c r="L44" s="22">
        <f t="shared" si="13"/>
        <v>-5068.7799999999988</v>
      </c>
      <c r="M44" s="22">
        <f t="shared" si="13"/>
        <v>-5696.9599999999991</v>
      </c>
      <c r="N44" s="23">
        <f>SUM(N40:N43)</f>
        <v>-5696.9599999999991</v>
      </c>
      <c r="O44" s="20"/>
      <c r="P44" s="13"/>
      <c r="Q44" s="13"/>
      <c r="R44" s="13"/>
    </row>
    <row r="45" spans="1:21" ht="14.4" thickTop="1">
      <c r="D45" s="33"/>
      <c r="M45" s="13"/>
      <c r="N45" s="34">
        <v>-5696.9599999999991</v>
      </c>
    </row>
    <row r="46" spans="1:21">
      <c r="A46" s="67"/>
      <c r="B46" s="8">
        <v>44927</v>
      </c>
      <c r="C46" s="8">
        <v>44958</v>
      </c>
      <c r="D46" s="8">
        <v>44986</v>
      </c>
      <c r="E46" s="8">
        <v>45017</v>
      </c>
      <c r="F46" s="8">
        <v>45047</v>
      </c>
      <c r="G46" s="8">
        <v>45078</v>
      </c>
      <c r="H46" s="8">
        <v>45108</v>
      </c>
      <c r="I46" s="8">
        <v>45139</v>
      </c>
      <c r="J46" s="8">
        <v>45170</v>
      </c>
      <c r="K46" s="8">
        <v>45200</v>
      </c>
      <c r="L46" s="8">
        <v>45231</v>
      </c>
      <c r="M46" s="8">
        <v>45261</v>
      </c>
      <c r="N46" s="68" t="s">
        <v>4</v>
      </c>
      <c r="P46" s="1" t="s">
        <v>32</v>
      </c>
    </row>
    <row r="47" spans="1:21">
      <c r="A47" s="67"/>
      <c r="B47" s="8">
        <v>44957</v>
      </c>
      <c r="C47" s="8">
        <v>44985</v>
      </c>
      <c r="D47" s="8">
        <v>45016</v>
      </c>
      <c r="E47" s="8">
        <v>45046</v>
      </c>
      <c r="F47" s="8">
        <v>45077</v>
      </c>
      <c r="G47" s="8">
        <v>45107</v>
      </c>
      <c r="H47" s="8">
        <v>45138</v>
      </c>
      <c r="I47" s="8">
        <v>45169</v>
      </c>
      <c r="J47" s="8">
        <v>45199</v>
      </c>
      <c r="K47" s="8">
        <v>45230</v>
      </c>
      <c r="L47" s="8">
        <v>45260</v>
      </c>
      <c r="M47" s="8">
        <v>45291</v>
      </c>
      <c r="N47" s="68"/>
      <c r="Q47" s="14"/>
      <c r="R47" s="14"/>
    </row>
    <row r="48" spans="1:21">
      <c r="A48" s="2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9"/>
      <c r="Q48" s="1">
        <v>2020</v>
      </c>
      <c r="R48" s="1"/>
      <c r="S48" s="1">
        <v>2021</v>
      </c>
      <c r="T48" s="1">
        <v>2022</v>
      </c>
      <c r="U48" s="1">
        <v>2023</v>
      </c>
    </row>
    <row r="49" spans="1:21">
      <c r="A49" s="3" t="s">
        <v>54</v>
      </c>
      <c r="B49" s="17">
        <v>-174732.5020665628</v>
      </c>
      <c r="C49" s="17">
        <v>-160165.74369527379</v>
      </c>
      <c r="D49" s="17">
        <v>-168303.113272616</v>
      </c>
      <c r="E49" s="17">
        <v>-142114.22221072993</v>
      </c>
      <c r="F49" s="17">
        <v>-186861.82824897769</v>
      </c>
      <c r="G49" s="17">
        <v>-171330.86514287983</v>
      </c>
      <c r="H49" s="17">
        <v>-195444.16561440032</v>
      </c>
      <c r="I49" s="17">
        <v>-274911.08547995059</v>
      </c>
      <c r="J49" s="17">
        <v>-199866.23013543495</v>
      </c>
      <c r="K49" s="17">
        <v>-171033.42201249683</v>
      </c>
      <c r="L49" s="17">
        <v>-178043.36138444048</v>
      </c>
      <c r="M49" s="17">
        <v>-193404.35875278056</v>
      </c>
      <c r="N49" s="17">
        <f>SUM(B49:M49)</f>
        <v>-2216210.8980165436</v>
      </c>
      <c r="P49" s="3" t="s">
        <v>33</v>
      </c>
      <c r="Q49" s="14">
        <f>B12</f>
        <v>-272663.13</v>
      </c>
      <c r="R49" s="3" t="s">
        <v>34</v>
      </c>
      <c r="S49" s="12">
        <f>Q49</f>
        <v>-272663.13</v>
      </c>
      <c r="T49" s="12">
        <v>0</v>
      </c>
      <c r="U49" s="12">
        <v>0</v>
      </c>
    </row>
    <row r="50" spans="1:21">
      <c r="A50" s="3" t="s">
        <v>55</v>
      </c>
      <c r="B50" s="17">
        <v>139316.95783299999</v>
      </c>
      <c r="C50" s="17">
        <v>152236.33146000002</v>
      </c>
      <c r="D50" s="17">
        <v>139127.28383</v>
      </c>
      <c r="E50" s="17">
        <v>106364.51225499997</v>
      </c>
      <c r="F50" s="17">
        <v>207888.62449000002</v>
      </c>
      <c r="G50" s="17">
        <v>206859.66339999999</v>
      </c>
      <c r="H50" s="17">
        <v>207065.84142000007</v>
      </c>
      <c r="I50" s="17">
        <v>193123.36962499999</v>
      </c>
      <c r="J50" s="17">
        <v>218662.42</v>
      </c>
      <c r="K50" s="17">
        <v>163544.67450499997</v>
      </c>
      <c r="L50" s="17">
        <v>145776.22001999998</v>
      </c>
      <c r="M50" s="17">
        <v>139051.22920499998</v>
      </c>
      <c r="N50" s="17">
        <f>SUM(B50:M50)</f>
        <v>2019017.1280429997</v>
      </c>
      <c r="O50" s="12"/>
      <c r="R50" s="3" t="s">
        <v>35</v>
      </c>
      <c r="S50" s="12">
        <v>0</v>
      </c>
      <c r="T50" s="12">
        <f>S53</f>
        <v>-521072.26104840334</v>
      </c>
      <c r="U50" s="12">
        <f>T53</f>
        <v>-191117.68491648883</v>
      </c>
    </row>
    <row r="51" spans="1:21">
      <c r="A51" s="1" t="s">
        <v>7</v>
      </c>
      <c r="B51" s="15">
        <f>B50+B49</f>
        <v>-35415.544233562803</v>
      </c>
      <c r="C51" s="15">
        <f t="shared" ref="C51:M51" si="14">C50+C49</f>
        <v>-7929.4122352737759</v>
      </c>
      <c r="D51" s="15">
        <f t="shared" si="14"/>
        <v>-29175.829442615999</v>
      </c>
      <c r="E51" s="15">
        <f t="shared" si="14"/>
        <v>-35749.709955729966</v>
      </c>
      <c r="F51" s="15">
        <f t="shared" si="14"/>
        <v>21026.796241022326</v>
      </c>
      <c r="G51" s="15">
        <f t="shared" si="14"/>
        <v>35528.798257120157</v>
      </c>
      <c r="H51" s="15">
        <f t="shared" si="14"/>
        <v>11621.675805599749</v>
      </c>
      <c r="I51" s="15">
        <f t="shared" si="14"/>
        <v>-81787.715854950598</v>
      </c>
      <c r="J51" s="15">
        <f t="shared" si="14"/>
        <v>18796.189864565065</v>
      </c>
      <c r="K51" s="15">
        <f t="shared" si="14"/>
        <v>-7488.7475074968534</v>
      </c>
      <c r="L51" s="15">
        <f t="shared" si="14"/>
        <v>-32267.141364440497</v>
      </c>
      <c r="M51" s="15">
        <f t="shared" si="14"/>
        <v>-54353.129547780583</v>
      </c>
      <c r="N51" s="16">
        <f>SUM(B51:M51)</f>
        <v>-197193.76997354379</v>
      </c>
      <c r="R51" s="3" t="s">
        <v>36</v>
      </c>
      <c r="S51" s="13">
        <f>98942-131098.5</f>
        <v>-32156.5</v>
      </c>
      <c r="T51" s="13">
        <f>170422+32688.52-7376.47</f>
        <v>195734.05</v>
      </c>
      <c r="U51" s="13">
        <v>-199070.96</v>
      </c>
    </row>
    <row r="52" spans="1:21"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21"/>
      <c r="M52" s="17"/>
      <c r="N52" s="28"/>
      <c r="O52" s="12"/>
      <c r="R52" s="3" t="s">
        <v>33</v>
      </c>
      <c r="S52" s="50">
        <f>SUM(S49:S51)</f>
        <v>-304819.63</v>
      </c>
      <c r="T52" s="50">
        <f>SUM(T49:T51)</f>
        <v>-325338.21104840335</v>
      </c>
      <c r="U52" s="50">
        <f>SUM(U49:U51)</f>
        <v>-390188.64491648879</v>
      </c>
    </row>
    <row r="53" spans="1:21">
      <c r="A53" s="18" t="s">
        <v>8</v>
      </c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2"/>
      <c r="R53" s="3" t="s">
        <v>37</v>
      </c>
      <c r="S53" s="12">
        <f>N15</f>
        <v>-521072.26104840334</v>
      </c>
      <c r="T53" s="12">
        <f>N36</f>
        <v>-191117.68491648883</v>
      </c>
      <c r="U53" s="12">
        <f>N57</f>
        <v>-388311.45489003265</v>
      </c>
    </row>
    <row r="54" spans="1:21">
      <c r="A54" s="1" t="s">
        <v>9</v>
      </c>
      <c r="B54" s="17">
        <f>M36</f>
        <v>-191117.68491648888</v>
      </c>
      <c r="C54" s="17">
        <f>B57</f>
        <v>-226533.22915005169</v>
      </c>
      <c r="D54" s="17">
        <f t="shared" ref="D54:M54" si="15">C57</f>
        <v>-234462.64138532546</v>
      </c>
      <c r="E54" s="17">
        <f t="shared" si="15"/>
        <v>-263638.47082794143</v>
      </c>
      <c r="F54" s="17">
        <f t="shared" si="15"/>
        <v>-299388.18078367139</v>
      </c>
      <c r="G54" s="17">
        <f t="shared" si="15"/>
        <v>-278361.38454264903</v>
      </c>
      <c r="H54" s="17">
        <f t="shared" si="15"/>
        <v>-242832.58628552887</v>
      </c>
      <c r="I54" s="17">
        <f t="shared" si="15"/>
        <v>-231210.91047992912</v>
      </c>
      <c r="J54" s="17">
        <f t="shared" si="15"/>
        <v>-312998.62633487972</v>
      </c>
      <c r="K54" s="17">
        <f t="shared" si="15"/>
        <v>-294202.43647031463</v>
      </c>
      <c r="L54" s="17">
        <f t="shared" si="15"/>
        <v>-301691.18397781148</v>
      </c>
      <c r="M54" s="17">
        <f t="shared" si="15"/>
        <v>-333958.32534225198</v>
      </c>
      <c r="N54" s="17">
        <f>B54</f>
        <v>-191117.68491648888</v>
      </c>
      <c r="R54" s="3" t="s">
        <v>38</v>
      </c>
      <c r="S54" s="51">
        <f>S53-S52</f>
        <v>-216252.63104840333</v>
      </c>
      <c r="T54" s="51">
        <f>T53-T52</f>
        <v>134220.52613191452</v>
      </c>
      <c r="U54" s="51">
        <f>U53-U52</f>
        <v>1877.1900264561409</v>
      </c>
    </row>
    <row r="55" spans="1:21">
      <c r="A55" s="3" t="s">
        <v>10</v>
      </c>
      <c r="B55" s="17">
        <f>B51</f>
        <v>-35415.544233562803</v>
      </c>
      <c r="C55" s="17">
        <f t="shared" ref="C55:M55" si="16">C51</f>
        <v>-7929.4122352737759</v>
      </c>
      <c r="D55" s="17">
        <f t="shared" si="16"/>
        <v>-29175.829442615999</v>
      </c>
      <c r="E55" s="17">
        <f t="shared" si="16"/>
        <v>-35749.709955729966</v>
      </c>
      <c r="F55" s="17">
        <f t="shared" si="16"/>
        <v>21026.796241022326</v>
      </c>
      <c r="G55" s="17">
        <f t="shared" si="16"/>
        <v>35528.798257120157</v>
      </c>
      <c r="H55" s="17">
        <f t="shared" si="16"/>
        <v>11621.675805599749</v>
      </c>
      <c r="I55" s="17">
        <f t="shared" si="16"/>
        <v>-81787.715854950598</v>
      </c>
      <c r="J55" s="17">
        <f t="shared" si="16"/>
        <v>18796.189864565065</v>
      </c>
      <c r="K55" s="17">
        <f t="shared" si="16"/>
        <v>-7488.7475074968534</v>
      </c>
      <c r="L55" s="17">
        <f t="shared" si="16"/>
        <v>-32267.141364440497</v>
      </c>
      <c r="M55" s="17">
        <f t="shared" si="16"/>
        <v>-54353.129547780583</v>
      </c>
      <c r="N55" s="17">
        <f>SUM(B55:M55)</f>
        <v>-197193.76997354379</v>
      </c>
      <c r="O55" s="21"/>
    </row>
    <row r="56" spans="1:21">
      <c r="A56" s="3" t="s">
        <v>11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>
        <f>SUM(B56:M56)</f>
        <v>0</v>
      </c>
    </row>
    <row r="57" spans="1:21" ht="14.4" thickBot="1">
      <c r="A57" s="1" t="s">
        <v>12</v>
      </c>
      <c r="B57" s="22">
        <f>SUM(B54:B56)</f>
        <v>-226533.22915005169</v>
      </c>
      <c r="C57" s="22">
        <f t="shared" ref="C57:M57" si="17">SUM(C54:C56)</f>
        <v>-234462.64138532546</v>
      </c>
      <c r="D57" s="22">
        <f t="shared" si="17"/>
        <v>-263638.47082794143</v>
      </c>
      <c r="E57" s="22">
        <f t="shared" si="17"/>
        <v>-299388.18078367139</v>
      </c>
      <c r="F57" s="22">
        <f t="shared" si="17"/>
        <v>-278361.38454264903</v>
      </c>
      <c r="G57" s="22">
        <f t="shared" si="17"/>
        <v>-242832.58628552887</v>
      </c>
      <c r="H57" s="22">
        <f t="shared" si="17"/>
        <v>-231210.91047992912</v>
      </c>
      <c r="I57" s="22">
        <f t="shared" si="17"/>
        <v>-312998.62633487972</v>
      </c>
      <c r="J57" s="22">
        <f t="shared" si="17"/>
        <v>-294202.43647031463</v>
      </c>
      <c r="K57" s="22">
        <f t="shared" si="17"/>
        <v>-301691.18397781148</v>
      </c>
      <c r="L57" s="22">
        <f t="shared" si="17"/>
        <v>-333958.32534225198</v>
      </c>
      <c r="M57" s="22">
        <f t="shared" si="17"/>
        <v>-388311.45489003253</v>
      </c>
      <c r="N57" s="23">
        <f>SUM(N54:N56)</f>
        <v>-388311.45489003265</v>
      </c>
      <c r="O57" s="12"/>
      <c r="P57" s="1" t="s">
        <v>21</v>
      </c>
    </row>
    <row r="58" spans="1:21" ht="14.4" thickTop="1"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25">
        <v>-388311.45489003253</v>
      </c>
      <c r="Q58" s="14"/>
      <c r="R58" s="14"/>
    </row>
    <row r="59" spans="1:21">
      <c r="A59" s="18" t="s">
        <v>13</v>
      </c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26"/>
      <c r="O59" s="24"/>
      <c r="Q59" s="1">
        <v>2020</v>
      </c>
      <c r="R59" s="1"/>
      <c r="S59" s="1">
        <v>2021</v>
      </c>
      <c r="T59" s="1">
        <v>2022</v>
      </c>
      <c r="U59" s="1">
        <v>2023</v>
      </c>
    </row>
    <row r="60" spans="1:21">
      <c r="A60" s="3" t="s">
        <v>14</v>
      </c>
      <c r="B60" s="27">
        <v>4.7300000000000002E-2</v>
      </c>
      <c r="C60" s="27">
        <v>4.7300000000000002E-2</v>
      </c>
      <c r="D60" s="27">
        <v>4.7300000000000002E-2</v>
      </c>
      <c r="E60" s="27">
        <v>4.9799999999999997E-2</v>
      </c>
      <c r="F60" s="27">
        <v>4.9799999999999997E-2</v>
      </c>
      <c r="G60" s="27">
        <v>4.9799999999999997E-2</v>
      </c>
      <c r="H60" s="27">
        <v>4.9799999999999997E-2</v>
      </c>
      <c r="I60" s="27">
        <v>4.9799999999999997E-2</v>
      </c>
      <c r="J60" s="27">
        <v>4.9799999999999997E-2</v>
      </c>
      <c r="K60" s="27">
        <v>5.4899999999999997E-2</v>
      </c>
      <c r="L60" s="27">
        <v>5.4899999999999997E-2</v>
      </c>
      <c r="M60" s="27">
        <v>5.4899999999999997E-2</v>
      </c>
      <c r="N60" s="28"/>
      <c r="O60" s="24"/>
      <c r="P60" s="3" t="s">
        <v>33</v>
      </c>
      <c r="Q60" s="14">
        <f>B19</f>
        <v>4848</v>
      </c>
      <c r="R60" s="3" t="s">
        <v>34</v>
      </c>
      <c r="S60" s="12">
        <f>Q60</f>
        <v>4848</v>
      </c>
      <c r="T60" s="12">
        <v>0</v>
      </c>
      <c r="U60" s="12">
        <v>0</v>
      </c>
    </row>
    <row r="61" spans="1:21">
      <c r="A61" s="1" t="s">
        <v>9</v>
      </c>
      <c r="B61" s="13">
        <f>M44</f>
        <v>-5696.9599999999991</v>
      </c>
      <c r="C61" s="13">
        <f>B65</f>
        <v>-6606.9999999999991</v>
      </c>
      <c r="D61" s="13">
        <f t="shared" ref="D61:M61" si="18">C65</f>
        <v>-7457.7499999999991</v>
      </c>
      <c r="E61" s="13">
        <f t="shared" si="18"/>
        <v>-8516.8499999999985</v>
      </c>
      <c r="F61" s="13">
        <f t="shared" si="18"/>
        <v>-9742.2899999999991</v>
      </c>
      <c r="G61" s="13">
        <f t="shared" si="18"/>
        <v>-10919.64</v>
      </c>
      <c r="H61" s="13">
        <f t="shared" si="18"/>
        <v>-11913.59</v>
      </c>
      <c r="I61" s="13">
        <f t="shared" si="18"/>
        <v>-12891.52</v>
      </c>
      <c r="J61" s="13">
        <f t="shared" si="18"/>
        <v>-14215.380000000001</v>
      </c>
      <c r="K61" s="13">
        <f t="shared" si="18"/>
        <v>-15419.59</v>
      </c>
      <c r="L61" s="13">
        <f t="shared" si="18"/>
        <v>-16826.3</v>
      </c>
      <c r="M61" s="13">
        <f t="shared" si="18"/>
        <v>-18333.23</v>
      </c>
      <c r="N61" s="13">
        <f>B61</f>
        <v>-5696.9599999999991</v>
      </c>
      <c r="O61" s="21"/>
      <c r="R61" s="3" t="s">
        <v>35</v>
      </c>
      <c r="S61" s="12">
        <v>0</v>
      </c>
      <c r="T61" s="12">
        <f>S64</f>
        <v>1591.35</v>
      </c>
      <c r="U61" s="12">
        <f>T64</f>
        <v>-5696.9599999999991</v>
      </c>
    </row>
    <row r="62" spans="1:21">
      <c r="A62" s="3" t="s">
        <v>10</v>
      </c>
      <c r="B62" s="13">
        <v>0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f>SUM(B62:M62)</f>
        <v>0</v>
      </c>
      <c r="O62" s="21"/>
      <c r="R62" s="3" t="s">
        <v>36</v>
      </c>
      <c r="S62" s="13">
        <v>-1726.4</v>
      </c>
      <c r="T62" s="13">
        <v>-1099.8699999999999</v>
      </c>
      <c r="U62" s="13">
        <v>-10225.43</v>
      </c>
    </row>
    <row r="63" spans="1:21">
      <c r="A63" s="3" t="s">
        <v>15</v>
      </c>
      <c r="B63" s="13">
        <v>-910.04</v>
      </c>
      <c r="C63" s="13">
        <v>-850.75</v>
      </c>
      <c r="D63" s="13">
        <v>-1059.0999999999999</v>
      </c>
      <c r="E63" s="13">
        <v>-1225.44</v>
      </c>
      <c r="F63" s="13">
        <v>-1177.3499999999999</v>
      </c>
      <c r="G63" s="13">
        <v>-993.95</v>
      </c>
      <c r="H63" s="13">
        <v>-977.93</v>
      </c>
      <c r="I63" s="13">
        <v>-1323.86</v>
      </c>
      <c r="J63" s="13">
        <v>-1204.21</v>
      </c>
      <c r="K63" s="13">
        <v>-1406.71</v>
      </c>
      <c r="L63" s="13">
        <v>-1506.93</v>
      </c>
      <c r="M63" s="13">
        <v>-1810.6</v>
      </c>
      <c r="N63" s="13">
        <f t="shared" ref="N63:N64" si="19">SUM(B63:M63)</f>
        <v>-14446.87</v>
      </c>
      <c r="O63" s="21"/>
      <c r="R63" s="3" t="s">
        <v>33</v>
      </c>
      <c r="S63" s="50">
        <f>SUM(S60:S62)</f>
        <v>3121.6</v>
      </c>
      <c r="T63" s="50">
        <f>SUM(T60:T62)</f>
        <v>491.48</v>
      </c>
      <c r="U63" s="50">
        <f>SUM(U60:U62)</f>
        <v>-15922.39</v>
      </c>
    </row>
    <row r="64" spans="1:21">
      <c r="A64" s="3" t="s">
        <v>11</v>
      </c>
      <c r="B64" s="13">
        <v>0</v>
      </c>
      <c r="C64" s="13">
        <v>0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f t="shared" si="19"/>
        <v>0</v>
      </c>
      <c r="O64" s="21"/>
      <c r="R64" s="3" t="s">
        <v>37</v>
      </c>
      <c r="S64" s="12">
        <f>N23</f>
        <v>1591.35</v>
      </c>
      <c r="T64" s="12">
        <f>N44</f>
        <v>-5696.9599999999991</v>
      </c>
      <c r="U64" s="12">
        <f>N65</f>
        <v>-20143.830000000002</v>
      </c>
    </row>
    <row r="65" spans="1:21" ht="14.4" thickBot="1">
      <c r="A65" s="1" t="s">
        <v>12</v>
      </c>
      <c r="B65" s="22">
        <f>SUM(B61:B64)</f>
        <v>-6606.9999999999991</v>
      </c>
      <c r="C65" s="22">
        <f>SUM(C61:C64)</f>
        <v>-7457.7499999999991</v>
      </c>
      <c r="D65" s="22">
        <f t="shared" ref="D65:M65" si="20">SUM(D61:D64)</f>
        <v>-8516.8499999999985</v>
      </c>
      <c r="E65" s="22">
        <f t="shared" si="20"/>
        <v>-9742.2899999999991</v>
      </c>
      <c r="F65" s="22">
        <f t="shared" si="20"/>
        <v>-10919.64</v>
      </c>
      <c r="G65" s="22">
        <f t="shared" si="20"/>
        <v>-11913.59</v>
      </c>
      <c r="H65" s="22">
        <f t="shared" si="20"/>
        <v>-12891.52</v>
      </c>
      <c r="I65" s="22">
        <f t="shared" si="20"/>
        <v>-14215.380000000001</v>
      </c>
      <c r="J65" s="22">
        <f t="shared" si="20"/>
        <v>-15419.59</v>
      </c>
      <c r="K65" s="22">
        <f t="shared" si="20"/>
        <v>-16826.3</v>
      </c>
      <c r="L65" s="22">
        <f t="shared" si="20"/>
        <v>-18333.23</v>
      </c>
      <c r="M65" s="22">
        <f t="shared" si="20"/>
        <v>-20143.829999999998</v>
      </c>
      <c r="N65" s="23">
        <f>SUM(N61:N64)</f>
        <v>-20143.830000000002</v>
      </c>
      <c r="O65" s="21"/>
      <c r="R65" s="3" t="s">
        <v>38</v>
      </c>
      <c r="S65" s="51">
        <f>S64-S63</f>
        <v>-1530.25</v>
      </c>
      <c r="T65" s="51">
        <f>T64-T63</f>
        <v>-6188.4399999999987</v>
      </c>
      <c r="U65" s="51">
        <f>U64-U63</f>
        <v>-4221.4400000000023</v>
      </c>
    </row>
    <row r="66" spans="1:21" ht="14.4" thickTop="1">
      <c r="M66" s="13"/>
      <c r="N66" s="34">
        <v>-20143.829999999998</v>
      </c>
    </row>
    <row r="67" spans="1:21">
      <c r="N67" s="3"/>
      <c r="S67" s="12">
        <f>S54+S65</f>
        <v>-217782.88104840333</v>
      </c>
      <c r="T67" s="12">
        <f>T54+T65</f>
        <v>128032.08613191452</v>
      </c>
      <c r="U67" s="12">
        <f>U54+U65</f>
        <v>-2344.2499735438614</v>
      </c>
    </row>
    <row r="68" spans="1:21">
      <c r="N68" s="1" t="s">
        <v>64</v>
      </c>
    </row>
    <row r="69" spans="1:21">
      <c r="N69" s="35" t="s">
        <v>8</v>
      </c>
      <c r="P69" s="1">
        <v>2023</v>
      </c>
      <c r="R69" s="4"/>
    </row>
    <row r="70" spans="1:21">
      <c r="N70" s="36"/>
      <c r="O70" s="3" t="s">
        <v>17</v>
      </c>
      <c r="P70" s="33">
        <f>N57</f>
        <v>-388311.45489003265</v>
      </c>
      <c r="Q70" s="4"/>
    </row>
    <row r="71" spans="1:21">
      <c r="I71" s="12"/>
      <c r="N71" s="36"/>
      <c r="O71" s="3" t="s">
        <v>18</v>
      </c>
      <c r="P71" s="33">
        <v>-304406.24</v>
      </c>
      <c r="R71" s="4"/>
    </row>
    <row r="72" spans="1:21">
      <c r="I72" s="12"/>
      <c r="O72" s="30" t="s">
        <v>19</v>
      </c>
      <c r="P72" s="37">
        <f>P70-P71</f>
        <v>-83905.214890032657</v>
      </c>
      <c r="Q72" s="3" t="s">
        <v>20</v>
      </c>
      <c r="R72" s="4"/>
    </row>
    <row r="73" spans="1:21">
      <c r="N73" s="3"/>
      <c r="P73" s="4"/>
    </row>
    <row r="74" spans="1:21">
      <c r="N74" s="3"/>
      <c r="P74" s="4"/>
    </row>
    <row r="75" spans="1:21">
      <c r="N75" s="35" t="s">
        <v>21</v>
      </c>
      <c r="P75" s="1">
        <v>2023</v>
      </c>
    </row>
    <row r="76" spans="1:21">
      <c r="N76" s="3"/>
      <c r="O76" s="3" t="s">
        <v>17</v>
      </c>
      <c r="P76" s="33">
        <f>N65</f>
        <v>-20143.830000000002</v>
      </c>
    </row>
    <row r="77" spans="1:21">
      <c r="N77" s="3"/>
      <c r="O77" s="3" t="s">
        <v>18</v>
      </c>
      <c r="P77" s="33">
        <v>-10225.43</v>
      </c>
    </row>
    <row r="78" spans="1:21">
      <c r="O78" s="1" t="s">
        <v>19</v>
      </c>
      <c r="P78" s="37">
        <f>P76-P77</f>
        <v>-9918.4000000000015</v>
      </c>
      <c r="Q78" s="3" t="s">
        <v>20</v>
      </c>
    </row>
  </sheetData>
  <mergeCells count="6">
    <mergeCell ref="A4:A5"/>
    <mergeCell ref="N4:N5"/>
    <mergeCell ref="A25:A26"/>
    <mergeCell ref="N25:N26"/>
    <mergeCell ref="A46:A47"/>
    <mergeCell ref="N46:N47"/>
  </mergeCells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0E4EE-21AC-4DEF-BEA4-425722581A06}">
  <sheetPr>
    <tabColor rgb="FF00B050"/>
  </sheetPr>
  <dimension ref="A1:R46"/>
  <sheetViews>
    <sheetView topLeftCell="F1" zoomScale="120" zoomScaleNormal="120" workbookViewId="0">
      <pane ySplit="1" topLeftCell="A32" activePane="bottomLeft" state="frozen"/>
      <selection activeCell="B20" sqref="B20"/>
      <selection pane="bottomLeft" activeCell="J44" sqref="J44"/>
    </sheetView>
  </sheetViews>
  <sheetFormatPr defaultColWidth="8.88671875" defaultRowHeight="14.4"/>
  <cols>
    <col min="1" max="1" width="17.88671875" customWidth="1"/>
    <col min="2" max="2" width="13.6640625" style="38" bestFit="1" customWidth="1"/>
    <col min="3" max="5" width="13.6640625" style="39" customWidth="1"/>
    <col min="6" max="6" width="14.44140625" style="39" bestFit="1" customWidth="1"/>
    <col min="7" max="8" width="14.44140625" style="40" customWidth="1"/>
    <col min="9" max="9" width="16.5546875" style="38" bestFit="1" customWidth="1"/>
    <col min="10" max="10" width="16.5546875" style="38" customWidth="1"/>
    <col min="11" max="11" width="17.33203125" bestFit="1" customWidth="1"/>
    <col min="12" max="12" width="25.6640625" customWidth="1"/>
    <col min="13" max="13" width="11.6640625" bestFit="1" customWidth="1"/>
    <col min="14" max="14" width="11.5546875" bestFit="1" customWidth="1"/>
    <col min="15" max="16" width="10.5546875" bestFit="1" customWidth="1"/>
    <col min="17" max="17" width="11.5546875" bestFit="1" customWidth="1"/>
  </cols>
  <sheetData>
    <row r="1" spans="1:12">
      <c r="A1" t="s">
        <v>22</v>
      </c>
      <c r="B1" s="38" t="s">
        <v>23</v>
      </c>
      <c r="C1" s="39" t="s">
        <v>24</v>
      </c>
      <c r="D1" s="39" t="s">
        <v>25</v>
      </c>
      <c r="E1" s="39" t="s">
        <v>26</v>
      </c>
      <c r="F1" s="39" t="s">
        <v>27</v>
      </c>
      <c r="G1" s="40" t="s">
        <v>28</v>
      </c>
      <c r="H1" s="40" t="s">
        <v>29</v>
      </c>
      <c r="I1" s="38" t="s">
        <v>30</v>
      </c>
      <c r="J1" s="38" t="s">
        <v>65</v>
      </c>
      <c r="K1" t="s">
        <v>27</v>
      </c>
    </row>
    <row r="2" spans="1:12">
      <c r="E2" s="39">
        <f>C2+D2</f>
        <v>0</v>
      </c>
      <c r="F2" s="39">
        <f>E2</f>
        <v>0</v>
      </c>
      <c r="K2" s="49">
        <v>4848</v>
      </c>
    </row>
    <row r="3" spans="1:12">
      <c r="A3" s="41">
        <v>44197</v>
      </c>
      <c r="B3" s="42">
        <v>5.7000000000000002E-3</v>
      </c>
      <c r="C3" s="39">
        <v>-308082.10280045291</v>
      </c>
      <c r="E3" s="39">
        <f t="shared" ref="E3:E38" si="0">C3+D3</f>
        <v>-308082.10280045291</v>
      </c>
      <c r="F3" s="43">
        <f>F2+E3</f>
        <v>-308082.10280045291</v>
      </c>
      <c r="G3" s="44">
        <v>31</v>
      </c>
      <c r="H3" s="44">
        <f>SUM(G3:G14)</f>
        <v>365</v>
      </c>
      <c r="I3" s="39">
        <f t="shared" ref="I3:I38" si="1">ROUND(F3*B3*G3/H3,2)</f>
        <v>-149.15</v>
      </c>
      <c r="J3" s="39"/>
      <c r="K3" s="45">
        <f>I3+K2</f>
        <v>4698.8500000000004</v>
      </c>
    </row>
    <row r="4" spans="1:12">
      <c r="A4" s="41">
        <v>44228</v>
      </c>
      <c r="B4" s="42">
        <v>5.7000000000000002E-3</v>
      </c>
      <c r="C4" s="39">
        <v>-21308.56375740454</v>
      </c>
      <c r="E4" s="39">
        <f t="shared" si="0"/>
        <v>-21308.56375740454</v>
      </c>
      <c r="F4" s="43">
        <f t="shared" ref="F4:F38" si="2">F3+E4</f>
        <v>-329390.66655785742</v>
      </c>
      <c r="G4" s="44">
        <v>28</v>
      </c>
      <c r="H4" s="44">
        <f t="shared" ref="H4:H14" si="3">H3</f>
        <v>365</v>
      </c>
      <c r="I4" s="39">
        <f t="shared" si="1"/>
        <v>-144.03</v>
      </c>
      <c r="J4" s="39"/>
      <c r="K4" s="45">
        <f t="shared" ref="K4:K38" si="4">K3+I4</f>
        <v>4554.8200000000006</v>
      </c>
    </row>
    <row r="5" spans="1:12">
      <c r="A5" s="41">
        <v>44256</v>
      </c>
      <c r="B5" s="42">
        <v>5.7000000000000002E-3</v>
      </c>
      <c r="C5" s="39">
        <v>-31901.19129712446</v>
      </c>
      <c r="E5" s="39">
        <f t="shared" si="0"/>
        <v>-31901.19129712446</v>
      </c>
      <c r="F5" s="43">
        <f t="shared" si="2"/>
        <v>-361291.85785498191</v>
      </c>
      <c r="G5" s="44">
        <v>31</v>
      </c>
      <c r="H5" s="44">
        <f t="shared" si="3"/>
        <v>365</v>
      </c>
      <c r="I5" s="39">
        <f t="shared" si="1"/>
        <v>-174.9</v>
      </c>
      <c r="J5" s="39"/>
      <c r="K5" s="45">
        <f t="shared" si="4"/>
        <v>4379.920000000001</v>
      </c>
    </row>
    <row r="6" spans="1:12">
      <c r="A6" s="41">
        <v>44287</v>
      </c>
      <c r="B6" s="42">
        <v>5.7000000000000002E-3</v>
      </c>
      <c r="C6" s="39">
        <v>-28863.690565550452</v>
      </c>
      <c r="E6" s="39">
        <f t="shared" si="0"/>
        <v>-28863.690565550452</v>
      </c>
      <c r="F6" s="43">
        <f t="shared" si="2"/>
        <v>-390155.54842053237</v>
      </c>
      <c r="G6" s="44">
        <v>30</v>
      </c>
      <c r="H6" s="44">
        <f t="shared" si="3"/>
        <v>365</v>
      </c>
      <c r="I6" s="39">
        <f t="shared" si="1"/>
        <v>-182.79</v>
      </c>
      <c r="J6" s="39"/>
      <c r="K6" s="45">
        <f t="shared" si="4"/>
        <v>4197.130000000001</v>
      </c>
    </row>
    <row r="7" spans="1:12">
      <c r="A7" s="41">
        <v>44317</v>
      </c>
      <c r="B7" s="42">
        <v>5.7000000000000002E-3</v>
      </c>
      <c r="C7" s="39">
        <v>-8449.4084684446862</v>
      </c>
      <c r="E7" s="39">
        <f t="shared" si="0"/>
        <v>-8449.4084684446862</v>
      </c>
      <c r="F7" s="43">
        <f t="shared" si="2"/>
        <v>-398604.95688897709</v>
      </c>
      <c r="G7" s="44">
        <v>31</v>
      </c>
      <c r="H7" s="44">
        <f t="shared" si="3"/>
        <v>365</v>
      </c>
      <c r="I7" s="39">
        <f t="shared" si="1"/>
        <v>-192.97</v>
      </c>
      <c r="J7" s="39"/>
      <c r="K7" s="45">
        <f t="shared" si="4"/>
        <v>4004.1600000000012</v>
      </c>
    </row>
    <row r="8" spans="1:12">
      <c r="A8" s="41">
        <v>44348</v>
      </c>
      <c r="B8" s="42">
        <v>5.7000000000000002E-3</v>
      </c>
      <c r="C8" s="39">
        <v>34726.996494322346</v>
      </c>
      <c r="D8" s="39">
        <v>100247</v>
      </c>
      <c r="E8" s="39">
        <f t="shared" si="0"/>
        <v>134973.99649432235</v>
      </c>
      <c r="F8" s="43">
        <f t="shared" si="2"/>
        <v>-263630.96039465477</v>
      </c>
      <c r="G8" s="44">
        <v>30</v>
      </c>
      <c r="H8" s="44">
        <f t="shared" si="3"/>
        <v>365</v>
      </c>
      <c r="I8" s="39">
        <f t="shared" si="1"/>
        <v>-123.51</v>
      </c>
      <c r="J8" s="39">
        <v>-1305</v>
      </c>
      <c r="K8" s="45">
        <f>K7+I8+J8</f>
        <v>2575.650000000001</v>
      </c>
    </row>
    <row r="9" spans="1:12">
      <c r="A9" s="41">
        <v>44378</v>
      </c>
      <c r="B9" s="42">
        <v>5.7000000000000002E-3</v>
      </c>
      <c r="C9" s="39">
        <v>-16975.709531854431</v>
      </c>
      <c r="E9" s="39">
        <f t="shared" si="0"/>
        <v>-16975.709531854431</v>
      </c>
      <c r="F9" s="43">
        <f t="shared" si="2"/>
        <v>-280606.6699265092</v>
      </c>
      <c r="G9" s="44">
        <v>31</v>
      </c>
      <c r="H9" s="44">
        <f t="shared" si="3"/>
        <v>365</v>
      </c>
      <c r="I9" s="39">
        <f t="shared" si="1"/>
        <v>-135.84</v>
      </c>
      <c r="J9" s="39"/>
      <c r="K9" s="45">
        <f t="shared" si="4"/>
        <v>2439.8100000000009</v>
      </c>
    </row>
    <row r="10" spans="1:12">
      <c r="A10" s="41">
        <v>44409</v>
      </c>
      <c r="B10" s="42">
        <v>5.7000000000000002E-3</v>
      </c>
      <c r="C10" s="39">
        <v>17034.365235406352</v>
      </c>
      <c r="E10" s="39">
        <f t="shared" si="0"/>
        <v>17034.365235406352</v>
      </c>
      <c r="F10" s="43">
        <f t="shared" si="2"/>
        <v>-263572.30469110282</v>
      </c>
      <c r="G10" s="44">
        <v>31</v>
      </c>
      <c r="H10" s="44">
        <f t="shared" si="3"/>
        <v>365</v>
      </c>
      <c r="I10" s="39">
        <f t="shared" si="1"/>
        <v>-127.6</v>
      </c>
      <c r="J10" s="39"/>
      <c r="K10" s="45">
        <f t="shared" si="4"/>
        <v>2312.2100000000009</v>
      </c>
    </row>
    <row r="11" spans="1:12">
      <c r="A11" s="41">
        <v>44440</v>
      </c>
      <c r="B11" s="42">
        <v>5.7000000000000002E-3</v>
      </c>
      <c r="C11" s="39">
        <v>-951.36971852523857</v>
      </c>
      <c r="E11" s="39">
        <f t="shared" si="0"/>
        <v>-951.36971852523857</v>
      </c>
      <c r="F11" s="43">
        <f t="shared" si="2"/>
        <v>-264523.67440962803</v>
      </c>
      <c r="G11" s="44">
        <v>30</v>
      </c>
      <c r="H11" s="44">
        <f t="shared" si="3"/>
        <v>365</v>
      </c>
      <c r="I11" s="39">
        <f t="shared" si="1"/>
        <v>-123.93</v>
      </c>
      <c r="J11" s="39"/>
      <c r="K11" s="45">
        <f t="shared" si="4"/>
        <v>2188.2800000000011</v>
      </c>
    </row>
    <row r="12" spans="1:12">
      <c r="A12" s="41">
        <v>44470</v>
      </c>
      <c r="B12" s="42">
        <v>5.7000000000000002E-3</v>
      </c>
      <c r="C12" s="39">
        <v>-115047.00424584489</v>
      </c>
      <c r="E12" s="39">
        <f t="shared" si="0"/>
        <v>-115047.00424584489</v>
      </c>
      <c r="F12" s="43">
        <f t="shared" si="2"/>
        <v>-379570.67865547293</v>
      </c>
      <c r="G12" s="44">
        <v>31</v>
      </c>
      <c r="H12" s="44">
        <f t="shared" si="3"/>
        <v>365</v>
      </c>
      <c r="I12" s="39">
        <f t="shared" si="1"/>
        <v>-183.75</v>
      </c>
      <c r="J12" s="39"/>
      <c r="K12" s="45">
        <f t="shared" si="4"/>
        <v>2004.5300000000011</v>
      </c>
    </row>
    <row r="13" spans="1:12">
      <c r="A13" s="41">
        <v>44501</v>
      </c>
      <c r="B13" s="42">
        <v>5.7000000000000002E-3</v>
      </c>
      <c r="C13" s="39">
        <v>36083.037251895614</v>
      </c>
      <c r="E13" s="39">
        <f t="shared" si="0"/>
        <v>36083.037251895614</v>
      </c>
      <c r="F13" s="43">
        <f t="shared" si="2"/>
        <v>-343487.64140357729</v>
      </c>
      <c r="G13" s="44">
        <v>30</v>
      </c>
      <c r="H13" s="44">
        <f t="shared" si="3"/>
        <v>365</v>
      </c>
      <c r="I13" s="39">
        <f t="shared" si="1"/>
        <v>-160.91999999999999</v>
      </c>
      <c r="J13" s="39"/>
      <c r="K13" s="45">
        <f t="shared" si="4"/>
        <v>1843.610000000001</v>
      </c>
    </row>
    <row r="14" spans="1:12">
      <c r="A14" s="41">
        <v>44531</v>
      </c>
      <c r="B14" s="42">
        <v>5.7000000000000002E-3</v>
      </c>
      <c r="C14" s="39">
        <v>-177584.61964482599</v>
      </c>
      <c r="E14" s="39">
        <f t="shared" si="0"/>
        <v>-177584.61964482599</v>
      </c>
      <c r="F14" s="43">
        <f t="shared" si="2"/>
        <v>-521072.26104840328</v>
      </c>
      <c r="G14" s="44">
        <v>31</v>
      </c>
      <c r="H14" s="44">
        <f t="shared" si="3"/>
        <v>365</v>
      </c>
      <c r="I14" s="39">
        <f t="shared" si="1"/>
        <v>-252.26</v>
      </c>
      <c r="J14" s="39"/>
      <c r="K14" s="45">
        <f t="shared" si="4"/>
        <v>1591.350000000001</v>
      </c>
      <c r="L14" s="39">
        <f>SUM(I3:I14)</f>
        <v>-1951.65</v>
      </c>
    </row>
    <row r="15" spans="1:12">
      <c r="A15" s="41">
        <v>44562</v>
      </c>
      <c r="B15" s="42">
        <v>5.7000000000000002E-3</v>
      </c>
      <c r="C15" s="39">
        <v>6936.738763668749</v>
      </c>
      <c r="E15" s="39">
        <f t="shared" si="0"/>
        <v>6936.738763668749</v>
      </c>
      <c r="F15" s="43">
        <f t="shared" si="2"/>
        <v>-514135.52228473453</v>
      </c>
      <c r="G15" s="44">
        <v>31</v>
      </c>
      <c r="H15" s="44">
        <f>SUM(G15:G26)</f>
        <v>365</v>
      </c>
      <c r="I15" s="39">
        <f t="shared" si="1"/>
        <v>-248.9</v>
      </c>
      <c r="J15" s="39"/>
      <c r="K15" s="45">
        <f t="shared" si="4"/>
        <v>1342.450000000001</v>
      </c>
    </row>
    <row r="16" spans="1:12">
      <c r="A16" s="41">
        <v>44593</v>
      </c>
      <c r="B16" s="42">
        <v>5.7000000000000002E-3</v>
      </c>
      <c r="C16" s="39">
        <v>12474.472134751762</v>
      </c>
      <c r="E16" s="39">
        <f t="shared" si="0"/>
        <v>12474.472134751762</v>
      </c>
      <c r="F16" s="43">
        <f t="shared" si="2"/>
        <v>-501661.0501499828</v>
      </c>
      <c r="G16" s="44">
        <v>28</v>
      </c>
      <c r="H16" s="44">
        <f t="shared" ref="H16:H26" si="5">H15</f>
        <v>365</v>
      </c>
      <c r="I16" s="39">
        <f t="shared" si="1"/>
        <v>-219.36</v>
      </c>
      <c r="J16" s="39"/>
      <c r="K16" s="45">
        <f t="shared" si="4"/>
        <v>1123.0900000000011</v>
      </c>
    </row>
    <row r="17" spans="1:12">
      <c r="A17" s="41">
        <v>44621</v>
      </c>
      <c r="B17" s="42">
        <v>5.7000000000000002E-3</v>
      </c>
      <c r="C17" s="39">
        <v>4521.190546759346</v>
      </c>
      <c r="E17" s="39">
        <f t="shared" si="0"/>
        <v>4521.190546759346</v>
      </c>
      <c r="F17" s="43">
        <f t="shared" si="2"/>
        <v>-497139.85960322345</v>
      </c>
      <c r="G17" s="44">
        <v>31</v>
      </c>
      <c r="H17" s="44">
        <f t="shared" si="5"/>
        <v>365</v>
      </c>
      <c r="I17" s="39">
        <f t="shared" si="1"/>
        <v>-240.67</v>
      </c>
      <c r="J17" s="39"/>
      <c r="K17" s="45">
        <f t="shared" si="4"/>
        <v>882.4200000000011</v>
      </c>
    </row>
    <row r="18" spans="1:12">
      <c r="A18" s="41">
        <v>44652</v>
      </c>
      <c r="B18" s="42">
        <v>1.0200000000000001E-2</v>
      </c>
      <c r="C18" s="39">
        <v>8837.5289679612906</v>
      </c>
      <c r="E18" s="39">
        <f t="shared" si="0"/>
        <v>8837.5289679612906</v>
      </c>
      <c r="F18" s="43">
        <f t="shared" si="2"/>
        <v>-488302.33063526219</v>
      </c>
      <c r="G18" s="44">
        <v>30</v>
      </c>
      <c r="H18" s="44">
        <f t="shared" si="5"/>
        <v>365</v>
      </c>
      <c r="I18" s="39">
        <f t="shared" si="1"/>
        <v>-409.37</v>
      </c>
      <c r="J18" s="39"/>
      <c r="K18" s="45">
        <f t="shared" si="4"/>
        <v>473.05000000000109</v>
      </c>
    </row>
    <row r="19" spans="1:12">
      <c r="A19" s="41">
        <v>44682</v>
      </c>
      <c r="B19" s="42">
        <v>1.0200000000000001E-2</v>
      </c>
      <c r="C19" s="39">
        <v>61993.838029075006</v>
      </c>
      <c r="D19" s="39">
        <v>172416</v>
      </c>
      <c r="E19" s="39">
        <f t="shared" si="0"/>
        <v>234409.83802907501</v>
      </c>
      <c r="F19" s="43">
        <f t="shared" si="2"/>
        <v>-253892.49260618718</v>
      </c>
      <c r="G19" s="44">
        <v>31</v>
      </c>
      <c r="H19" s="44">
        <f t="shared" si="5"/>
        <v>365</v>
      </c>
      <c r="I19" s="39">
        <f t="shared" si="1"/>
        <v>-219.95</v>
      </c>
      <c r="J19" s="39">
        <v>-1994</v>
      </c>
      <c r="K19" s="45">
        <f>K18+I19+J19</f>
        <v>-1740.899999999999</v>
      </c>
    </row>
    <row r="20" spans="1:12">
      <c r="A20" s="41">
        <v>44713</v>
      </c>
      <c r="B20" s="42">
        <v>1.0200000000000001E-2</v>
      </c>
      <c r="C20" s="39">
        <v>55654.329914140719</v>
      </c>
      <c r="E20" s="39">
        <f t="shared" si="0"/>
        <v>55654.329914140719</v>
      </c>
      <c r="F20" s="43">
        <f t="shared" si="2"/>
        <v>-198238.16269204646</v>
      </c>
      <c r="G20" s="44">
        <v>30</v>
      </c>
      <c r="H20" s="44">
        <f t="shared" si="5"/>
        <v>365</v>
      </c>
      <c r="I20" s="39">
        <f t="shared" si="1"/>
        <v>-166.19</v>
      </c>
      <c r="J20" s="39"/>
      <c r="K20" s="45">
        <f t="shared" si="4"/>
        <v>-1907.089999999999</v>
      </c>
    </row>
    <row r="21" spans="1:12">
      <c r="A21" s="41">
        <v>44743</v>
      </c>
      <c r="B21" s="42">
        <v>2.1999999999999999E-2</v>
      </c>
      <c r="C21" s="39">
        <v>16403.676054034091</v>
      </c>
      <c r="E21" s="39">
        <f t="shared" si="0"/>
        <v>16403.676054034091</v>
      </c>
      <c r="F21" s="43">
        <f t="shared" si="2"/>
        <v>-181834.48663801237</v>
      </c>
      <c r="G21" s="44">
        <v>31</v>
      </c>
      <c r="H21" s="44">
        <f t="shared" si="5"/>
        <v>365</v>
      </c>
      <c r="I21" s="39">
        <f t="shared" si="1"/>
        <v>-339.76</v>
      </c>
      <c r="J21" s="39"/>
      <c r="K21" s="45">
        <f t="shared" si="4"/>
        <v>-2246.849999999999</v>
      </c>
    </row>
    <row r="22" spans="1:12">
      <c r="A22" s="41">
        <v>44774</v>
      </c>
      <c r="B22" s="42">
        <v>2.1999999999999999E-2</v>
      </c>
      <c r="C22" s="39">
        <v>-54795.217703238712</v>
      </c>
      <c r="E22" s="39">
        <f t="shared" si="0"/>
        <v>-54795.217703238712</v>
      </c>
      <c r="F22" s="43">
        <f t="shared" si="2"/>
        <v>-236629.70434125108</v>
      </c>
      <c r="G22" s="44">
        <v>31</v>
      </c>
      <c r="H22" s="44">
        <f t="shared" si="5"/>
        <v>365</v>
      </c>
      <c r="I22" s="39">
        <f t="shared" si="1"/>
        <v>-442.14</v>
      </c>
      <c r="J22" s="39"/>
      <c r="K22" s="45">
        <f t="shared" si="4"/>
        <v>-2688.9899999999989</v>
      </c>
    </row>
    <row r="23" spans="1:12">
      <c r="A23" s="41">
        <v>44805</v>
      </c>
      <c r="B23" s="42">
        <v>2.1999999999999999E-2</v>
      </c>
      <c r="C23" s="39">
        <v>11947.291091284715</v>
      </c>
      <c r="E23" s="39">
        <f t="shared" si="0"/>
        <v>11947.291091284715</v>
      </c>
      <c r="F23" s="43">
        <f t="shared" si="2"/>
        <v>-224682.41324996637</v>
      </c>
      <c r="G23" s="44">
        <v>30</v>
      </c>
      <c r="H23" s="44">
        <f t="shared" si="5"/>
        <v>365</v>
      </c>
      <c r="I23" s="39">
        <f t="shared" si="1"/>
        <v>-406.28</v>
      </c>
      <c r="J23" s="39"/>
      <c r="K23" s="45">
        <f t="shared" si="4"/>
        <v>-3095.2699999999986</v>
      </c>
    </row>
    <row r="24" spans="1:12">
      <c r="A24" s="41">
        <v>44835</v>
      </c>
      <c r="B24" s="42">
        <v>3.8699999999999998E-2</v>
      </c>
      <c r="C24" s="39">
        <v>-61334.892940829915</v>
      </c>
      <c r="E24" s="39">
        <f t="shared" si="0"/>
        <v>-61334.892940829915</v>
      </c>
      <c r="F24" s="43">
        <f t="shared" si="2"/>
        <v>-286017.30619079631</v>
      </c>
      <c r="G24" s="44">
        <v>31</v>
      </c>
      <c r="H24" s="44">
        <f t="shared" si="5"/>
        <v>365</v>
      </c>
      <c r="I24" s="39">
        <f t="shared" si="1"/>
        <v>-940.1</v>
      </c>
      <c r="J24" s="39"/>
      <c r="K24" s="45">
        <f t="shared" si="4"/>
        <v>-4035.3699999999985</v>
      </c>
    </row>
    <row r="25" spans="1:12">
      <c r="A25" s="41">
        <v>44866</v>
      </c>
      <c r="B25" s="42">
        <v>3.8699999999999998E-2</v>
      </c>
      <c r="C25" s="39">
        <v>-38869.462803545292</v>
      </c>
      <c r="E25" s="39">
        <f t="shared" si="0"/>
        <v>-38869.462803545292</v>
      </c>
      <c r="F25" s="43">
        <f t="shared" si="2"/>
        <v>-324886.7689943416</v>
      </c>
      <c r="G25" s="44">
        <v>30</v>
      </c>
      <c r="H25" s="44">
        <f t="shared" si="5"/>
        <v>365</v>
      </c>
      <c r="I25" s="39">
        <f t="shared" si="1"/>
        <v>-1033.4100000000001</v>
      </c>
      <c r="J25" s="39"/>
      <c r="K25" s="45">
        <f t="shared" si="4"/>
        <v>-5068.7799999999988</v>
      </c>
    </row>
    <row r="26" spans="1:12">
      <c r="A26" s="41">
        <v>44896</v>
      </c>
      <c r="B26" s="42">
        <v>3.8699999999999998E-2</v>
      </c>
      <c r="C26" s="39">
        <v>133769.08407785272</v>
      </c>
      <c r="E26" s="39">
        <f t="shared" si="0"/>
        <v>133769.08407785272</v>
      </c>
      <c r="F26" s="43">
        <f t="shared" si="2"/>
        <v>-191117.68491648888</v>
      </c>
      <c r="G26" s="44">
        <v>31</v>
      </c>
      <c r="H26" s="44">
        <f t="shared" si="5"/>
        <v>365</v>
      </c>
      <c r="I26" s="39">
        <f t="shared" si="1"/>
        <v>-628.17999999999995</v>
      </c>
      <c r="J26" s="39"/>
      <c r="K26" s="45">
        <f t="shared" si="4"/>
        <v>-5696.9599999999991</v>
      </c>
      <c r="L26" s="39">
        <f>SUM(I15:I26)</f>
        <v>-5294.31</v>
      </c>
    </row>
    <row r="27" spans="1:12">
      <c r="A27" s="41">
        <v>44927</v>
      </c>
      <c r="B27" s="42">
        <v>4.7300000000000002E-2</v>
      </c>
      <c r="C27" s="39">
        <v>-35415.544233562803</v>
      </c>
      <c r="E27" s="39">
        <f t="shared" si="0"/>
        <v>-35415.544233562803</v>
      </c>
      <c r="F27" s="43">
        <f t="shared" si="2"/>
        <v>-226533.22915005169</v>
      </c>
      <c r="G27" s="44">
        <v>31</v>
      </c>
      <c r="H27" s="44">
        <f>SUM(G27:G38)</f>
        <v>365</v>
      </c>
      <c r="I27" s="39">
        <f t="shared" si="1"/>
        <v>-910.04</v>
      </c>
      <c r="J27" s="39"/>
      <c r="K27" s="45">
        <f t="shared" si="4"/>
        <v>-6606.9999999999991</v>
      </c>
    </row>
    <row r="28" spans="1:12">
      <c r="A28" s="41">
        <v>44958</v>
      </c>
      <c r="B28" s="42">
        <v>4.7300000000000002E-2</v>
      </c>
      <c r="C28" s="39">
        <v>-7929.4122352737759</v>
      </c>
      <c r="E28" s="39">
        <f t="shared" si="0"/>
        <v>-7929.4122352737759</v>
      </c>
      <c r="F28" s="43">
        <f t="shared" si="2"/>
        <v>-234462.64138532546</v>
      </c>
      <c r="G28" s="44">
        <v>28</v>
      </c>
      <c r="H28" s="44">
        <f t="shared" ref="H28:H38" si="6">H27</f>
        <v>365</v>
      </c>
      <c r="I28" s="39">
        <f t="shared" si="1"/>
        <v>-850.75</v>
      </c>
      <c r="J28" s="39"/>
      <c r="K28" s="45">
        <f t="shared" si="4"/>
        <v>-7457.7499999999991</v>
      </c>
    </row>
    <row r="29" spans="1:12">
      <c r="A29" s="41">
        <v>44986</v>
      </c>
      <c r="B29" s="42">
        <v>4.7300000000000002E-2</v>
      </c>
      <c r="C29" s="39">
        <v>-29175.829442615999</v>
      </c>
      <c r="E29" s="39">
        <f t="shared" si="0"/>
        <v>-29175.829442615999</v>
      </c>
      <c r="F29" s="43">
        <f t="shared" si="2"/>
        <v>-263638.47082794143</v>
      </c>
      <c r="G29" s="44">
        <v>31</v>
      </c>
      <c r="H29" s="44">
        <f t="shared" si="6"/>
        <v>365</v>
      </c>
      <c r="I29" s="39">
        <f t="shared" si="1"/>
        <v>-1059.0999999999999</v>
      </c>
      <c r="J29" s="39"/>
      <c r="K29" s="45">
        <f t="shared" si="4"/>
        <v>-8516.8499999999985</v>
      </c>
    </row>
    <row r="30" spans="1:12">
      <c r="A30" s="41">
        <v>45017</v>
      </c>
      <c r="B30" s="42">
        <v>4.9799999999999997E-2</v>
      </c>
      <c r="C30" s="39">
        <v>-35749.709955729966</v>
      </c>
      <c r="E30" s="39">
        <f t="shared" si="0"/>
        <v>-35749.709955729966</v>
      </c>
      <c r="F30" s="43">
        <f t="shared" si="2"/>
        <v>-299388.18078367139</v>
      </c>
      <c r="G30" s="44">
        <v>30</v>
      </c>
      <c r="H30" s="44">
        <f t="shared" si="6"/>
        <v>365</v>
      </c>
      <c r="I30" s="39">
        <f t="shared" si="1"/>
        <v>-1225.44</v>
      </c>
      <c r="J30" s="39"/>
      <c r="K30" s="45">
        <f t="shared" si="4"/>
        <v>-9742.2899999999991</v>
      </c>
    </row>
    <row r="31" spans="1:12">
      <c r="A31" s="41">
        <v>45047</v>
      </c>
      <c r="B31" s="42">
        <v>4.9799999999999997E-2</v>
      </c>
      <c r="C31" s="39">
        <v>21026.796241022326</v>
      </c>
      <c r="E31" s="39">
        <f t="shared" si="0"/>
        <v>21026.796241022326</v>
      </c>
      <c r="F31" s="43">
        <f t="shared" si="2"/>
        <v>-278361.38454264903</v>
      </c>
      <c r="G31" s="44">
        <v>31</v>
      </c>
      <c r="H31" s="44">
        <f t="shared" si="6"/>
        <v>365</v>
      </c>
      <c r="I31" s="39">
        <f t="shared" si="1"/>
        <v>-1177.3499999999999</v>
      </c>
      <c r="J31" s="39"/>
      <c r="K31" s="45">
        <f t="shared" si="4"/>
        <v>-10919.64</v>
      </c>
    </row>
    <row r="32" spans="1:12">
      <c r="A32" s="41">
        <v>45078</v>
      </c>
      <c r="B32" s="42">
        <v>4.9799999999999997E-2</v>
      </c>
      <c r="C32" s="39">
        <v>35528.798257120157</v>
      </c>
      <c r="E32" s="39">
        <f t="shared" si="0"/>
        <v>35528.798257120157</v>
      </c>
      <c r="F32" s="43">
        <f t="shared" si="2"/>
        <v>-242832.58628552887</v>
      </c>
      <c r="G32" s="44">
        <v>30</v>
      </c>
      <c r="H32" s="44">
        <f t="shared" si="6"/>
        <v>365</v>
      </c>
      <c r="I32" s="39">
        <f t="shared" si="1"/>
        <v>-993.95</v>
      </c>
      <c r="J32" s="39"/>
      <c r="K32" s="45">
        <f t="shared" si="4"/>
        <v>-11913.59</v>
      </c>
    </row>
    <row r="33" spans="1:18">
      <c r="A33" s="41">
        <v>45108</v>
      </c>
      <c r="B33" s="42">
        <v>4.9799999999999997E-2</v>
      </c>
      <c r="C33" s="39">
        <v>11621.675805599749</v>
      </c>
      <c r="E33" s="39">
        <f t="shared" si="0"/>
        <v>11621.675805599749</v>
      </c>
      <c r="F33" s="43">
        <f t="shared" si="2"/>
        <v>-231210.91047992912</v>
      </c>
      <c r="G33" s="44">
        <v>31</v>
      </c>
      <c r="H33" s="44">
        <f t="shared" si="6"/>
        <v>365</v>
      </c>
      <c r="I33" s="39">
        <f t="shared" si="1"/>
        <v>-977.93</v>
      </c>
      <c r="J33" s="39"/>
      <c r="K33" s="45">
        <f t="shared" si="4"/>
        <v>-12891.52</v>
      </c>
    </row>
    <row r="34" spans="1:18">
      <c r="A34" s="41">
        <v>45139</v>
      </c>
      <c r="B34" s="42">
        <v>4.9799999999999997E-2</v>
      </c>
      <c r="C34" s="39">
        <v>-81787.715854950598</v>
      </c>
      <c r="E34" s="39">
        <f t="shared" si="0"/>
        <v>-81787.715854950598</v>
      </c>
      <c r="F34" s="43">
        <f t="shared" si="2"/>
        <v>-312998.62633487972</v>
      </c>
      <c r="G34" s="44">
        <v>31</v>
      </c>
      <c r="H34" s="44">
        <f t="shared" si="6"/>
        <v>365</v>
      </c>
      <c r="I34" s="39">
        <f t="shared" si="1"/>
        <v>-1323.86</v>
      </c>
      <c r="J34" s="39"/>
      <c r="K34" s="45">
        <f t="shared" si="4"/>
        <v>-14215.380000000001</v>
      </c>
    </row>
    <row r="35" spans="1:18">
      <c r="A35" s="41">
        <v>45170</v>
      </c>
      <c r="B35" s="42">
        <v>4.9799999999999997E-2</v>
      </c>
      <c r="C35" s="39">
        <v>18796.189864565065</v>
      </c>
      <c r="E35" s="39">
        <f t="shared" si="0"/>
        <v>18796.189864565065</v>
      </c>
      <c r="F35" s="43">
        <f t="shared" si="2"/>
        <v>-294202.43647031463</v>
      </c>
      <c r="G35" s="44">
        <v>30</v>
      </c>
      <c r="H35" s="44">
        <f t="shared" si="6"/>
        <v>365</v>
      </c>
      <c r="I35" s="39">
        <f t="shared" si="1"/>
        <v>-1204.21</v>
      </c>
      <c r="J35" s="39"/>
      <c r="K35" s="45">
        <f t="shared" si="4"/>
        <v>-15419.59</v>
      </c>
    </row>
    <row r="36" spans="1:18">
      <c r="A36" s="41">
        <v>45200</v>
      </c>
      <c r="B36" s="42">
        <v>5.4899999999999997E-2</v>
      </c>
      <c r="C36" s="39">
        <v>-7488.7475074968534</v>
      </c>
      <c r="E36" s="39">
        <f t="shared" si="0"/>
        <v>-7488.7475074968534</v>
      </c>
      <c r="F36" s="43">
        <f t="shared" si="2"/>
        <v>-301691.18397781148</v>
      </c>
      <c r="G36" s="44">
        <v>31</v>
      </c>
      <c r="H36" s="44">
        <f t="shared" si="6"/>
        <v>365</v>
      </c>
      <c r="I36" s="39">
        <f t="shared" si="1"/>
        <v>-1406.71</v>
      </c>
      <c r="J36" s="39"/>
      <c r="K36" s="45">
        <f t="shared" si="4"/>
        <v>-16826.3</v>
      </c>
    </row>
    <row r="37" spans="1:18">
      <c r="A37" s="41">
        <v>45231</v>
      </c>
      <c r="B37" s="42">
        <v>5.4899999999999997E-2</v>
      </c>
      <c r="C37" s="39">
        <v>-32267.141364440497</v>
      </c>
      <c r="E37" s="39">
        <f t="shared" si="0"/>
        <v>-32267.141364440497</v>
      </c>
      <c r="F37" s="43">
        <f t="shared" si="2"/>
        <v>-333958.32534225198</v>
      </c>
      <c r="G37" s="44">
        <v>30</v>
      </c>
      <c r="H37" s="44">
        <f t="shared" si="6"/>
        <v>365</v>
      </c>
      <c r="I37" s="39">
        <f t="shared" si="1"/>
        <v>-1506.93</v>
      </c>
      <c r="J37" s="39"/>
      <c r="K37" s="45">
        <f t="shared" si="4"/>
        <v>-18333.23</v>
      </c>
    </row>
    <row r="38" spans="1:18">
      <c r="A38" s="41">
        <v>45261</v>
      </c>
      <c r="B38" s="42">
        <v>5.4899999999999997E-2</v>
      </c>
      <c r="C38" s="39">
        <v>-54353.129547780583</v>
      </c>
      <c r="E38" s="39">
        <f t="shared" si="0"/>
        <v>-54353.129547780583</v>
      </c>
      <c r="F38" s="43">
        <f t="shared" si="2"/>
        <v>-388311.45489003253</v>
      </c>
      <c r="G38" s="44">
        <v>31</v>
      </c>
      <c r="H38" s="44">
        <f t="shared" si="6"/>
        <v>365</v>
      </c>
      <c r="I38" s="39">
        <f t="shared" si="1"/>
        <v>-1810.6</v>
      </c>
      <c r="J38" s="39"/>
      <c r="K38" s="45">
        <f t="shared" si="4"/>
        <v>-20143.829999999998</v>
      </c>
      <c r="L38" s="39">
        <f>SUM(I27:I38)</f>
        <v>-14446.87</v>
      </c>
    </row>
    <row r="39" spans="1:18">
      <c r="A39" s="41"/>
      <c r="B39" s="42"/>
      <c r="F39" s="43"/>
      <c r="G39" s="44"/>
      <c r="H39" s="44"/>
      <c r="I39" s="39"/>
      <c r="J39" s="39"/>
      <c r="K39" s="45"/>
    </row>
    <row r="40" spans="1:18">
      <c r="A40" s="41"/>
      <c r="B40" s="42"/>
      <c r="C40" s="43"/>
      <c r="D40" s="43"/>
      <c r="E40" s="43"/>
      <c r="F40" s="43"/>
      <c r="G40" s="44"/>
      <c r="H40" s="44"/>
      <c r="I40" s="39">
        <f>SUM(I3:I39)</f>
        <v>-21692.83</v>
      </c>
      <c r="J40" s="39"/>
      <c r="K40" s="45"/>
    </row>
    <row r="41" spans="1:18">
      <c r="A41" s="41"/>
      <c r="B41" s="42"/>
      <c r="F41" s="43"/>
      <c r="G41" s="44"/>
      <c r="H41" s="44"/>
    </row>
    <row r="42" spans="1:18">
      <c r="A42" s="41"/>
      <c r="B42" s="42"/>
      <c r="F42" s="43"/>
      <c r="G42" s="44"/>
      <c r="H42" s="44"/>
    </row>
    <row r="43" spans="1:18">
      <c r="F43" s="43"/>
      <c r="G43" s="44"/>
      <c r="H43" s="44"/>
      <c r="M43" s="46"/>
      <c r="N43" s="46"/>
      <c r="O43" s="46"/>
      <c r="P43" s="46"/>
    </row>
    <row r="44" spans="1:18">
      <c r="L44" s="39"/>
      <c r="M44" s="47"/>
      <c r="N44" s="48"/>
      <c r="O44" s="48"/>
      <c r="P44" s="48"/>
      <c r="Q44" s="48"/>
      <c r="R44" s="49"/>
    </row>
    <row r="45" spans="1:18">
      <c r="M45" s="48"/>
      <c r="N45" s="48"/>
      <c r="O45" s="48"/>
      <c r="P45" s="48"/>
      <c r="Q45" s="48"/>
    </row>
    <row r="46" spans="1:18">
      <c r="L46" s="39"/>
      <c r="M46" s="47"/>
      <c r="N46" s="47"/>
      <c r="O46" s="47"/>
      <c r="P46" s="47"/>
      <c r="Q46" s="48"/>
    </row>
  </sheetData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72820BC222D64D8DC9A2DA070C4654" ma:contentTypeVersion="4" ma:contentTypeDescription="Create a new document." ma:contentTypeScope="" ma:versionID="0f680be39e736a13f1a0da5019821b7a">
  <xsd:schema xmlns:xsd="http://www.w3.org/2001/XMLSchema" xmlns:xs="http://www.w3.org/2001/XMLSchema" xmlns:p="http://schemas.microsoft.com/office/2006/metadata/properties" xmlns:ns2="350538af-ac85-4a7e-a050-2815b534ee5b" targetNamespace="http://schemas.microsoft.com/office/2006/metadata/properties" ma:root="true" ma:fieldsID="507bb29b80f45b56f8875f2500c939bc" ns2:_="">
    <xsd:import namespace="350538af-ac85-4a7e-a050-2815b534ee5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0538af-ac85-4a7e-a050-2815b534ee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E81FF6A-2CBF-404E-B207-3C84946578AD}"/>
</file>

<file path=customXml/itemProps2.xml><?xml version="1.0" encoding="utf-8"?>
<ds:datastoreItem xmlns:ds="http://schemas.openxmlformats.org/officeDocument/2006/customXml" ds:itemID="{1FC27B5C-57ED-4327-96D9-D8F84F5894F5}"/>
</file>

<file path=customXml/itemProps3.xml><?xml version="1.0" encoding="utf-8"?>
<ds:datastoreItem xmlns:ds="http://schemas.openxmlformats.org/officeDocument/2006/customXml" ds:itemID="{F19426C7-2490-4393-9A55-395D9AC6C1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SUMMARY</vt:lpstr>
      <vt:lpstr>2021-2024 REG ASSET 1551-00 SME</vt:lpstr>
      <vt:lpstr>2021-2024 INTEREST RECALC. SME</vt:lpstr>
      <vt:lpstr>2021-2024 REG ASSET 1586-00 CN</vt:lpstr>
      <vt:lpstr>2021-2024 INTEREST RECALC. CN</vt:lpstr>
      <vt:lpstr>2021-2024 REG ASSET 1550-00 LV</vt:lpstr>
      <vt:lpstr>2021-2024 INTEREST RECALC. LV</vt:lpstr>
      <vt:lpstr>2021-2024 REG ASSET 1584-00 NW</vt:lpstr>
      <vt:lpstr>2021-2024 INTEREST RECALC. NW</vt:lpstr>
      <vt:lpstr>2021-2024 1580-00 WMS</vt:lpstr>
      <vt:lpstr>2021-2024 INT. RECALC. WMS</vt:lpstr>
      <vt:lpstr>2021-2024 1580-00 CBDR B</vt:lpstr>
      <vt:lpstr>2021-2024 INT. RECALC. CBDR B</vt:lpstr>
      <vt:lpstr>2021-2024 1580-01 WMS CLASS A</vt:lpstr>
      <vt:lpstr>2021-2024 INT. RECALC. CLASS 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Graziano</dc:creator>
  <cp:lastModifiedBy>Brandon Ott</cp:lastModifiedBy>
  <dcterms:created xsi:type="dcterms:W3CDTF">2025-01-26T15:18:29Z</dcterms:created>
  <dcterms:modified xsi:type="dcterms:W3CDTF">2025-01-27T14:23:36Z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0x010100F172820BC222D64D8DC9A2DA070C4654</vt:lpwstr>
  </property>
</Properties>
</file>