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suincca.sharepoint.com/sites/GSHICostofService2025/Shared Documents/General/01 - Initial App Prep/00 - Files for Submission/Error Checking/"/>
    </mc:Choice>
  </mc:AlternateContent>
  <xr:revisionPtr revIDLastSave="0" documentId="8_{D252F253-1C48-4BA7-BA5A-9C33063D8805}" xr6:coauthVersionLast="47" xr6:coauthVersionMax="47" xr10:uidLastSave="{00000000-0000-0000-0000-000000000000}"/>
  <bookViews>
    <workbookView xWindow="-120" yWindow="-120" windowWidth="25440" windowHeight="15270" xr2:uid="{137B364A-0ACE-4FDE-B1A5-50D4741E76F8}"/>
  </bookViews>
  <sheets>
    <sheet name="Ex 9 Acc CCA 2019" sheetId="1" r:id="rId1"/>
  </sheets>
  <externalReferences>
    <externalReference r:id="rId2"/>
    <externalReference r:id="rId3"/>
  </externalReferences>
  <definedNames>
    <definedName name="ApprovedYr">'[1]Z1.ModelVariables'!$C$12</definedName>
    <definedName name="BridgeYear">'[2]LDC Info'!$E$26</definedName>
    <definedName name="CRLF">'[1]Z1.ModelVariables'!$C$10</definedName>
    <definedName name="TestYear">'[2]LDC Info'!$E$24</definedName>
    <definedName name="TestYr">'[1]A1.Admin'!$C$13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B22" i="1"/>
  <c r="L21" i="1"/>
  <c r="K21" i="1"/>
  <c r="H21" i="1"/>
  <c r="I21" i="1" s="1"/>
  <c r="K20" i="1"/>
  <c r="L20" i="1" s="1"/>
  <c r="H20" i="1"/>
  <c r="I20" i="1" s="1"/>
  <c r="E19" i="1"/>
  <c r="H19" i="1" s="1"/>
  <c r="I19" i="1" s="1"/>
  <c r="K18" i="1"/>
  <c r="L18" i="1" s="1"/>
  <c r="H18" i="1"/>
  <c r="I18" i="1" s="1"/>
  <c r="K17" i="1"/>
  <c r="L17" i="1" s="1"/>
  <c r="H17" i="1"/>
  <c r="I17" i="1" s="1"/>
  <c r="K16" i="1"/>
  <c r="L16" i="1" s="1"/>
  <c r="H16" i="1"/>
  <c r="I16" i="1" s="1"/>
  <c r="K15" i="1"/>
  <c r="L15" i="1" s="1"/>
  <c r="H15" i="1"/>
  <c r="I15" i="1" s="1"/>
  <c r="K14" i="1"/>
  <c r="L14" i="1" s="1"/>
  <c r="H14" i="1"/>
  <c r="I14" i="1" s="1"/>
  <c r="E13" i="1"/>
  <c r="K13" i="1" s="1"/>
  <c r="L13" i="1" s="1"/>
  <c r="K12" i="1"/>
  <c r="L12" i="1" s="1"/>
  <c r="E12" i="1"/>
  <c r="H12" i="1" s="1"/>
  <c r="I12" i="1" s="1"/>
  <c r="K11" i="1"/>
  <c r="L11" i="1" s="1"/>
  <c r="H11" i="1"/>
  <c r="I11" i="1" s="1"/>
  <c r="K10" i="1"/>
  <c r="L10" i="1" s="1"/>
  <c r="H10" i="1"/>
  <c r="I10" i="1" s="1"/>
  <c r="K9" i="1"/>
  <c r="L9" i="1" s="1"/>
  <c r="H9" i="1"/>
  <c r="I9" i="1" s="1"/>
  <c r="K8" i="1"/>
  <c r="L8" i="1" s="1"/>
  <c r="H8" i="1"/>
  <c r="I8" i="1" s="1"/>
  <c r="K7" i="1"/>
  <c r="L7" i="1" s="1"/>
  <c r="E7" i="1"/>
  <c r="H7" i="1" s="1"/>
  <c r="I7" i="1" s="1"/>
  <c r="E6" i="1"/>
  <c r="H6" i="1" s="1"/>
  <c r="I6" i="1" s="1"/>
  <c r="K5" i="1"/>
  <c r="L5" i="1" s="1"/>
  <c r="H5" i="1"/>
  <c r="I5" i="1" s="1"/>
  <c r="E22" i="1" l="1"/>
  <c r="H13" i="1"/>
  <c r="I13" i="1" s="1"/>
  <c r="I22" i="1" s="1"/>
  <c r="K19" i="1"/>
  <c r="L19" i="1" s="1"/>
  <c r="K6" i="1"/>
  <c r="L6" i="1" s="1"/>
  <c r="L22" i="1" s="1"/>
  <c r="N22" i="1" l="1"/>
  <c r="N25" i="1" s="1"/>
  <c r="N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Chisholm, David</author>
  </authors>
  <commentList>
    <comment ref="K4" authorId="0" shapeId="0" xr:uid="{5E17515A-46FD-44E3-83D1-2B0B7E2AB442}">
      <text>
        <r>
          <rPr>
            <b/>
            <sz val="9"/>
            <color indexed="81"/>
            <rFont val="Tahoma"/>
            <family val="2"/>
          </rPr>
          <t>Chisholm, David:</t>
        </r>
        <r>
          <rPr>
            <sz val="9"/>
            <color indexed="81"/>
            <rFont val="Tahoma"/>
            <family val="2"/>
          </rPr>
          <t xml:space="preserve">
Column D/Column 9 from sch 8 of the tax return is UCC with full year addition. By backing out the AIIP adjustment of column 12, this returns the UCC value to additions being half-year ruled and gives us the correct basis to calculate CCA without AIIP.
DC 2024-09-11</t>
        </r>
      </text>
    </comment>
  </commentList>
</comments>
</file>

<file path=xl/sharedStrings.xml><?xml version="1.0" encoding="utf-8"?>
<sst xmlns="http://schemas.openxmlformats.org/spreadsheetml/2006/main" count="22" uniqueCount="20">
  <si>
    <t>2019 Bill C-97 Accelerated CCA vs. Non-Accelerated</t>
  </si>
  <si>
    <t>Column 9</t>
  </si>
  <si>
    <t>Column 10</t>
  </si>
  <si>
    <t>Column 11</t>
  </si>
  <si>
    <t>Column 12</t>
  </si>
  <si>
    <t>Column 14</t>
  </si>
  <si>
    <t>UCC</t>
  </si>
  <si>
    <t>Proceeds of Disposition</t>
  </si>
  <si>
    <t>Net capital cost of AIIP acquired during the year</t>
  </si>
  <si>
    <t>UCC Adjustment for AIIP acquired during the year</t>
  </si>
  <si>
    <t>CCA Rate</t>
  </si>
  <si>
    <t>UCC, with AIIP</t>
  </si>
  <si>
    <t>CCA, with AIIP</t>
  </si>
  <si>
    <t>UCC, if AIIP didn't exist</t>
  </si>
  <si>
    <t>CCA, if AIIP didn't exist</t>
  </si>
  <si>
    <t>1b</t>
  </si>
  <si>
    <t>Agrees to Sch 1</t>
  </si>
  <si>
    <t>If AIIP didn't exist</t>
  </si>
  <si>
    <t>CCA Difference</t>
  </si>
  <si>
    <t>X / (1 - 26.5%)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</si>
</sst>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10" fontId="0" fillId="0" borderId="0" xfId="0" applyNumberFormat="1"/>
    <xf numFmtId="43" fontId="2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0%20Rate%20Application\1%20-%20Initial%20Application\RateMaker\GSHI%20Utility_APPL_2020EDR_RateMaker%20(8%20yr).xlsm" TargetMode="External"/><Relationship Id="rId1" Type="http://schemas.openxmlformats.org/officeDocument/2006/relationships/externalLinkPath" Target="file:///F:\2020%20Rate%20Application\1%20-%20Initial%20Application\RateMaker\GSHI%20Utility_APPL_2020EDR_RateMaker%20(8%20yr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%20Rate%20Application\1%20-%20Initial%20Application\2020_Filing_Requirements_Chapter2_Appendices_updatedbyJW_2019_08_09%20(restored%202018082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C2.LoadForecast"/>
      <sheetName val="C3.DistRevenue"/>
      <sheetName val="C4.CommodityPrice"/>
      <sheetName val="C5.PassthruRates"/>
      <sheetName val="C6.LowVoltage"/>
      <sheetName val="C7.ServiceRevenues"/>
      <sheetName val="C8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CostAllocation"/>
      <sheetName val="F3.RevenueAllocation"/>
      <sheetName val="F4.RateDesign"/>
      <sheetName val="F5.FixedVarRevenue"/>
      <sheetName val="H1.RatesCheck"/>
      <sheetName val="H2.FinalRate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>
        <row r="13">
          <cell r="C13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0">
          <cell r="C10" t="str">
            <v xml:space="preserve">_x000D_
</v>
          </cell>
        </row>
        <row r="12">
          <cell r="C12" t="str">
            <v>2013 Approved</v>
          </cell>
        </row>
      </sheetData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24">
          <cell r="E24">
            <v>2020</v>
          </cell>
        </row>
        <row r="26">
          <cell r="E26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9">
          <cell r="D19">
            <v>2651922.5900000003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">
          <cell r="L21">
            <v>564690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E2945-EDD0-405F-835D-2E22FA407197}">
  <sheetPr>
    <tabColor theme="7" tint="0.79998168889431442"/>
    <pageSetUpPr fitToPage="1"/>
  </sheetPr>
  <dimension ref="A1:N28"/>
  <sheetViews>
    <sheetView tabSelected="1" workbookViewId="0">
      <selection activeCell="L7" sqref="L7"/>
    </sheetView>
  </sheetViews>
  <sheetFormatPr defaultRowHeight="15" x14ac:dyDescent="0.25"/>
  <cols>
    <col min="2" max="2" width="15.28515625" bestFit="1" customWidth="1"/>
    <col min="3" max="3" width="12.5703125" customWidth="1"/>
    <col min="4" max="4" width="15.7109375" customWidth="1"/>
    <col min="5" max="5" width="18.28515625" customWidth="1"/>
    <col min="7" max="7" width="3" customWidth="1"/>
    <col min="8" max="8" width="14.140625" customWidth="1"/>
    <col min="9" max="9" width="15.85546875" customWidth="1"/>
    <col min="10" max="10" width="3.7109375" customWidth="1"/>
    <col min="11" max="11" width="14.28515625" bestFit="1" customWidth="1"/>
    <col min="12" max="12" width="13.28515625" bestFit="1" customWidth="1"/>
    <col min="14" max="14" width="13.28515625" bestFit="1" customWidth="1"/>
  </cols>
  <sheetData>
    <row r="1" spans="1:12" ht="26.25" x14ac:dyDescent="0.4">
      <c r="A1" s="1" t="s">
        <v>0</v>
      </c>
    </row>
    <row r="3" spans="1:12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12" ht="45" x14ac:dyDescent="0.25"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H4" s="3" t="s">
        <v>11</v>
      </c>
      <c r="I4" s="3" t="s">
        <v>12</v>
      </c>
      <c r="K4" s="4" t="s">
        <v>13</v>
      </c>
      <c r="L4" s="4" t="s">
        <v>14</v>
      </c>
    </row>
    <row r="5" spans="1:12" x14ac:dyDescent="0.25">
      <c r="A5" s="5">
        <v>1</v>
      </c>
      <c r="B5" s="6">
        <v>38802377</v>
      </c>
      <c r="C5" s="6"/>
      <c r="D5" s="6"/>
      <c r="E5" s="6"/>
      <c r="F5" s="6">
        <v>4</v>
      </c>
      <c r="G5" s="6"/>
      <c r="H5" s="6">
        <f t="shared" ref="H5:H11" si="0">B5+E5</f>
        <v>38802377</v>
      </c>
      <c r="I5" s="6">
        <f>ROUND(H5*F5/100,0)</f>
        <v>1552095</v>
      </c>
      <c r="J5" s="6"/>
      <c r="K5" s="6">
        <f>B5-E5</f>
        <v>38802377</v>
      </c>
      <c r="L5" s="6">
        <f>ROUND(K5*F5/100,0)</f>
        <v>1552095</v>
      </c>
    </row>
    <row r="6" spans="1:12" x14ac:dyDescent="0.25">
      <c r="A6" s="5">
        <v>8</v>
      </c>
      <c r="B6" s="6">
        <v>830080</v>
      </c>
      <c r="C6" s="6"/>
      <c r="D6" s="6">
        <v>81475</v>
      </c>
      <c r="E6" s="6">
        <f>ROUND(D6*0.5,0)</f>
        <v>40738</v>
      </c>
      <c r="F6" s="6">
        <v>20</v>
      </c>
      <c r="G6" s="6"/>
      <c r="H6" s="6">
        <f t="shared" si="0"/>
        <v>870818</v>
      </c>
      <c r="I6" s="6">
        <f t="shared" ref="I6:I21" si="1">ROUND(H6*F6/100,0)</f>
        <v>174164</v>
      </c>
      <c r="J6" s="6"/>
      <c r="K6" s="6">
        <f t="shared" ref="K6:K20" si="2">B6-E6</f>
        <v>789342</v>
      </c>
      <c r="L6" s="6">
        <f t="shared" ref="L6:L21" si="3">ROUND(K6*F6/100,0)</f>
        <v>157868</v>
      </c>
    </row>
    <row r="7" spans="1:12" x14ac:dyDescent="0.25">
      <c r="A7" s="5">
        <v>10</v>
      </c>
      <c r="B7" s="6">
        <v>1308651</v>
      </c>
      <c r="C7" s="6"/>
      <c r="D7" s="6">
        <v>144362</v>
      </c>
      <c r="E7" s="6">
        <f>ROUND(D7*0.5,0)</f>
        <v>72181</v>
      </c>
      <c r="F7" s="6">
        <v>30</v>
      </c>
      <c r="G7" s="6"/>
      <c r="H7" s="6">
        <f t="shared" si="0"/>
        <v>1380832</v>
      </c>
      <c r="I7" s="6">
        <f t="shared" si="1"/>
        <v>414250</v>
      </c>
      <c r="J7" s="6"/>
      <c r="K7" s="6">
        <f t="shared" si="2"/>
        <v>1236470</v>
      </c>
      <c r="L7" s="6">
        <f t="shared" si="3"/>
        <v>370941</v>
      </c>
    </row>
    <row r="8" spans="1:12" x14ac:dyDescent="0.25">
      <c r="A8" s="5">
        <v>17</v>
      </c>
      <c r="B8" s="6">
        <v>37282</v>
      </c>
      <c r="C8" s="6"/>
      <c r="D8" s="6"/>
      <c r="E8" s="6"/>
      <c r="F8" s="6">
        <v>8</v>
      </c>
      <c r="G8" s="6"/>
      <c r="H8" s="6">
        <f t="shared" si="0"/>
        <v>37282</v>
      </c>
      <c r="I8" s="6">
        <f t="shared" si="1"/>
        <v>2983</v>
      </c>
      <c r="J8" s="6"/>
      <c r="K8" s="6">
        <f t="shared" si="2"/>
        <v>37282</v>
      </c>
      <c r="L8" s="6">
        <f t="shared" si="3"/>
        <v>2983</v>
      </c>
    </row>
    <row r="9" spans="1:12" x14ac:dyDescent="0.25">
      <c r="A9" s="5">
        <v>17</v>
      </c>
      <c r="B9" s="6">
        <v>25155</v>
      </c>
      <c r="C9" s="6"/>
      <c r="D9" s="6"/>
      <c r="E9" s="6"/>
      <c r="F9" s="6">
        <v>8</v>
      </c>
      <c r="G9" s="6"/>
      <c r="H9" s="6">
        <f t="shared" si="0"/>
        <v>25155</v>
      </c>
      <c r="I9" s="6">
        <f t="shared" si="1"/>
        <v>2012</v>
      </c>
      <c r="J9" s="6"/>
      <c r="K9" s="6">
        <f t="shared" si="2"/>
        <v>25155</v>
      </c>
      <c r="L9" s="6">
        <f t="shared" si="3"/>
        <v>2012</v>
      </c>
    </row>
    <row r="10" spans="1:12" x14ac:dyDescent="0.25">
      <c r="A10" s="5">
        <v>42</v>
      </c>
      <c r="B10" s="6">
        <v>189262</v>
      </c>
      <c r="C10" s="6"/>
      <c r="D10" s="6"/>
      <c r="E10" s="6"/>
      <c r="F10" s="6">
        <v>12</v>
      </c>
      <c r="G10" s="6"/>
      <c r="H10" s="6">
        <f t="shared" si="0"/>
        <v>189262</v>
      </c>
      <c r="I10" s="6">
        <f t="shared" si="1"/>
        <v>22711</v>
      </c>
      <c r="J10" s="6"/>
      <c r="K10" s="6">
        <f t="shared" si="2"/>
        <v>189262</v>
      </c>
      <c r="L10" s="6">
        <f t="shared" si="3"/>
        <v>22711</v>
      </c>
    </row>
    <row r="11" spans="1:12" x14ac:dyDescent="0.25">
      <c r="A11" s="5">
        <v>45</v>
      </c>
      <c r="B11" s="6">
        <v>1</v>
      </c>
      <c r="C11" s="6"/>
      <c r="D11" s="6"/>
      <c r="E11" s="6"/>
      <c r="F11" s="6">
        <v>45</v>
      </c>
      <c r="G11" s="6"/>
      <c r="H11" s="6">
        <f t="shared" si="0"/>
        <v>1</v>
      </c>
      <c r="I11" s="6">
        <f t="shared" si="1"/>
        <v>0</v>
      </c>
      <c r="J11" s="6"/>
      <c r="K11" s="6">
        <f t="shared" si="2"/>
        <v>1</v>
      </c>
      <c r="L11" s="6">
        <f t="shared" si="3"/>
        <v>0</v>
      </c>
    </row>
    <row r="12" spans="1:12" x14ac:dyDescent="0.25">
      <c r="A12" s="5">
        <v>47</v>
      </c>
      <c r="B12" s="6">
        <v>59030232</v>
      </c>
      <c r="C12" s="6">
        <v>85613</v>
      </c>
      <c r="D12" s="6">
        <v>7544250</v>
      </c>
      <c r="E12" s="6">
        <f>ROUND(D12*0.5,0)</f>
        <v>3772125</v>
      </c>
      <c r="F12" s="6">
        <v>8</v>
      </c>
      <c r="G12" s="6"/>
      <c r="H12" s="6">
        <f>B12+E12</f>
        <v>62802357</v>
      </c>
      <c r="I12" s="6">
        <f t="shared" si="1"/>
        <v>5024189</v>
      </c>
      <c r="J12" s="6"/>
      <c r="K12" s="6">
        <f t="shared" si="2"/>
        <v>55258107</v>
      </c>
      <c r="L12" s="6">
        <f t="shared" si="3"/>
        <v>4420649</v>
      </c>
    </row>
    <row r="13" spans="1:12" x14ac:dyDescent="0.25">
      <c r="A13" s="5">
        <v>50</v>
      </c>
      <c r="B13" s="6">
        <v>338310</v>
      </c>
      <c r="C13" s="6"/>
      <c r="D13" s="6">
        <v>294235</v>
      </c>
      <c r="E13" s="6">
        <f>ROUND(D13*0.5,0)</f>
        <v>147118</v>
      </c>
      <c r="F13" s="6">
        <v>55</v>
      </c>
      <c r="G13" s="6"/>
      <c r="H13" s="6">
        <f t="shared" ref="H13:H21" si="4">B13+E13</f>
        <v>485428</v>
      </c>
      <c r="I13" s="6">
        <f t="shared" si="1"/>
        <v>266985</v>
      </c>
      <c r="J13" s="6"/>
      <c r="K13" s="6">
        <f t="shared" si="2"/>
        <v>191192</v>
      </c>
      <c r="L13" s="6">
        <f t="shared" si="3"/>
        <v>105156</v>
      </c>
    </row>
    <row r="14" spans="1:12" x14ac:dyDescent="0.25">
      <c r="A14" s="5">
        <v>95</v>
      </c>
      <c r="B14" s="6">
        <v>685491</v>
      </c>
      <c r="C14" s="6"/>
      <c r="D14" s="6"/>
      <c r="E14" s="6"/>
      <c r="F14" s="6">
        <v>0</v>
      </c>
      <c r="G14" s="6"/>
      <c r="H14" s="6">
        <f t="shared" si="4"/>
        <v>685491</v>
      </c>
      <c r="I14" s="6">
        <f t="shared" si="1"/>
        <v>0</v>
      </c>
      <c r="J14" s="6"/>
      <c r="K14" s="6">
        <f t="shared" si="2"/>
        <v>685491</v>
      </c>
      <c r="L14" s="6">
        <f t="shared" si="3"/>
        <v>0</v>
      </c>
    </row>
    <row r="15" spans="1:12" x14ac:dyDescent="0.25">
      <c r="A15" s="5" t="s">
        <v>15</v>
      </c>
      <c r="B15" s="6">
        <v>1287466</v>
      </c>
      <c r="C15" s="6"/>
      <c r="D15" s="6"/>
      <c r="E15" s="6"/>
      <c r="F15" s="6">
        <v>6</v>
      </c>
      <c r="G15" s="6"/>
      <c r="H15" s="6">
        <f t="shared" si="4"/>
        <v>1287466</v>
      </c>
      <c r="I15" s="6">
        <f t="shared" si="1"/>
        <v>77248</v>
      </c>
      <c r="J15" s="6"/>
      <c r="K15" s="6">
        <f t="shared" si="2"/>
        <v>1287466</v>
      </c>
      <c r="L15" s="6">
        <f t="shared" si="3"/>
        <v>77248</v>
      </c>
    </row>
    <row r="16" spans="1:12" x14ac:dyDescent="0.25">
      <c r="A16" s="5">
        <v>94</v>
      </c>
      <c r="B16" s="6">
        <v>1405904</v>
      </c>
      <c r="C16" s="6"/>
      <c r="D16" s="6"/>
      <c r="E16" s="6"/>
      <c r="F16" s="6">
        <v>0</v>
      </c>
      <c r="G16" s="6"/>
      <c r="H16" s="6">
        <f t="shared" si="4"/>
        <v>1405904</v>
      </c>
      <c r="I16" s="6">
        <f t="shared" si="1"/>
        <v>0</v>
      </c>
      <c r="J16" s="6"/>
      <c r="K16" s="6">
        <f t="shared" si="2"/>
        <v>1405904</v>
      </c>
      <c r="L16" s="6">
        <f t="shared" si="3"/>
        <v>0</v>
      </c>
    </row>
    <row r="17" spans="1:14" x14ac:dyDescent="0.25">
      <c r="A17" s="5">
        <v>14.1</v>
      </c>
      <c r="B17" s="6">
        <v>6597</v>
      </c>
      <c r="C17" s="6"/>
      <c r="D17" s="6"/>
      <c r="E17" s="6"/>
      <c r="F17" s="6">
        <v>5</v>
      </c>
      <c r="G17" s="6"/>
      <c r="H17" s="6">
        <f t="shared" si="4"/>
        <v>6597</v>
      </c>
      <c r="I17" s="6">
        <f t="shared" si="1"/>
        <v>330</v>
      </c>
      <c r="J17" s="6"/>
      <c r="K17" s="6">
        <f t="shared" si="2"/>
        <v>6597</v>
      </c>
      <c r="L17" s="6">
        <f t="shared" si="3"/>
        <v>330</v>
      </c>
    </row>
    <row r="18" spans="1:14" x14ac:dyDescent="0.25">
      <c r="A18" s="5" t="s">
        <v>15</v>
      </c>
      <c r="B18" s="6">
        <v>172569</v>
      </c>
      <c r="C18" s="6"/>
      <c r="D18" s="6"/>
      <c r="E18" s="6"/>
      <c r="F18" s="6">
        <v>6</v>
      </c>
      <c r="G18" s="6"/>
      <c r="H18" s="6">
        <f t="shared" si="4"/>
        <v>172569</v>
      </c>
      <c r="I18" s="6">
        <f t="shared" si="1"/>
        <v>10354</v>
      </c>
      <c r="J18" s="6"/>
      <c r="K18" s="6">
        <f t="shared" si="2"/>
        <v>172569</v>
      </c>
      <c r="L18" s="6">
        <f t="shared" si="3"/>
        <v>10354</v>
      </c>
    </row>
    <row r="19" spans="1:14" x14ac:dyDescent="0.25">
      <c r="A19" s="5" t="s">
        <v>15</v>
      </c>
      <c r="B19" s="6">
        <v>275397</v>
      </c>
      <c r="C19" s="6"/>
      <c r="D19" s="6">
        <v>275397</v>
      </c>
      <c r="E19" s="6">
        <f>ROUND(D19*0.5,0)</f>
        <v>137699</v>
      </c>
      <c r="F19" s="6">
        <v>6</v>
      </c>
      <c r="G19" s="6"/>
      <c r="H19" s="6">
        <f t="shared" si="4"/>
        <v>413096</v>
      </c>
      <c r="I19" s="6">
        <f t="shared" si="1"/>
        <v>24786</v>
      </c>
      <c r="J19" s="6"/>
      <c r="K19" s="6">
        <f>B19-E19</f>
        <v>137698</v>
      </c>
      <c r="L19" s="6">
        <f t="shared" si="3"/>
        <v>8262</v>
      </c>
    </row>
    <row r="20" spans="1:14" x14ac:dyDescent="0.25">
      <c r="A20" s="5">
        <v>12</v>
      </c>
      <c r="B20" s="6">
        <v>6524</v>
      </c>
      <c r="C20" s="6"/>
      <c r="D20" s="6"/>
      <c r="E20" s="6"/>
      <c r="F20" s="6">
        <v>100</v>
      </c>
      <c r="G20" s="6"/>
      <c r="H20" s="6">
        <f t="shared" si="4"/>
        <v>6524</v>
      </c>
      <c r="I20" s="6">
        <f t="shared" si="1"/>
        <v>6524</v>
      </c>
      <c r="J20" s="6"/>
      <c r="K20" s="6">
        <f t="shared" si="2"/>
        <v>6524</v>
      </c>
      <c r="L20" s="6">
        <f t="shared" si="3"/>
        <v>6524</v>
      </c>
    </row>
    <row r="21" spans="1:14" x14ac:dyDescent="0.25">
      <c r="A21" s="5">
        <v>43.2</v>
      </c>
      <c r="B21" s="6">
        <v>476028</v>
      </c>
      <c r="C21" s="6"/>
      <c r="D21" s="6">
        <v>476028</v>
      </c>
      <c r="E21" s="6">
        <v>476028</v>
      </c>
      <c r="F21" s="6">
        <v>50</v>
      </c>
      <c r="G21" s="6"/>
      <c r="H21" s="6">
        <f t="shared" si="4"/>
        <v>952056</v>
      </c>
      <c r="I21" s="6">
        <f t="shared" si="1"/>
        <v>476028</v>
      </c>
      <c r="J21" s="6"/>
      <c r="K21" s="6">
        <f>B21</f>
        <v>476028</v>
      </c>
      <c r="L21" s="6">
        <f t="shared" si="3"/>
        <v>238014</v>
      </c>
    </row>
    <row r="22" spans="1:14" x14ac:dyDescent="0.25">
      <c r="B22" s="7">
        <f>SUM(B5:B21)</f>
        <v>104877326</v>
      </c>
      <c r="C22" s="6"/>
      <c r="D22" s="7">
        <f>SUM(D5:D21)</f>
        <v>8815747</v>
      </c>
      <c r="E22" s="7">
        <f>SUM(E5:E21)</f>
        <v>4645889</v>
      </c>
      <c r="F22" s="6"/>
      <c r="G22" s="6"/>
      <c r="H22" s="6"/>
      <c r="I22" s="7">
        <f>SUM(I5:I21)</f>
        <v>8054659</v>
      </c>
      <c r="J22" s="6"/>
      <c r="K22" s="6"/>
      <c r="L22" s="7">
        <f>SUM(L5:L21)</f>
        <v>6975147</v>
      </c>
      <c r="N22" s="8">
        <f>I22-L22</f>
        <v>1079512</v>
      </c>
    </row>
    <row r="23" spans="1:14" x14ac:dyDescent="0.25">
      <c r="B23" s="6"/>
      <c r="C23" s="6"/>
      <c r="D23" s="6"/>
      <c r="E23" s="6"/>
      <c r="F23" s="6"/>
      <c r="G23" s="6"/>
      <c r="H23" s="6"/>
      <c r="I23" s="6" t="s">
        <v>16</v>
      </c>
      <c r="J23" s="6"/>
      <c r="K23" s="6"/>
      <c r="L23" t="s">
        <v>17</v>
      </c>
      <c r="N23" t="s">
        <v>18</v>
      </c>
    </row>
    <row r="24" spans="1:14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4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M25" s="9">
        <v>0.26500000000000001</v>
      </c>
      <c r="N25" s="8">
        <f>N22*M25</f>
        <v>286070.68</v>
      </c>
    </row>
    <row r="27" spans="1:14" ht="15.75" thickBot="1" x14ac:dyDescent="0.3">
      <c r="M27" s="5" t="s">
        <v>19</v>
      </c>
      <c r="N27" s="10">
        <f>N25/(1-M25)</f>
        <v>389211.80952380953</v>
      </c>
    </row>
    <row r="28" spans="1:14" ht="15.75" thickTop="1" x14ac:dyDescent="0.25"/>
  </sheetData>
  <pageMargins left="0.7" right="0.7" top="0.75" bottom="0.75" header="0.3" footer="0.3"/>
  <pageSetup scale="7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C264BBED9C34284609B6FACE239A4" ma:contentTypeVersion="4" ma:contentTypeDescription="Create a new document." ma:contentTypeScope="" ma:versionID="73f6d36ec82be77d04a6a8bc7797cbe2">
  <xsd:schema xmlns:xsd="http://www.w3.org/2001/XMLSchema" xmlns:xs="http://www.w3.org/2001/XMLSchema" xmlns:p="http://schemas.microsoft.com/office/2006/metadata/properties" xmlns:ns2="77e6a0f2-55ff-42a5-9a68-2fc1c0f9e282" targetNamespace="http://schemas.microsoft.com/office/2006/metadata/properties" ma:root="true" ma:fieldsID="351e4622012de6b56ff1c494637534f1" ns2:_="">
    <xsd:import namespace="77e6a0f2-55ff-42a5-9a68-2fc1c0f9e2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6a0f2-55ff-42a5-9a68-2fc1c0f9e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EED680-AED5-4EE0-BC67-6666BBFCB958}"/>
</file>

<file path=customXml/itemProps2.xml><?xml version="1.0" encoding="utf-8"?>
<ds:datastoreItem xmlns:ds="http://schemas.openxmlformats.org/officeDocument/2006/customXml" ds:itemID="{FB94B3FC-60FD-4F63-8C0F-5DFD7196BE7B}"/>
</file>

<file path=customXml/itemProps3.xml><?xml version="1.0" encoding="utf-8"?>
<ds:datastoreItem xmlns:ds="http://schemas.openxmlformats.org/officeDocument/2006/customXml" ds:itemID="{8B7C1251-8446-4D9E-906E-77C1470531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 9 Acc CCA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Chisholm, David</dc:creator>
  <cp:lastModifiedBy>Chisholm, David</cp:lastModifiedBy>
  <dcterms:created xsi:type="dcterms:W3CDTF">2024-12-10T19:37:32Z</dcterms:created>
  <dcterms:modified xsi:type="dcterms:W3CDTF">2024-12-10T19:46:10Z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0x01010006CC264BBED9C34284609B6FACE239A4</vt:lpwstr>
  </property>
</Properties>
</file>