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yhydro.torontohydro.com/divisions/regulatorylegal/2025RateApp/Exhibits/DRO-Settlement Proposal Update/Schedules/"/>
    </mc:Choice>
  </mc:AlternateContent>
  <xr:revisionPtr revIDLastSave="0" documentId="13_ncr:1_{AFE2D5D1-294D-4F35-8150-C8AC7A434117}" xr6:coauthVersionLast="47" xr6:coauthVersionMax="47" xr10:uidLastSave="{00000000-0000-0000-0000-000000000000}"/>
  <bookViews>
    <workbookView xWindow="-110" yWindow="-110" windowWidth="19420" windowHeight="10420" tabRatio="751" xr2:uid="{00000000-000D-0000-FFFF-FFFF00000000}"/>
  </bookViews>
  <sheets>
    <sheet name="App.2-FA Proposed REG Inves Cx" sheetId="2" r:id="rId1"/>
    <sheet name="App.2-FA Proposed REG ISA" sheetId="3" r:id="rId2"/>
    <sheet name="GPMC Fixed Asset Continuity" sheetId="15" r:id="rId3"/>
    <sheet name="App.2-FB Calc of REG Consol" sheetId="11" r:id="rId4"/>
    <sheet name="App.2-FB Calc of REG 1980" sheetId="4" r:id="rId5"/>
    <sheet name="App.2-FB Calc of REG 1920" sheetId="13" r:id="rId6"/>
    <sheet name="App.2-FB Calc of REG 1611" sheetId="1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Key1" hidden="1">#REF!</definedName>
    <definedName name="_Order1" hidden="1">0</definedName>
    <definedName name="_Parse_Out" hidden="1">#REF!</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pprovedYr">'[1]Z1.ModelVariables'!$C$12</definedName>
    <definedName name="AS2DocOpenMode" hidden="1">"AS2DocumentEdit"</definedName>
    <definedName name="AS2HasNoAutoHeaderFooter" hidden="1">" "</definedName>
    <definedName name="azad" hidden="1">{#N/A,#N/A,FALSE,"Aging Summary";#N/A,#N/A,FALSE,"Ratio Analysis";#N/A,#N/A,FALSE,"Test 120 Day Accts";#N/A,#N/A,FALSE,"Tickmarks"}</definedName>
    <definedName name="BI_LDCLIST">'[2]3. Rate Class Selection'!$B$19:$B$21</definedName>
    <definedName name="Bridge_Year">'[3]0.1 LDC Info'!$E$23</definedName>
    <definedName name="BridgeYear">'[4]LDC Info'!$E$26</definedName>
    <definedName name="Cash">#REF!</definedName>
    <definedName name="contactf">#REF!</definedName>
    <definedName name="CRLF">'[1]Z1.ModelVariables'!$C$10</definedName>
    <definedName name="Crystal_1_1_WEBI_DataGrid" hidden="1">[5]summary!#REF!</definedName>
    <definedName name="Crystal_1_1_WEBI_HHeading" hidden="1">[5]summary!#REF!</definedName>
    <definedName name="Crystal_1_1_WEBI_Table" hidden="1">[5]summary!#REF!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stomerAdministration">[6]lists!$Z$1:$Z$36</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BNUMBER">'[4]LDC Info'!$E$16</definedName>
    <definedName name="EPMWorkbookOptions_2" hidden="1">"73ImntHK7EFLONWYoC7fE37y7nXi63fxHS3iv392AQAA"</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ixed_Charges">[6]lists!$I$1:$I$212</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istdate">[7]Financials!$E$76</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hidden="1">{#N/A,#N/A,FALSE,"Aging Summary";#N/A,#N/A,FALSE,"Ratio Analysis";#N/A,#N/A,FALSE,"Test 120 Day Accts";#N/A,#N/A,FALSE,"Tickmarks"}</definedName>
    <definedName name="Incr2000">#REF!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jj\" hidden="1">{#N/A,#N/A,FALSE,"Aging Summary";#N/A,#N/A,FALSE,"Ratio Analysis";#N/A,#N/A,FALSE,"Test 120 Day Accts";#N/A,#N/A,FALSE,"Tickmarks"}</definedName>
    <definedName name="l" hidden="1">{#N/A,#N/A,FALSE,"Aging Summary";#N/A,#N/A,FALSE,"Ratio Analysis";#N/A,#N/A,FALSE,"Test 120 Day Accts";#N/A,#N/A,FALSE,"Tickmarks"}</definedName>
    <definedName name="Last_Rebasing_Year">'[3]0.1 LDC Info'!$E$27</definedName>
    <definedName name="LastSheet" hidden="1">"Fixed Asset Amort and  UCC 2"</definedName>
    <definedName name="LDC_LIST">[8]lists!$AM$1:$AM$80</definedName>
    <definedName name="LDCNAMES">[6]lists!$AL$1:$AL$78</definedName>
    <definedName name="LIMIT">#REF!</definedName>
    <definedName name="LossFactors">[6]lists!$L$2:$L$15</definedName>
    <definedName name="m" hidden="1">{#N/A,#N/A,FALSE,"Aging Summary";#N/A,#N/A,FALSE,"Ratio Analysis";#N/A,#N/A,FALSE,"Test 120 Day Accts";#N/A,#N/A,FALSE,"Tickmarks"}</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NonPayment">[6]lists!$AA$1:$AA$71</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2">'GPMC Fixed Asset Continuity'!$A$1:$BP$9</definedName>
    <definedName name="print_end">#REF!</definedName>
    <definedName name="Rate_Class">[6]lists!$A$2:$A$105</definedName>
    <definedName name="RATE_CLASSES">[6]lists!$A$1:$A$104</definedName>
    <definedName name="ratedescription">[9]hidden1!$D$1:$D$122</definedName>
    <definedName name="RebaseYear">'[4]LDC Info'!$E$28</definedName>
    <definedName name="RebaseYear_1">'[10]LDC Info'!$E$24</definedName>
    <definedName name="RenameBridge">'[11]LDC Info'!$E$26</definedName>
    <definedName name="RenameRebase">'[11]LDC Info'!$E$28</definedName>
    <definedName name="RenameTest">'[11]LDC Info'!$E$24</definedName>
    <definedName name="RMpilsVer">'[1]Z1.ModelVariables'!$C$13</definedName>
    <definedName name="RMversion">'[12]Z1.ModelVariables'!$C$13</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ALBENF">#REF!</definedName>
    <definedName name="salreg">#REF!</definedName>
    <definedName name="SALREGF">#REF!</definedName>
    <definedName name="TableName">"Dummy"</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etert" hidden="1">#REF!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nits">[6]lists!$N$2:$N$5</definedName>
    <definedName name="Units1">[6]lists!$O$2:$O$4</definedName>
    <definedName name="Units2">[6]lists!$P$2:$P$3</definedName>
    <definedName name="Utility">[7]Financials!$A$1</definedName>
    <definedName name="utitliy1">[13]Financials!$A$1</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aluevx">42.314159</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AGBENF">#REF!</definedName>
    <definedName name="wagdob">#REF!</definedName>
    <definedName name="wagdobf">#REF!</definedName>
    <definedName name="wagreg">#REF!</definedName>
    <definedName name="wagregf">#REF!</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34" i="14" l="1"/>
  <c r="AT38" i="14"/>
  <c r="AS34" i="4"/>
  <c r="AS38" i="4"/>
  <c r="AS29" i="4"/>
  <c r="AA28" i="11"/>
  <c r="Q101" i="2"/>
  <c r="P101" i="2"/>
  <c r="O101" i="2"/>
  <c r="N101" i="2"/>
  <c r="M101" i="2"/>
  <c r="Q100" i="2"/>
  <c r="P100" i="2"/>
  <c r="O100" i="2"/>
  <c r="N100" i="2"/>
  <c r="M100" i="2"/>
  <c r="Q99" i="2"/>
  <c r="P99" i="2"/>
  <c r="O99" i="2"/>
  <c r="N99" i="2"/>
  <c r="M99" i="2"/>
  <c r="M68" i="2"/>
  <c r="N68" i="2" s="1"/>
  <c r="O68" i="2" s="1"/>
  <c r="P68" i="2" s="1"/>
  <c r="Q68" i="2" s="1"/>
  <c r="Q64" i="2"/>
  <c r="P64" i="2"/>
  <c r="O64" i="2"/>
  <c r="N64" i="2"/>
  <c r="M64" i="2"/>
  <c r="Q63" i="2"/>
  <c r="P63" i="2"/>
  <c r="O63" i="2"/>
  <c r="N63" i="2"/>
  <c r="M63" i="2"/>
  <c r="Q62" i="2"/>
  <c r="P62" i="2"/>
  <c r="O62" i="2"/>
  <c r="N62" i="2"/>
  <c r="M62" i="2"/>
  <c r="N31" i="2"/>
  <c r="O31" i="2" s="1"/>
  <c r="P31" i="2" s="1"/>
  <c r="Q31" i="2" s="1"/>
  <c r="Q46" i="3" l="1"/>
  <c r="P46" i="3"/>
  <c r="O46" i="3"/>
  <c r="N46" i="3"/>
  <c r="M46" i="3"/>
  <c r="P73" i="14" s="1"/>
  <c r="P89" i="14" s="1"/>
  <c r="P93" i="14" s="1"/>
  <c r="Q40" i="3"/>
  <c r="T73" i="13" s="1"/>
  <c r="T89" i="13" s="1"/>
  <c r="T93" i="13" s="1"/>
  <c r="P40" i="3"/>
  <c r="O40" i="3"/>
  <c r="R73" i="13" s="1"/>
  <c r="R89" i="13" s="1"/>
  <c r="R93" i="13" s="1"/>
  <c r="N40" i="3"/>
  <c r="M40" i="3"/>
  <c r="Q34" i="3"/>
  <c r="P34" i="3"/>
  <c r="O34" i="3"/>
  <c r="T77" i="14"/>
  <c r="AU38" i="14" s="1"/>
  <c r="S77" i="14"/>
  <c r="AR38" i="14" s="1"/>
  <c r="AT57" i="14" s="1"/>
  <c r="R77" i="14"/>
  <c r="AO38" i="14" s="1"/>
  <c r="AQ38" i="14" s="1"/>
  <c r="AQ57" i="14" s="1"/>
  <c r="Q77" i="14"/>
  <c r="P77" i="14"/>
  <c r="AI38" i="14" s="1"/>
  <c r="T77" i="13"/>
  <c r="S77" i="13"/>
  <c r="R77" i="13"/>
  <c r="Q77" i="13"/>
  <c r="AL38" i="13" s="1"/>
  <c r="AN38" i="13" s="1"/>
  <c r="AN57" i="13" s="1"/>
  <c r="P77" i="13"/>
  <c r="AI38" i="13" s="1"/>
  <c r="AK38" i="13" s="1"/>
  <c r="AK57" i="13" s="1"/>
  <c r="T77" i="4"/>
  <c r="AU38" i="4" s="1"/>
  <c r="S77" i="4"/>
  <c r="R77" i="4"/>
  <c r="Q77" i="4"/>
  <c r="P77" i="4"/>
  <c r="AV37" i="11"/>
  <c r="AT37" i="11"/>
  <c r="AJ37" i="11"/>
  <c r="AW24" i="11"/>
  <c r="AM24" i="11"/>
  <c r="AK24" i="11"/>
  <c r="AW22" i="11"/>
  <c r="AW37" i="11" s="1"/>
  <c r="AV22" i="11"/>
  <c r="AT22" i="11"/>
  <c r="AT24" i="11" s="1"/>
  <c r="AS22" i="11"/>
  <c r="AQ22" i="11"/>
  <c r="AQ37" i="11" s="1"/>
  <c r="AP22" i="11"/>
  <c r="AN22" i="11"/>
  <c r="AN37" i="11" s="1"/>
  <c r="AM22" i="11"/>
  <c r="AK22" i="11"/>
  <c r="AK37" i="11" s="1"/>
  <c r="AJ22" i="11"/>
  <c r="AW21" i="11"/>
  <c r="AV21" i="11"/>
  <c r="AV24" i="11" s="1"/>
  <c r="AT21" i="11"/>
  <c r="AS21" i="11"/>
  <c r="AS37" i="11" s="1"/>
  <c r="AQ21" i="11"/>
  <c r="AP21" i="11"/>
  <c r="AP37" i="11" s="1"/>
  <c r="AN21" i="11"/>
  <c r="AM21" i="11"/>
  <c r="AM37" i="11" s="1"/>
  <c r="AK21" i="11"/>
  <c r="AJ21" i="11"/>
  <c r="AJ24" i="11" s="1"/>
  <c r="AM61" i="11"/>
  <c r="AK61" i="11"/>
  <c r="AV53" i="11"/>
  <c r="AW61" i="11" s="1"/>
  <c r="AS53" i="11"/>
  <c r="AT61" i="11" s="1"/>
  <c r="AP53" i="11"/>
  <c r="AQ61" i="11" s="1"/>
  <c r="AM53" i="11"/>
  <c r="AN61" i="11" s="1"/>
  <c r="AJ53" i="11"/>
  <c r="AJ61" i="11" s="1"/>
  <c r="Q77" i="11"/>
  <c r="AL38" i="11" s="1"/>
  <c r="P78" i="11"/>
  <c r="Q78" i="11"/>
  <c r="R78" i="11"/>
  <c r="S78" i="11"/>
  <c r="T78" i="11"/>
  <c r="P86" i="11"/>
  <c r="Q86" i="11"/>
  <c r="R86" i="11"/>
  <c r="S86" i="11"/>
  <c r="T86" i="11"/>
  <c r="AL38" i="14"/>
  <c r="AN38" i="14" s="1"/>
  <c r="AN57" i="14" s="1"/>
  <c r="AV37" i="14"/>
  <c r="AT37" i="14"/>
  <c r="AJ37" i="14"/>
  <c r="AW24" i="14"/>
  <c r="AM24" i="14"/>
  <c r="AK24" i="14"/>
  <c r="AW22" i="14"/>
  <c r="AW37" i="14" s="1"/>
  <c r="AV22" i="14"/>
  <c r="AT22" i="14"/>
  <c r="AT24" i="14" s="1"/>
  <c r="AS22" i="14"/>
  <c r="AQ22" i="14"/>
  <c r="AQ37" i="14" s="1"/>
  <c r="AP22" i="14"/>
  <c r="AN22" i="14"/>
  <c r="AN37" i="14" s="1"/>
  <c r="AM22" i="14"/>
  <c r="AK22" i="14"/>
  <c r="AK37" i="14" s="1"/>
  <c r="AJ22" i="14"/>
  <c r="AW21" i="14"/>
  <c r="AV21" i="14"/>
  <c r="AV24" i="14" s="1"/>
  <c r="AT21" i="14"/>
  <c r="AS21" i="14"/>
  <c r="AS37" i="14" s="1"/>
  <c r="AQ21" i="14"/>
  <c r="AP21" i="14"/>
  <c r="AP37" i="14" s="1"/>
  <c r="AN21" i="14"/>
  <c r="AM21" i="14"/>
  <c r="AM37" i="14" s="1"/>
  <c r="AK21" i="14"/>
  <c r="AJ21" i="14"/>
  <c r="AJ24" i="14" s="1"/>
  <c r="AW61" i="14"/>
  <c r="AV61" i="14"/>
  <c r="AK61" i="14"/>
  <c r="AJ61" i="14"/>
  <c r="AV53" i="14"/>
  <c r="AS53" i="14"/>
  <c r="AT61" i="14" s="1"/>
  <c r="AP53" i="14"/>
  <c r="AQ61" i="14" s="1"/>
  <c r="AM53" i="14"/>
  <c r="AN61" i="14" s="1"/>
  <c r="AJ53" i="14"/>
  <c r="T73" i="14"/>
  <c r="T89" i="14" s="1"/>
  <c r="T93" i="14" s="1"/>
  <c r="S73" i="14"/>
  <c r="S89" i="14" s="1"/>
  <c r="S93" i="14" s="1"/>
  <c r="R73" i="14"/>
  <c r="R89" i="14" s="1"/>
  <c r="R93" i="14" s="1"/>
  <c r="Q73" i="14"/>
  <c r="Q89" i="14" s="1"/>
  <c r="Q93" i="14" s="1"/>
  <c r="T86" i="14"/>
  <c r="S86" i="14"/>
  <c r="R86" i="14"/>
  <c r="Q86" i="14"/>
  <c r="P86" i="14"/>
  <c r="AU38" i="13"/>
  <c r="AW38" i="13" s="1"/>
  <c r="AW57" i="13" s="1"/>
  <c r="AT37" i="13"/>
  <c r="AW24" i="13"/>
  <c r="AK24" i="13"/>
  <c r="AW22" i="13"/>
  <c r="AW37" i="13" s="1"/>
  <c r="AV22" i="13"/>
  <c r="AT22" i="13"/>
  <c r="AT24" i="13" s="1"/>
  <c r="AS22" i="13"/>
  <c r="AQ22" i="13"/>
  <c r="AQ37" i="13" s="1"/>
  <c r="AP22" i="13"/>
  <c r="AN22" i="13"/>
  <c r="AN37" i="13" s="1"/>
  <c r="AM22" i="13"/>
  <c r="AK22" i="13"/>
  <c r="AK37" i="13" s="1"/>
  <c r="AJ22" i="13"/>
  <c r="AW21" i="13"/>
  <c r="AV21" i="13"/>
  <c r="AV24" i="13" s="1"/>
  <c r="AT21" i="13"/>
  <c r="AS21" i="13"/>
  <c r="AS37" i="13" s="1"/>
  <c r="AQ21" i="13"/>
  <c r="AP21" i="13"/>
  <c r="AP37" i="13" s="1"/>
  <c r="AN21" i="13"/>
  <c r="AM21" i="13"/>
  <c r="AM37" i="13" s="1"/>
  <c r="AK21" i="13"/>
  <c r="AJ21" i="13"/>
  <c r="AJ24" i="13" s="1"/>
  <c r="AV53" i="13"/>
  <c r="AW61" i="13" s="1"/>
  <c r="AS53" i="13"/>
  <c r="AT61" i="13" s="1"/>
  <c r="AP53" i="13"/>
  <c r="AQ61" i="13" s="1"/>
  <c r="AM53" i="13"/>
  <c r="AN61" i="13" s="1"/>
  <c r="AJ53" i="13"/>
  <c r="AK61" i="13" s="1"/>
  <c r="S73" i="13"/>
  <c r="Q73" i="13"/>
  <c r="Q73" i="11" s="1"/>
  <c r="P73" i="13"/>
  <c r="P89" i="13" s="1"/>
  <c r="P93" i="13" s="1"/>
  <c r="T86" i="13"/>
  <c r="S86" i="13"/>
  <c r="R86" i="13"/>
  <c r="Q86" i="13"/>
  <c r="P86" i="13"/>
  <c r="AR38" i="4"/>
  <c r="AT38" i="4" s="1"/>
  <c r="AT57" i="4" s="1"/>
  <c r="AO38" i="4"/>
  <c r="AQ38" i="4" s="1"/>
  <c r="AQ57" i="4" s="1"/>
  <c r="AL38" i="4"/>
  <c r="AM38" i="4" s="1"/>
  <c r="AM57" i="4" s="1"/>
  <c r="AT37" i="4"/>
  <c r="AW24" i="4"/>
  <c r="AK24" i="4"/>
  <c r="AW22" i="4"/>
  <c r="AW37" i="4" s="1"/>
  <c r="AV22" i="4"/>
  <c r="AT22" i="4"/>
  <c r="AT24" i="4" s="1"/>
  <c r="AS22" i="4"/>
  <c r="AQ22" i="4"/>
  <c r="AQ37" i="4" s="1"/>
  <c r="AP22" i="4"/>
  <c r="AN22" i="4"/>
  <c r="AN37" i="4" s="1"/>
  <c r="AM22" i="4"/>
  <c r="AK22" i="4"/>
  <c r="AK37" i="4" s="1"/>
  <c r="AJ22" i="4"/>
  <c r="AW21" i="4"/>
  <c r="AV21" i="4"/>
  <c r="AV24" i="4" s="1"/>
  <c r="AT21" i="4"/>
  <c r="AS21" i="4"/>
  <c r="AS37" i="4" s="1"/>
  <c r="AQ21" i="4"/>
  <c r="AP21" i="4"/>
  <c r="AP37" i="4" s="1"/>
  <c r="AN21" i="4"/>
  <c r="AM21" i="4"/>
  <c r="AM37" i="4" s="1"/>
  <c r="AK21" i="4"/>
  <c r="AJ21" i="4"/>
  <c r="AJ24" i="4" s="1"/>
  <c r="AV53" i="4"/>
  <c r="AW61" i="4" s="1"/>
  <c r="AS53" i="4"/>
  <c r="AT61" i="4" s="1"/>
  <c r="AP53" i="4"/>
  <c r="AQ61" i="4" s="1"/>
  <c r="AM53" i="4"/>
  <c r="AN61" i="4" s="1"/>
  <c r="AJ53" i="4"/>
  <c r="AK61" i="4" s="1"/>
  <c r="Q101" i="3"/>
  <c r="P101" i="3"/>
  <c r="O101" i="3"/>
  <c r="N101" i="3"/>
  <c r="M101" i="3"/>
  <c r="Q100" i="3"/>
  <c r="P100" i="3"/>
  <c r="O100" i="3"/>
  <c r="N100" i="3"/>
  <c r="M100" i="3"/>
  <c r="Q99" i="3"/>
  <c r="P99" i="3"/>
  <c r="O99" i="3"/>
  <c r="N99" i="3"/>
  <c r="M99" i="3"/>
  <c r="M68" i="3"/>
  <c r="N68" i="3" s="1"/>
  <c r="O68" i="3" s="1"/>
  <c r="P68" i="3" s="1"/>
  <c r="Q68" i="3" s="1"/>
  <c r="Q64" i="3"/>
  <c r="P64" i="3"/>
  <c r="O64" i="3"/>
  <c r="N64" i="3"/>
  <c r="M64" i="3"/>
  <c r="Q63" i="3"/>
  <c r="P63" i="3"/>
  <c r="O63" i="3"/>
  <c r="N63" i="3"/>
  <c r="M63" i="3"/>
  <c r="P62" i="3"/>
  <c r="O62" i="3"/>
  <c r="N62" i="3"/>
  <c r="N31" i="3"/>
  <c r="O31" i="3" s="1"/>
  <c r="P31" i="3" s="1"/>
  <c r="Q31" i="3" s="1"/>
  <c r="S73" i="4"/>
  <c r="S89" i="4" s="1"/>
  <c r="S91" i="4" s="1"/>
  <c r="R73" i="4"/>
  <c r="Q73" i="4"/>
  <c r="P73" i="4"/>
  <c r="T86" i="4"/>
  <c r="S86" i="4"/>
  <c r="R86" i="4"/>
  <c r="Q86" i="4"/>
  <c r="P86" i="4"/>
  <c r="Q89" i="4"/>
  <c r="Q91" i="4" s="1"/>
  <c r="P89" i="4"/>
  <c r="P91" i="4" s="1"/>
  <c r="Q62" i="3" l="1"/>
  <c r="AV38" i="13"/>
  <c r="AV57" i="13" s="1"/>
  <c r="S73" i="11"/>
  <c r="S77" i="11"/>
  <c r="AR38" i="11" s="1"/>
  <c r="AT38" i="11" s="1"/>
  <c r="AT57" i="11" s="1"/>
  <c r="R73" i="11"/>
  <c r="R89" i="4"/>
  <c r="R91" i="4" s="1"/>
  <c r="AN38" i="4"/>
  <c r="AN57" i="4" s="1"/>
  <c r="AM38" i="14"/>
  <c r="AM57" i="14" s="1"/>
  <c r="M62" i="3"/>
  <c r="S89" i="13"/>
  <c r="Q89" i="13"/>
  <c r="P89" i="11"/>
  <c r="P91" i="11" s="1"/>
  <c r="P73" i="11"/>
  <c r="T73" i="4"/>
  <c r="R89" i="11"/>
  <c r="R91" i="11" s="1"/>
  <c r="AW38" i="14"/>
  <c r="AW57" i="14" s="1"/>
  <c r="AV38" i="14"/>
  <c r="AV57" i="14" s="1"/>
  <c r="R77" i="11"/>
  <c r="AO38" i="11" s="1"/>
  <c r="AQ38" i="11" s="1"/>
  <c r="AQ57" i="11" s="1"/>
  <c r="AK38" i="14"/>
  <c r="AK57" i="14" s="1"/>
  <c r="AJ38" i="14"/>
  <c r="AJ57" i="14" s="1"/>
  <c r="P77" i="11"/>
  <c r="AI38" i="11" s="1"/>
  <c r="AJ38" i="11" s="1"/>
  <c r="AJ57" i="11" s="1"/>
  <c r="AR38" i="13"/>
  <c r="AT38" i="13" s="1"/>
  <c r="AT57" i="13" s="1"/>
  <c r="AO38" i="13"/>
  <c r="AQ38" i="13" s="1"/>
  <c r="AQ57" i="13" s="1"/>
  <c r="AM38" i="13"/>
  <c r="AM57" i="13" s="1"/>
  <c r="AJ38" i="13"/>
  <c r="AJ57" i="13" s="1"/>
  <c r="AW38" i="4"/>
  <c r="AW57" i="4" s="1"/>
  <c r="AV38" i="4"/>
  <c r="AV57" i="4" s="1"/>
  <c r="T77" i="11"/>
  <c r="AU38" i="11" s="1"/>
  <c r="AM38" i="11"/>
  <c r="AM57" i="11" s="1"/>
  <c r="AN38" i="11"/>
  <c r="AN57" i="11" s="1"/>
  <c r="AK38" i="11"/>
  <c r="AK57" i="11" s="1"/>
  <c r="AI38" i="4"/>
  <c r="AV61" i="11"/>
  <c r="AN24" i="11"/>
  <c r="AP24" i="11"/>
  <c r="AQ24" i="11"/>
  <c r="AS24" i="11"/>
  <c r="AS38" i="11"/>
  <c r="AS57" i="11" s="1"/>
  <c r="AP61" i="11"/>
  <c r="AS61" i="11"/>
  <c r="AM61" i="14"/>
  <c r="AN24" i="14"/>
  <c r="AP38" i="14"/>
  <c r="AP57" i="14" s="1"/>
  <c r="AP24" i="14"/>
  <c r="AP61" i="14"/>
  <c r="AQ24" i="14"/>
  <c r="AS24" i="14"/>
  <c r="AS38" i="14"/>
  <c r="AS57" i="14" s="1"/>
  <c r="AS61" i="14"/>
  <c r="AM24" i="13"/>
  <c r="AJ37" i="13"/>
  <c r="AV37" i="13"/>
  <c r="AJ61" i="13"/>
  <c r="AN24" i="13"/>
  <c r="AP38" i="13"/>
  <c r="AP57" i="13" s="1"/>
  <c r="AV61" i="13"/>
  <c r="AP24" i="13"/>
  <c r="AQ24" i="13"/>
  <c r="AS24" i="13"/>
  <c r="AM61" i="13"/>
  <c r="AP61" i="13"/>
  <c r="AS61" i="13"/>
  <c r="AM24" i="4"/>
  <c r="AJ37" i="4"/>
  <c r="AV37" i="4"/>
  <c r="AJ61" i="4"/>
  <c r="AN24" i="4"/>
  <c r="AP38" i="4"/>
  <c r="AP57" i="4" s="1"/>
  <c r="AV61" i="4"/>
  <c r="AP24" i="4"/>
  <c r="AQ24" i="4"/>
  <c r="AS24" i="4"/>
  <c r="AS57" i="4"/>
  <c r="AM61" i="4"/>
  <c r="AP61" i="4"/>
  <c r="AS61" i="4"/>
  <c r="T7" i="14"/>
  <c r="T7" i="13"/>
  <c r="T7" i="4"/>
  <c r="T7" i="11"/>
  <c r="L7" i="3"/>
  <c r="L46" i="3"/>
  <c r="G46" i="3"/>
  <c r="L40" i="3"/>
  <c r="I40" i="3"/>
  <c r="H40" i="3"/>
  <c r="G40" i="3"/>
  <c r="L34" i="3"/>
  <c r="O73" i="4" s="1"/>
  <c r="O89" i="4" s="1"/>
  <c r="O91" i="4" s="1"/>
  <c r="J34" i="3"/>
  <c r="I34" i="3"/>
  <c r="E34" i="3"/>
  <c r="O77" i="14"/>
  <c r="N77" i="14"/>
  <c r="M77" i="14"/>
  <c r="L77" i="14"/>
  <c r="K77" i="14"/>
  <c r="J78" i="14"/>
  <c r="O77" i="13"/>
  <c r="N77" i="13"/>
  <c r="M77" i="13"/>
  <c r="L77" i="13"/>
  <c r="K77" i="13"/>
  <c r="J78" i="13"/>
  <c r="O77" i="4"/>
  <c r="O86" i="4"/>
  <c r="N77" i="4"/>
  <c r="M77" i="4"/>
  <c r="L77" i="4"/>
  <c r="K77" i="4"/>
  <c r="J77" i="4"/>
  <c r="I77" i="4"/>
  <c r="H78" i="4"/>
  <c r="AS38" i="13" l="1"/>
  <c r="AS57" i="13" s="1"/>
  <c r="S93" i="13"/>
  <c r="S89" i="11"/>
  <c r="S91" i="11" s="1"/>
  <c r="Q93" i="13"/>
  <c r="Q89" i="11"/>
  <c r="Q91" i="11" s="1"/>
  <c r="T89" i="4"/>
  <c r="T73" i="11"/>
  <c r="AP38" i="11"/>
  <c r="AP57" i="11" s="1"/>
  <c r="AW38" i="11"/>
  <c r="AW57" i="11" s="1"/>
  <c r="AV38" i="11"/>
  <c r="AV57" i="11" s="1"/>
  <c r="AK38" i="4"/>
  <c r="AK57" i="4" s="1"/>
  <c r="AJ38" i="4"/>
  <c r="AJ57" i="4" s="1"/>
  <c r="F62" i="3"/>
  <c r="G62" i="3"/>
  <c r="H62" i="3"/>
  <c r="I62" i="3"/>
  <c r="J62" i="3"/>
  <c r="T91" i="4" l="1"/>
  <c r="T89" i="11"/>
  <c r="T91" i="11" s="1"/>
  <c r="K77" i="11"/>
  <c r="L77" i="11"/>
  <c r="M77" i="11"/>
  <c r="N77" i="11"/>
  <c r="J78" i="11"/>
  <c r="K78" i="11"/>
  <c r="L78" i="11"/>
  <c r="M78" i="11"/>
  <c r="N78" i="11"/>
  <c r="O78" i="11"/>
  <c r="O73" i="14"/>
  <c r="J73" i="14"/>
  <c r="O77" i="11"/>
  <c r="AF38" i="11" l="1"/>
  <c r="O73" i="13"/>
  <c r="L73" i="13"/>
  <c r="K73" i="13"/>
  <c r="J73" i="13"/>
  <c r="J74" i="13" s="1"/>
  <c r="L73" i="4"/>
  <c r="M73" i="4"/>
  <c r="O73" i="11"/>
  <c r="J89" i="14"/>
  <c r="J91" i="14" s="1"/>
  <c r="J92" i="14" s="1"/>
  <c r="J93" i="14" s="1"/>
  <c r="F88" i="14"/>
  <c r="O86" i="14"/>
  <c r="N86" i="14"/>
  <c r="M86" i="14"/>
  <c r="L86" i="14"/>
  <c r="K86" i="14"/>
  <c r="J86" i="14"/>
  <c r="I86" i="14"/>
  <c r="H86" i="14"/>
  <c r="G86" i="14"/>
  <c r="F86" i="14"/>
  <c r="F81" i="14"/>
  <c r="F77" i="14"/>
  <c r="N73" i="14"/>
  <c r="M73" i="14"/>
  <c r="L73" i="14"/>
  <c r="L89" i="14" s="1"/>
  <c r="L93" i="14" s="1"/>
  <c r="K73" i="14"/>
  <c r="K89" i="14" s="1"/>
  <c r="K93" i="14" s="1"/>
  <c r="I73" i="14"/>
  <c r="I89" i="14" s="1"/>
  <c r="I93" i="14" s="1"/>
  <c r="G73" i="14"/>
  <c r="F73" i="14"/>
  <c r="F74" i="14" s="1"/>
  <c r="G72" i="14" s="1"/>
  <c r="B60" i="14"/>
  <c r="AG53" i="14"/>
  <c r="AD53" i="14"/>
  <c r="AA53" i="14"/>
  <c r="X53" i="14"/>
  <c r="U53" i="14"/>
  <c r="R53" i="14"/>
  <c r="O53" i="14"/>
  <c r="L53" i="14"/>
  <c r="I53" i="14"/>
  <c r="F53" i="14"/>
  <c r="AH22" i="14"/>
  <c r="AH37" i="14" s="1"/>
  <c r="AG22" i="14"/>
  <c r="AE22" i="14"/>
  <c r="AE37" i="14" s="1"/>
  <c r="AD22" i="14"/>
  <c r="AB22" i="14"/>
  <c r="AB37" i="14" s="1"/>
  <c r="AA22" i="14"/>
  <c r="Y22" i="14"/>
  <c r="Y24" i="14" s="1"/>
  <c r="X22" i="14"/>
  <c r="V22" i="14"/>
  <c r="V24" i="14" s="1"/>
  <c r="U22" i="14"/>
  <c r="S22" i="14"/>
  <c r="S37" i="14" s="1"/>
  <c r="R22" i="14"/>
  <c r="P22" i="14"/>
  <c r="P37" i="14" s="1"/>
  <c r="O22" i="14"/>
  <c r="M22" i="14"/>
  <c r="M24" i="14" s="1"/>
  <c r="L22" i="14"/>
  <c r="J22" i="14"/>
  <c r="J37" i="14" s="1"/>
  <c r="I22" i="14"/>
  <c r="G22" i="14"/>
  <c r="G37" i="14" s="1"/>
  <c r="F22" i="14"/>
  <c r="AH21" i="14"/>
  <c r="AG21" i="14"/>
  <c r="AG24" i="14" s="1"/>
  <c r="AE21" i="14"/>
  <c r="AD21" i="14"/>
  <c r="AD37" i="14" s="1"/>
  <c r="AB21" i="14"/>
  <c r="AA21" i="14"/>
  <c r="Y21" i="14"/>
  <c r="X21" i="14"/>
  <c r="V21" i="14"/>
  <c r="U21" i="14"/>
  <c r="U24" i="14" s="1"/>
  <c r="S21" i="14"/>
  <c r="R21" i="14"/>
  <c r="R37" i="14" s="1"/>
  <c r="P21" i="14"/>
  <c r="O21" i="14"/>
  <c r="M21" i="14"/>
  <c r="L21" i="14"/>
  <c r="J21" i="14"/>
  <c r="I21" i="14"/>
  <c r="I24" i="14" s="1"/>
  <c r="G21" i="14"/>
  <c r="F21" i="14"/>
  <c r="F37" i="14" s="1"/>
  <c r="K89" i="13"/>
  <c r="K93" i="13" s="1"/>
  <c r="H89" i="13"/>
  <c r="H93" i="13" s="1"/>
  <c r="F88" i="13"/>
  <c r="O86" i="13"/>
  <c r="N86" i="13"/>
  <c r="M86" i="13"/>
  <c r="L86" i="13"/>
  <c r="K86" i="13"/>
  <c r="J86" i="13"/>
  <c r="I86" i="13"/>
  <c r="H86" i="13"/>
  <c r="G86" i="13"/>
  <c r="F86" i="13"/>
  <c r="F81" i="13"/>
  <c r="I78" i="11"/>
  <c r="F77" i="13"/>
  <c r="N73" i="13"/>
  <c r="M73" i="13"/>
  <c r="I73" i="13"/>
  <c r="H78" i="11"/>
  <c r="G73" i="13"/>
  <c r="F73" i="13"/>
  <c r="B60" i="13"/>
  <c r="AG53" i="13"/>
  <c r="AD53" i="13"/>
  <c r="AA53" i="13"/>
  <c r="X53" i="13"/>
  <c r="U53" i="13"/>
  <c r="R53" i="13"/>
  <c r="O53" i="13"/>
  <c r="L53" i="13"/>
  <c r="I53" i="13"/>
  <c r="F53" i="13"/>
  <c r="AH22" i="13"/>
  <c r="AH37" i="13" s="1"/>
  <c r="AG22" i="13"/>
  <c r="AE22" i="13"/>
  <c r="AE37" i="13" s="1"/>
  <c r="AD22" i="13"/>
  <c r="AB22" i="13"/>
  <c r="AB37" i="13" s="1"/>
  <c r="AA22" i="13"/>
  <c r="Y22" i="13"/>
  <c r="Y37" i="13" s="1"/>
  <c r="X22" i="13"/>
  <c r="V22" i="13"/>
  <c r="V37" i="13" s="1"/>
  <c r="U22" i="13"/>
  <c r="S22" i="13"/>
  <c r="S37" i="13" s="1"/>
  <c r="R22" i="13"/>
  <c r="P22" i="13"/>
  <c r="P37" i="13" s="1"/>
  <c r="O22" i="13"/>
  <c r="M22" i="13"/>
  <c r="M37" i="13" s="1"/>
  <c r="L22" i="13"/>
  <c r="J22" i="13"/>
  <c r="J37" i="13" s="1"/>
  <c r="I22" i="13"/>
  <c r="G22" i="13"/>
  <c r="G37" i="13" s="1"/>
  <c r="F22" i="13"/>
  <c r="AH21" i="13"/>
  <c r="AG21" i="13"/>
  <c r="AE21" i="13"/>
  <c r="AD21" i="13"/>
  <c r="AD37" i="13" s="1"/>
  <c r="AB21" i="13"/>
  <c r="AA21" i="13"/>
  <c r="Y21" i="13"/>
  <c r="X21" i="13"/>
  <c r="V21" i="13"/>
  <c r="U21" i="13"/>
  <c r="S21" i="13"/>
  <c r="R21" i="13"/>
  <c r="R37" i="13" s="1"/>
  <c r="P21" i="13"/>
  <c r="O21" i="13"/>
  <c r="M21" i="13"/>
  <c r="L21" i="13"/>
  <c r="J21" i="13"/>
  <c r="I21" i="13"/>
  <c r="G21" i="13"/>
  <c r="F21" i="13"/>
  <c r="F37" i="13" s="1"/>
  <c r="L73" i="11" l="1"/>
  <c r="J89" i="13"/>
  <c r="J91" i="13" s="1"/>
  <c r="M73" i="11"/>
  <c r="K73" i="11"/>
  <c r="O24" i="14"/>
  <c r="AA24" i="14"/>
  <c r="V37" i="14"/>
  <c r="G24" i="14"/>
  <c r="R24" i="14"/>
  <c r="S24" i="14"/>
  <c r="AD24" i="14"/>
  <c r="AE24" i="14"/>
  <c r="F24" i="14"/>
  <c r="M37" i="14"/>
  <c r="AB24" i="13"/>
  <c r="I24" i="13"/>
  <c r="U24" i="13"/>
  <c r="AG24" i="13"/>
  <c r="AD24" i="13"/>
  <c r="V24" i="13"/>
  <c r="I89" i="13"/>
  <c r="I93" i="13" s="1"/>
  <c r="AH24" i="13"/>
  <c r="M89" i="13"/>
  <c r="M93" i="13" s="1"/>
  <c r="L37" i="13"/>
  <c r="X37" i="13"/>
  <c r="F24" i="13"/>
  <c r="J24" i="13"/>
  <c r="P24" i="13"/>
  <c r="R24" i="13"/>
  <c r="L89" i="13"/>
  <c r="L93" i="13" s="1"/>
  <c r="L24" i="14"/>
  <c r="L37" i="14"/>
  <c r="X24" i="14"/>
  <c r="X37" i="14"/>
  <c r="P24" i="14"/>
  <c r="AB24" i="14"/>
  <c r="O37" i="14"/>
  <c r="AA37" i="14"/>
  <c r="M89" i="14"/>
  <c r="M93" i="14" s="1"/>
  <c r="G77" i="14"/>
  <c r="H38" i="14" s="1"/>
  <c r="J24" i="14"/>
  <c r="AH24" i="14"/>
  <c r="Y37" i="14"/>
  <c r="F89" i="14"/>
  <c r="F93" i="14" s="1"/>
  <c r="E38" i="14"/>
  <c r="N89" i="14"/>
  <c r="N93" i="14" s="1"/>
  <c r="G74" i="14"/>
  <c r="G89" i="14"/>
  <c r="G93" i="14" s="1"/>
  <c r="O89" i="14"/>
  <c r="O93" i="14" s="1"/>
  <c r="I37" i="14"/>
  <c r="U37" i="14"/>
  <c r="AG37" i="14"/>
  <c r="H89" i="14"/>
  <c r="H93" i="14" s="1"/>
  <c r="G24" i="13"/>
  <c r="S24" i="13"/>
  <c r="AE24" i="13"/>
  <c r="O37" i="13"/>
  <c r="AA37" i="13"/>
  <c r="L24" i="13"/>
  <c r="X24" i="13"/>
  <c r="F89" i="13"/>
  <c r="F93" i="13" s="1"/>
  <c r="F74" i="13"/>
  <c r="N89" i="13"/>
  <c r="N93" i="13" s="1"/>
  <c r="M24" i="13"/>
  <c r="Y24" i="13"/>
  <c r="G89" i="13"/>
  <c r="G93" i="13" s="1"/>
  <c r="O89" i="13"/>
  <c r="O93" i="13" s="1"/>
  <c r="I37" i="13"/>
  <c r="U37" i="13"/>
  <c r="AG37" i="13"/>
  <c r="O24" i="13"/>
  <c r="AA24" i="13"/>
  <c r="J92" i="13" l="1"/>
  <c r="J93" i="13"/>
  <c r="F92" i="13"/>
  <c r="F94" i="13" s="1"/>
  <c r="F98" i="13" s="1"/>
  <c r="F99" i="13" s="1"/>
  <c r="G88" i="13" s="1"/>
  <c r="G92" i="13" s="1"/>
  <c r="E38" i="13"/>
  <c r="G38" i="13" s="1"/>
  <c r="G57" i="13" s="1"/>
  <c r="G38" i="14"/>
  <c r="G57" i="14" s="1"/>
  <c r="F38" i="14"/>
  <c r="F57" i="14" s="1"/>
  <c r="F92" i="14"/>
  <c r="H72" i="14"/>
  <c r="I38" i="14"/>
  <c r="I57" i="14" s="1"/>
  <c r="J38" i="14"/>
  <c r="J57" i="14" s="1"/>
  <c r="F79" i="14"/>
  <c r="G72" i="13"/>
  <c r="F79" i="13"/>
  <c r="G76" i="13" s="1"/>
  <c r="J94" i="13" l="1"/>
  <c r="F38" i="13"/>
  <c r="F57" i="13" s="1"/>
  <c r="F82" i="13"/>
  <c r="F83" i="13" s="1"/>
  <c r="E20" i="13" s="1"/>
  <c r="G20" i="13" s="1"/>
  <c r="G25" i="13" s="1"/>
  <c r="G76" i="14"/>
  <c r="F82" i="14"/>
  <c r="F83" i="14" s="1"/>
  <c r="E20" i="14" s="1"/>
  <c r="H77" i="14"/>
  <c r="K38" i="14" s="1"/>
  <c r="H74" i="14"/>
  <c r="F94" i="14"/>
  <c r="F97" i="14" s="1"/>
  <c r="F98" i="14" s="1"/>
  <c r="G88" i="14" s="1"/>
  <c r="G92" i="14" s="1"/>
  <c r="G94" i="13"/>
  <c r="G98" i="13" s="1"/>
  <c r="G99" i="13" s="1"/>
  <c r="H88" i="13" s="1"/>
  <c r="H92" i="13" s="1"/>
  <c r="G77" i="13"/>
  <c r="G79" i="13" s="1"/>
  <c r="H76" i="13" s="1"/>
  <c r="G81" i="13"/>
  <c r="G74" i="13"/>
  <c r="F58" i="13"/>
  <c r="G58" i="13"/>
  <c r="F20" i="13" l="1"/>
  <c r="F25" i="13" s="1"/>
  <c r="F28" i="13" s="1"/>
  <c r="F32" i="13" s="1"/>
  <c r="H38" i="13"/>
  <c r="G94" i="14"/>
  <c r="G97" i="14" s="1"/>
  <c r="I72" i="14"/>
  <c r="M38" i="14"/>
  <c r="M57" i="14" s="1"/>
  <c r="L38" i="14"/>
  <c r="L57" i="14" s="1"/>
  <c r="G20" i="14"/>
  <c r="G25" i="14" s="1"/>
  <c r="F20" i="14"/>
  <c r="F25" i="14" s="1"/>
  <c r="F58" i="14"/>
  <c r="G58" i="14"/>
  <c r="G79" i="14"/>
  <c r="G81" i="14"/>
  <c r="G28" i="13"/>
  <c r="G32" i="13" s="1"/>
  <c r="G29" i="13"/>
  <c r="G33" i="13" s="1"/>
  <c r="G30" i="13"/>
  <c r="G34" i="13" s="1"/>
  <c r="G56" i="13" s="1"/>
  <c r="G59" i="13" s="1"/>
  <c r="G63" i="13" s="1"/>
  <c r="G65" i="13" s="1"/>
  <c r="G66" i="13" s="1"/>
  <c r="G39" i="13" s="1"/>
  <c r="H72" i="13"/>
  <c r="G82" i="13"/>
  <c r="H94" i="13"/>
  <c r="H98" i="13" s="1"/>
  <c r="H99" i="13" s="1"/>
  <c r="I88" i="13" s="1"/>
  <c r="I92" i="13" s="1"/>
  <c r="G83" i="13"/>
  <c r="H20" i="13" s="1"/>
  <c r="J38" i="13"/>
  <c r="J57" i="13" s="1"/>
  <c r="I38" i="13"/>
  <c r="I57" i="13" s="1"/>
  <c r="I58" i="13"/>
  <c r="J58" i="13"/>
  <c r="F29" i="13" l="1"/>
  <c r="F33" i="13" s="1"/>
  <c r="F30" i="13"/>
  <c r="F34" i="13" s="1"/>
  <c r="F56" i="13" s="1"/>
  <c r="F59" i="13" s="1"/>
  <c r="F63" i="13" s="1"/>
  <c r="F65" i="13" s="1"/>
  <c r="F66" i="13" s="1"/>
  <c r="F39" i="13" s="1"/>
  <c r="G35" i="13"/>
  <c r="G41" i="13" s="1"/>
  <c r="G44" i="13" s="1"/>
  <c r="G46" i="13" s="1"/>
  <c r="J58" i="14"/>
  <c r="I58" i="14"/>
  <c r="F28" i="14"/>
  <c r="F32" i="14" s="1"/>
  <c r="F29" i="14"/>
  <c r="F33" i="14" s="1"/>
  <c r="F30" i="14"/>
  <c r="F34" i="14" s="1"/>
  <c r="F56" i="14" s="1"/>
  <c r="F59" i="14" s="1"/>
  <c r="F63" i="14" s="1"/>
  <c r="F65" i="14" s="1"/>
  <c r="F66" i="14" s="1"/>
  <c r="F39" i="14" s="1"/>
  <c r="G28" i="14"/>
  <c r="G32" i="14" s="1"/>
  <c r="G29" i="14"/>
  <c r="G33" i="14" s="1"/>
  <c r="G30" i="14"/>
  <c r="G34" i="14" s="1"/>
  <c r="G56" i="14" s="1"/>
  <c r="G59" i="14" s="1"/>
  <c r="G63" i="14" s="1"/>
  <c r="G65" i="14" s="1"/>
  <c r="G66" i="14" s="1"/>
  <c r="G39" i="14" s="1"/>
  <c r="H76" i="14"/>
  <c r="G82" i="14"/>
  <c r="G83" i="14" s="1"/>
  <c r="H20" i="14" s="1"/>
  <c r="I74" i="14"/>
  <c r="I77" i="14"/>
  <c r="N38" i="14" s="1"/>
  <c r="G98" i="14"/>
  <c r="H88" i="14" s="1"/>
  <c r="H92" i="14" s="1"/>
  <c r="I94" i="13"/>
  <c r="I98" i="13" s="1"/>
  <c r="I99" i="13" s="1"/>
  <c r="J88" i="13" s="1"/>
  <c r="H81" i="13"/>
  <c r="H77" i="13"/>
  <c r="H74" i="13"/>
  <c r="I20" i="13"/>
  <c r="I25" i="13" s="1"/>
  <c r="J20" i="13"/>
  <c r="J25" i="13" s="1"/>
  <c r="M58" i="13"/>
  <c r="L58" i="13"/>
  <c r="F35" i="13" l="1"/>
  <c r="F41" i="13"/>
  <c r="F35" i="14"/>
  <c r="F41" i="14" s="1"/>
  <c r="J20" i="14"/>
  <c r="J25" i="14" s="1"/>
  <c r="I20" i="14"/>
  <c r="I25" i="14" s="1"/>
  <c r="G35" i="14"/>
  <c r="G41" i="14" s="1"/>
  <c r="G44" i="14" s="1"/>
  <c r="G46" i="14" s="1"/>
  <c r="P38" i="14"/>
  <c r="P57" i="14" s="1"/>
  <c r="O38" i="14"/>
  <c r="O57" i="14" s="1"/>
  <c r="J72" i="14"/>
  <c r="H79" i="14"/>
  <c r="H81" i="14"/>
  <c r="H94" i="14"/>
  <c r="H97" i="14" s="1"/>
  <c r="H98" i="14" s="1"/>
  <c r="I88" i="14" s="1"/>
  <c r="I92" i="14" s="1"/>
  <c r="J28" i="13"/>
  <c r="J32" i="13" s="1"/>
  <c r="J30" i="13"/>
  <c r="J34" i="13" s="1"/>
  <c r="J56" i="13" s="1"/>
  <c r="J59" i="13" s="1"/>
  <c r="J63" i="13" s="1"/>
  <c r="J65" i="13" s="1"/>
  <c r="J66" i="13" s="1"/>
  <c r="J39" i="13" s="1"/>
  <c r="J29" i="13"/>
  <c r="J33" i="13" s="1"/>
  <c r="I28" i="13"/>
  <c r="I32" i="13" s="1"/>
  <c r="I29" i="13"/>
  <c r="I33" i="13" s="1"/>
  <c r="I30" i="13"/>
  <c r="I34" i="13" s="1"/>
  <c r="I56" i="13" s="1"/>
  <c r="I59" i="13" s="1"/>
  <c r="I63" i="13" s="1"/>
  <c r="I65" i="13" s="1"/>
  <c r="I66" i="13" s="1"/>
  <c r="I39" i="13" s="1"/>
  <c r="K38" i="13"/>
  <c r="H79" i="13"/>
  <c r="I76" i="13" s="1"/>
  <c r="I72" i="13"/>
  <c r="P58" i="13"/>
  <c r="O58" i="13"/>
  <c r="J98" i="13" l="1"/>
  <c r="J99" i="13" s="1"/>
  <c r="K88" i="13" s="1"/>
  <c r="H82" i="13"/>
  <c r="H83" i="13" s="1"/>
  <c r="K20" i="13" s="1"/>
  <c r="L20" i="13" s="1"/>
  <c r="L25" i="13" s="1"/>
  <c r="I76" i="14"/>
  <c r="H82" i="14"/>
  <c r="J74" i="14"/>
  <c r="J77" i="14"/>
  <c r="Q38" i="14" s="1"/>
  <c r="I94" i="14"/>
  <c r="I97" i="14" s="1"/>
  <c r="I98" i="14" s="1"/>
  <c r="J88" i="14" s="1"/>
  <c r="M58" i="14"/>
  <c r="L58" i="14"/>
  <c r="I28" i="14"/>
  <c r="I32" i="14" s="1"/>
  <c r="I29" i="14"/>
  <c r="I33" i="14" s="1"/>
  <c r="I30" i="14"/>
  <c r="I34" i="14" s="1"/>
  <c r="I56" i="14" s="1"/>
  <c r="I59" i="14" s="1"/>
  <c r="I63" i="14" s="1"/>
  <c r="I65" i="14" s="1"/>
  <c r="I66" i="14" s="1"/>
  <c r="I39" i="14" s="1"/>
  <c r="H83" i="14"/>
  <c r="K20" i="14" s="1"/>
  <c r="J29" i="14"/>
  <c r="J33" i="14" s="1"/>
  <c r="J30" i="14"/>
  <c r="J34" i="14" s="1"/>
  <c r="J56" i="14" s="1"/>
  <c r="J59" i="14" s="1"/>
  <c r="J63" i="14" s="1"/>
  <c r="J65" i="14" s="1"/>
  <c r="J66" i="14" s="1"/>
  <c r="J39" i="14" s="1"/>
  <c r="J28" i="14"/>
  <c r="J32" i="14" s="1"/>
  <c r="I35" i="13"/>
  <c r="I41" i="13" s="1"/>
  <c r="I81" i="13"/>
  <c r="I74" i="13"/>
  <c r="I77" i="13"/>
  <c r="J35" i="13"/>
  <c r="J41" i="13" s="1"/>
  <c r="J44" i="13" s="1"/>
  <c r="J46" i="13" s="1"/>
  <c r="M38" i="13"/>
  <c r="M57" i="13" s="1"/>
  <c r="L38" i="13"/>
  <c r="L57" i="13" s="1"/>
  <c r="S58" i="13"/>
  <c r="R58" i="13" l="1"/>
  <c r="K92" i="13"/>
  <c r="K94" i="13" s="1"/>
  <c r="K98" i="13"/>
  <c r="U58" i="13" s="1"/>
  <c r="J35" i="14"/>
  <c r="J41" i="14" s="1"/>
  <c r="J44" i="14" s="1"/>
  <c r="J46" i="14" s="1"/>
  <c r="M20" i="13"/>
  <c r="M25" i="13" s="1"/>
  <c r="M30" i="13" s="1"/>
  <c r="M34" i="13" s="1"/>
  <c r="M56" i="13" s="1"/>
  <c r="M59" i="13" s="1"/>
  <c r="M63" i="13" s="1"/>
  <c r="M65" i="13" s="1"/>
  <c r="M66" i="13" s="1"/>
  <c r="M39" i="13" s="1"/>
  <c r="N38" i="13"/>
  <c r="O38" i="13" s="1"/>
  <c r="O57" i="13" s="1"/>
  <c r="I77" i="11"/>
  <c r="J94" i="14"/>
  <c r="P58" i="14"/>
  <c r="O58" i="14"/>
  <c r="L20" i="14"/>
  <c r="L25" i="14" s="1"/>
  <c r="M20" i="14"/>
  <c r="M25" i="14" s="1"/>
  <c r="S38" i="14"/>
  <c r="S57" i="14" s="1"/>
  <c r="R38" i="14"/>
  <c r="R57" i="14" s="1"/>
  <c r="K72" i="14"/>
  <c r="I35" i="14"/>
  <c r="I41" i="14" s="1"/>
  <c r="I79" i="14"/>
  <c r="I81" i="14"/>
  <c r="J72" i="13"/>
  <c r="V58" i="13"/>
  <c r="I79" i="13"/>
  <c r="J76" i="13" s="1"/>
  <c r="L29" i="13"/>
  <c r="L33" i="13" s="1"/>
  <c r="L30" i="13"/>
  <c r="L34" i="13" s="1"/>
  <c r="L56" i="13" s="1"/>
  <c r="L59" i="13" s="1"/>
  <c r="L63" i="13" s="1"/>
  <c r="L65" i="13" s="1"/>
  <c r="L66" i="13" s="1"/>
  <c r="L39" i="13" s="1"/>
  <c r="L28" i="13"/>
  <c r="L32" i="13" s="1"/>
  <c r="K99" i="13" l="1"/>
  <c r="L88" i="13" s="1"/>
  <c r="J97" i="14"/>
  <c r="S58" i="14" s="1"/>
  <c r="L92" i="13"/>
  <c r="L98" i="13"/>
  <c r="M29" i="13"/>
  <c r="M33" i="13" s="1"/>
  <c r="P38" i="13"/>
  <c r="P57" i="13" s="1"/>
  <c r="L35" i="13"/>
  <c r="L41" i="13" s="1"/>
  <c r="M28" i="13"/>
  <c r="M32" i="13" s="1"/>
  <c r="M35" i="13" s="1"/>
  <c r="M41" i="13" s="1"/>
  <c r="M44" i="13" s="1"/>
  <c r="M46" i="13" s="1"/>
  <c r="I82" i="13"/>
  <c r="I83" i="13" s="1"/>
  <c r="N20" i="13" s="1"/>
  <c r="O20" i="13" s="1"/>
  <c r="O25" i="13" s="1"/>
  <c r="M30" i="14"/>
  <c r="M34" i="14" s="1"/>
  <c r="M56" i="14" s="1"/>
  <c r="M59" i="14" s="1"/>
  <c r="M63" i="14" s="1"/>
  <c r="M65" i="14" s="1"/>
  <c r="M66" i="14" s="1"/>
  <c r="M39" i="14" s="1"/>
  <c r="M28" i="14"/>
  <c r="M32" i="14" s="1"/>
  <c r="M29" i="14"/>
  <c r="M33" i="14" s="1"/>
  <c r="L29" i="14"/>
  <c r="L33" i="14" s="1"/>
  <c r="L30" i="14"/>
  <c r="L34" i="14" s="1"/>
  <c r="L56" i="14" s="1"/>
  <c r="L59" i="14" s="1"/>
  <c r="L63" i="14" s="1"/>
  <c r="L65" i="14" s="1"/>
  <c r="L66" i="14" s="1"/>
  <c r="L39" i="14" s="1"/>
  <c r="L28" i="14"/>
  <c r="L32" i="14" s="1"/>
  <c r="J76" i="14"/>
  <c r="I82" i="14"/>
  <c r="I83" i="14" s="1"/>
  <c r="N20" i="14" s="1"/>
  <c r="K74" i="14"/>
  <c r="T38" i="14"/>
  <c r="R58" i="14"/>
  <c r="J81" i="13"/>
  <c r="J77" i="13"/>
  <c r="L94" i="13"/>
  <c r="J98" i="14" l="1"/>
  <c r="K88" i="14" s="1"/>
  <c r="K92" i="14" s="1"/>
  <c r="K94" i="14" s="1"/>
  <c r="K97" i="14" s="1"/>
  <c r="V58" i="14" s="1"/>
  <c r="L99" i="13"/>
  <c r="M88" i="13" s="1"/>
  <c r="M92" i="13" s="1"/>
  <c r="M94" i="13" s="1"/>
  <c r="P20" i="13"/>
  <c r="P25" i="13" s="1"/>
  <c r="Q38" i="13"/>
  <c r="S38" i="13" s="1"/>
  <c r="S57" i="13" s="1"/>
  <c r="J77" i="11"/>
  <c r="O20" i="14"/>
  <c r="O25" i="14" s="1"/>
  <c r="P20" i="14"/>
  <c r="P25" i="14" s="1"/>
  <c r="M35" i="14"/>
  <c r="M41" i="14" s="1"/>
  <c r="M44" i="14" s="1"/>
  <c r="M46" i="14" s="1"/>
  <c r="J79" i="14"/>
  <c r="J81" i="14"/>
  <c r="U58" i="14"/>
  <c r="V38" i="14"/>
  <c r="V57" i="14" s="1"/>
  <c r="U38" i="14"/>
  <c r="U57" i="14" s="1"/>
  <c r="L72" i="14"/>
  <c r="L35" i="14"/>
  <c r="L41" i="14" s="1"/>
  <c r="K98" i="14"/>
  <c r="L88" i="14" s="1"/>
  <c r="L92" i="14" s="1"/>
  <c r="K72" i="13"/>
  <c r="O30" i="13"/>
  <c r="O34" i="13" s="1"/>
  <c r="O56" i="13" s="1"/>
  <c r="O59" i="13" s="1"/>
  <c r="O63" i="13" s="1"/>
  <c r="O65" i="13" s="1"/>
  <c r="O66" i="13" s="1"/>
  <c r="O39" i="13" s="1"/>
  <c r="O28" i="13"/>
  <c r="O32" i="13" s="1"/>
  <c r="O29" i="13"/>
  <c r="O33" i="13" s="1"/>
  <c r="J79" i="13"/>
  <c r="K76" i="13" s="1"/>
  <c r="P30" i="13"/>
  <c r="P34" i="13" s="1"/>
  <c r="P56" i="13" s="1"/>
  <c r="P59" i="13" s="1"/>
  <c r="P63" i="13" s="1"/>
  <c r="P65" i="13" s="1"/>
  <c r="P66" i="13" s="1"/>
  <c r="P39" i="13" s="1"/>
  <c r="P28" i="13"/>
  <c r="P32" i="13" s="1"/>
  <c r="P29" i="13"/>
  <c r="P33" i="13" s="1"/>
  <c r="Y58" i="13"/>
  <c r="X58" i="13"/>
  <c r="R38" i="13" l="1"/>
  <c r="R57" i="13" s="1"/>
  <c r="M98" i="13"/>
  <c r="M99" i="13" s="1"/>
  <c r="N88" i="13" s="1"/>
  <c r="N92" i="13" s="1"/>
  <c r="N94" i="13" s="1"/>
  <c r="N98" i="13" s="1"/>
  <c r="N99" i="13" s="1"/>
  <c r="O88" i="13" s="1"/>
  <c r="O92" i="13" s="1"/>
  <c r="J82" i="13"/>
  <c r="J83" i="13" s="1"/>
  <c r="Q20" i="13" s="1"/>
  <c r="S20" i="13" s="1"/>
  <c r="S25" i="13" s="1"/>
  <c r="L94" i="14"/>
  <c r="L97" i="14" s="1"/>
  <c r="P28" i="14"/>
  <c r="P32" i="14" s="1"/>
  <c r="P29" i="14"/>
  <c r="P33" i="14" s="1"/>
  <c r="P30" i="14"/>
  <c r="P34" i="14" s="1"/>
  <c r="P56" i="14" s="1"/>
  <c r="P59" i="14" s="1"/>
  <c r="P63" i="14" s="1"/>
  <c r="P65" i="14" s="1"/>
  <c r="P66" i="14" s="1"/>
  <c r="P39" i="14" s="1"/>
  <c r="K76" i="14"/>
  <c r="J82" i="14"/>
  <c r="J83" i="14" s="1"/>
  <c r="Q20" i="14" s="1"/>
  <c r="L74" i="14"/>
  <c r="W38" i="14"/>
  <c r="O30" i="14"/>
  <c r="O34" i="14" s="1"/>
  <c r="O56" i="14" s="1"/>
  <c r="O59" i="14" s="1"/>
  <c r="O63" i="14" s="1"/>
  <c r="O65" i="14" s="1"/>
  <c r="O66" i="14" s="1"/>
  <c r="O39" i="14" s="1"/>
  <c r="O28" i="14"/>
  <c r="O32" i="14" s="1"/>
  <c r="O29" i="14"/>
  <c r="O33" i="14" s="1"/>
  <c r="O35" i="13"/>
  <c r="O41" i="13" s="1"/>
  <c r="P35" i="13"/>
  <c r="P41" i="13" s="1"/>
  <c r="P44" i="13" s="1"/>
  <c r="P46" i="13" s="1"/>
  <c r="K74" i="13"/>
  <c r="K81" i="13"/>
  <c r="T38" i="13"/>
  <c r="AB58" i="13"/>
  <c r="AA58" i="13"/>
  <c r="R20" i="13" l="1"/>
  <c r="R25" i="13" s="1"/>
  <c r="R29" i="13" s="1"/>
  <c r="R33" i="13" s="1"/>
  <c r="S20" i="14"/>
  <c r="S25" i="14" s="1"/>
  <c r="R20" i="14"/>
  <c r="R25" i="14" s="1"/>
  <c r="K79" i="14"/>
  <c r="K81" i="14"/>
  <c r="P35" i="14"/>
  <c r="P41" i="14" s="1"/>
  <c r="P44" i="14" s="1"/>
  <c r="P46" i="14" s="1"/>
  <c r="O35" i="14"/>
  <c r="O41" i="14" s="1"/>
  <c r="Y58" i="14"/>
  <c r="X58" i="14"/>
  <c r="X38" i="14"/>
  <c r="X57" i="14" s="1"/>
  <c r="Y38" i="14"/>
  <c r="Y57" i="14" s="1"/>
  <c r="L98" i="14"/>
  <c r="M88" i="14" s="1"/>
  <c r="M92" i="14" s="1"/>
  <c r="M72" i="14"/>
  <c r="L72" i="13"/>
  <c r="V38" i="13"/>
  <c r="V57" i="13" s="1"/>
  <c r="U38" i="13"/>
  <c r="U57" i="13" s="1"/>
  <c r="R28" i="13"/>
  <c r="R32" i="13" s="1"/>
  <c r="O94" i="13"/>
  <c r="O98" i="13" s="1"/>
  <c r="O99" i="13" s="1"/>
  <c r="P88" i="13" s="1"/>
  <c r="P92" i="13" s="1"/>
  <c r="K79" i="13"/>
  <c r="L76" i="13" s="1"/>
  <c r="S28" i="13"/>
  <c r="S32" i="13" s="1"/>
  <c r="S29" i="13"/>
  <c r="S33" i="13" s="1"/>
  <c r="S30" i="13"/>
  <c r="S34" i="13" s="1"/>
  <c r="S56" i="13" s="1"/>
  <c r="S59" i="13" s="1"/>
  <c r="S63" i="13" s="1"/>
  <c r="S65" i="13" s="1"/>
  <c r="S66" i="13" s="1"/>
  <c r="S39" i="13" s="1"/>
  <c r="AD58" i="13"/>
  <c r="AE58" i="13"/>
  <c r="P94" i="13" l="1"/>
  <c r="P98" i="13" s="1"/>
  <c r="P99" i="13"/>
  <c r="Q88" i="13" s="1"/>
  <c r="Q92" i="13" s="1"/>
  <c r="R30" i="13"/>
  <c r="R34" i="13" s="1"/>
  <c r="R56" i="13" s="1"/>
  <c r="R59" i="13" s="1"/>
  <c r="R63" i="13" s="1"/>
  <c r="R65" i="13" s="1"/>
  <c r="R66" i="13" s="1"/>
  <c r="R39" i="13" s="1"/>
  <c r="M94" i="14"/>
  <c r="M97" i="14" s="1"/>
  <c r="L76" i="14"/>
  <c r="K82" i="14"/>
  <c r="K83" i="14" s="1"/>
  <c r="T20" i="14" s="1"/>
  <c r="Z38" i="14"/>
  <c r="M74" i="14"/>
  <c r="R28" i="14"/>
  <c r="R32" i="14" s="1"/>
  <c r="R29" i="14"/>
  <c r="R33" i="14" s="1"/>
  <c r="R30" i="14"/>
  <c r="R34" i="14" s="1"/>
  <c r="R56" i="14" s="1"/>
  <c r="R59" i="14" s="1"/>
  <c r="R63" i="14" s="1"/>
  <c r="R65" i="14" s="1"/>
  <c r="R66" i="14" s="1"/>
  <c r="R39" i="14" s="1"/>
  <c r="S30" i="14"/>
  <c r="S34" i="14" s="1"/>
  <c r="S56" i="14" s="1"/>
  <c r="S59" i="14" s="1"/>
  <c r="S63" i="14" s="1"/>
  <c r="S65" i="14" s="1"/>
  <c r="S66" i="14" s="1"/>
  <c r="S39" i="14" s="1"/>
  <c r="S28" i="14"/>
  <c r="S32" i="14" s="1"/>
  <c r="S29" i="14"/>
  <c r="S33" i="14" s="1"/>
  <c r="R35" i="13"/>
  <c r="L74" i="13"/>
  <c r="W38" i="13"/>
  <c r="L81" i="13"/>
  <c r="S35" i="13"/>
  <c r="S41" i="13" s="1"/>
  <c r="S44" i="13" s="1"/>
  <c r="S46" i="13" s="1"/>
  <c r="K82" i="13"/>
  <c r="K83" i="13" s="1"/>
  <c r="T20" i="13" s="1"/>
  <c r="AG58" i="13"/>
  <c r="AH58" i="13"/>
  <c r="Q94" i="13" l="1"/>
  <c r="Q98" i="13" s="1"/>
  <c r="Q99" i="13"/>
  <c r="R88" i="13" s="1"/>
  <c r="R92" i="13" s="1"/>
  <c r="AJ58" i="13"/>
  <c r="AK58" i="13"/>
  <c r="R41" i="13"/>
  <c r="R35" i="14"/>
  <c r="R41" i="14" s="1"/>
  <c r="S35" i="14"/>
  <c r="S41" i="14" s="1"/>
  <c r="S44" i="14" s="1"/>
  <c r="S46" i="14" s="1"/>
  <c r="U20" i="14"/>
  <c r="U25" i="14" s="1"/>
  <c r="V20" i="14"/>
  <c r="V25" i="14" s="1"/>
  <c r="N72" i="14"/>
  <c r="AA38" i="14"/>
  <c r="AA57" i="14" s="1"/>
  <c r="AB38" i="14"/>
  <c r="AB57" i="14" s="1"/>
  <c r="L79" i="14"/>
  <c r="L81" i="14"/>
  <c r="AB58" i="14"/>
  <c r="AA58" i="14"/>
  <c r="M98" i="14"/>
  <c r="N88" i="14" s="1"/>
  <c r="N92" i="14" s="1"/>
  <c r="U20" i="13"/>
  <c r="U25" i="13" s="1"/>
  <c r="V20" i="13"/>
  <c r="V25" i="13" s="1"/>
  <c r="X38" i="13"/>
  <c r="X57" i="13" s="1"/>
  <c r="Y38" i="13"/>
  <c r="Y57" i="13" s="1"/>
  <c r="M72" i="13"/>
  <c r="L79" i="13"/>
  <c r="M76" i="13" s="1"/>
  <c r="R94" i="13" l="1"/>
  <c r="R98" i="13" s="1"/>
  <c r="R99" i="13"/>
  <c r="S88" i="13" s="1"/>
  <c r="S92" i="13" s="1"/>
  <c r="AM58" i="13"/>
  <c r="AN58" i="13"/>
  <c r="L82" i="13"/>
  <c r="L83" i="13" s="1"/>
  <c r="W20" i="13" s="1"/>
  <c r="Y20" i="13" s="1"/>
  <c r="Y25" i="13" s="1"/>
  <c r="M76" i="14"/>
  <c r="L82" i="14"/>
  <c r="L83" i="14" s="1"/>
  <c r="W20" i="14" s="1"/>
  <c r="AC38" i="14"/>
  <c r="N74" i="14"/>
  <c r="N94" i="14"/>
  <c r="N97" i="14" s="1"/>
  <c r="N98" i="14" s="1"/>
  <c r="O88" i="14" s="1"/>
  <c r="O92" i="14" s="1"/>
  <c r="V29" i="14"/>
  <c r="V33" i="14" s="1"/>
  <c r="V30" i="14"/>
  <c r="V34" i="14" s="1"/>
  <c r="V56" i="14" s="1"/>
  <c r="V59" i="14" s="1"/>
  <c r="V63" i="14" s="1"/>
  <c r="V65" i="14" s="1"/>
  <c r="V66" i="14" s="1"/>
  <c r="V39" i="14" s="1"/>
  <c r="V28" i="14"/>
  <c r="V32" i="14" s="1"/>
  <c r="U28" i="14"/>
  <c r="U32" i="14" s="1"/>
  <c r="U29" i="14"/>
  <c r="U33" i="14" s="1"/>
  <c r="U30" i="14"/>
  <c r="U34" i="14" s="1"/>
  <c r="U56" i="14" s="1"/>
  <c r="U59" i="14" s="1"/>
  <c r="U63" i="14" s="1"/>
  <c r="U65" i="14" s="1"/>
  <c r="U66" i="14" s="1"/>
  <c r="U39" i="14" s="1"/>
  <c r="V28" i="13"/>
  <c r="V32" i="13" s="1"/>
  <c r="V29" i="13"/>
  <c r="V33" i="13" s="1"/>
  <c r="V30" i="13"/>
  <c r="V34" i="13" s="1"/>
  <c r="V56" i="13" s="1"/>
  <c r="V59" i="13" s="1"/>
  <c r="V63" i="13" s="1"/>
  <c r="V65" i="13" s="1"/>
  <c r="V66" i="13" s="1"/>
  <c r="V39" i="13" s="1"/>
  <c r="Z38" i="13"/>
  <c r="M74" i="13"/>
  <c r="M81" i="13"/>
  <c r="U28" i="13"/>
  <c r="U32" i="13" s="1"/>
  <c r="U29" i="13"/>
  <c r="U33" i="13" s="1"/>
  <c r="U30" i="13"/>
  <c r="U34" i="13" s="1"/>
  <c r="U56" i="13" s="1"/>
  <c r="U59" i="13" s="1"/>
  <c r="U63" i="13" s="1"/>
  <c r="U65" i="13" s="1"/>
  <c r="U66" i="13" s="1"/>
  <c r="U39" i="13" s="1"/>
  <c r="S94" i="13" l="1"/>
  <c r="S98" i="13" s="1"/>
  <c r="S99" i="13"/>
  <c r="T88" i="13" s="1"/>
  <c r="T92" i="13" s="1"/>
  <c r="AP58" i="13"/>
  <c r="AQ58" i="13"/>
  <c r="X20" i="13"/>
  <c r="X25" i="13" s="1"/>
  <c r="X30" i="13" s="1"/>
  <c r="X34" i="13" s="1"/>
  <c r="X56" i="13" s="1"/>
  <c r="X59" i="13" s="1"/>
  <c r="X63" i="13" s="1"/>
  <c r="X65" i="13" s="1"/>
  <c r="X66" i="13" s="1"/>
  <c r="X39" i="13" s="1"/>
  <c r="U35" i="14"/>
  <c r="U41" i="14" s="1"/>
  <c r="M79" i="13"/>
  <c r="N76" i="13" s="1"/>
  <c r="V35" i="13"/>
  <c r="V41" i="13" s="1"/>
  <c r="V44" i="13" s="1"/>
  <c r="AD58" i="14"/>
  <c r="AE58" i="14"/>
  <c r="Y20" i="14"/>
  <c r="Y25" i="14" s="1"/>
  <c r="X20" i="14"/>
  <c r="X25" i="14" s="1"/>
  <c r="O72" i="14"/>
  <c r="V35" i="14"/>
  <c r="V41" i="14" s="1"/>
  <c r="V44" i="14" s="1"/>
  <c r="AE38" i="14"/>
  <c r="AE57" i="14" s="1"/>
  <c r="AD38" i="14"/>
  <c r="AD57" i="14" s="1"/>
  <c r="O94" i="14"/>
  <c r="O97" i="14" s="1"/>
  <c r="M79" i="14"/>
  <c r="M81" i="14"/>
  <c r="U35" i="13"/>
  <c r="U41" i="13" s="1"/>
  <c r="AB38" i="13"/>
  <c r="AB57" i="13" s="1"/>
  <c r="AA38" i="13"/>
  <c r="AA57" i="13" s="1"/>
  <c r="X29" i="13"/>
  <c r="X33" i="13" s="1"/>
  <c r="N72" i="13"/>
  <c r="Y29" i="13"/>
  <c r="Y33" i="13" s="1"/>
  <c r="Y30" i="13"/>
  <c r="Y34" i="13" s="1"/>
  <c r="Y56" i="13" s="1"/>
  <c r="Y59" i="13" s="1"/>
  <c r="Y63" i="13" s="1"/>
  <c r="Y65" i="13" s="1"/>
  <c r="Y66" i="13" s="1"/>
  <c r="Y39" i="13" s="1"/>
  <c r="Y28" i="13"/>
  <c r="Y32" i="13" s="1"/>
  <c r="X28" i="13" l="1"/>
  <c r="X32" i="13" s="1"/>
  <c r="T94" i="13"/>
  <c r="T98" i="13" s="1"/>
  <c r="T99" i="13"/>
  <c r="AS58" i="13"/>
  <c r="AT58" i="13"/>
  <c r="M82" i="13"/>
  <c r="M83" i="13" s="1"/>
  <c r="Z20" i="13" s="1"/>
  <c r="AB20" i="13" s="1"/>
  <c r="AB25" i="13" s="1"/>
  <c r="X35" i="13"/>
  <c r="X41" i="13" s="1"/>
  <c r="N76" i="14"/>
  <c r="M82" i="14"/>
  <c r="X29" i="14"/>
  <c r="X33" i="14" s="1"/>
  <c r="X30" i="14"/>
  <c r="X34" i="14" s="1"/>
  <c r="X56" i="14" s="1"/>
  <c r="X59" i="14" s="1"/>
  <c r="X63" i="14" s="1"/>
  <c r="X65" i="14" s="1"/>
  <c r="X66" i="14" s="1"/>
  <c r="X39" i="14" s="1"/>
  <c r="X28" i="14"/>
  <c r="X32" i="14" s="1"/>
  <c r="V46" i="14"/>
  <c r="AH58" i="14"/>
  <c r="AG58" i="14"/>
  <c r="AF38" i="14"/>
  <c r="O74" i="14"/>
  <c r="P72" i="14" s="1"/>
  <c r="O98" i="14"/>
  <c r="P88" i="14" s="1"/>
  <c r="P92" i="14" s="1"/>
  <c r="M83" i="14"/>
  <c r="Z20" i="14" s="1"/>
  <c r="Y30" i="14"/>
  <c r="Y34" i="14" s="1"/>
  <c r="Y56" i="14" s="1"/>
  <c r="Y59" i="14" s="1"/>
  <c r="Y63" i="14" s="1"/>
  <c r="Y65" i="14" s="1"/>
  <c r="Y66" i="14" s="1"/>
  <c r="Y39" i="14" s="1"/>
  <c r="Y28" i="14"/>
  <c r="Y32" i="14" s="1"/>
  <c r="Y29" i="14"/>
  <c r="Y33" i="14" s="1"/>
  <c r="V46" i="13"/>
  <c r="N74" i="13"/>
  <c r="N81" i="13"/>
  <c r="Y35" i="13"/>
  <c r="Y41" i="13" s="1"/>
  <c r="Y44" i="13" s="1"/>
  <c r="Y46" i="13" s="1"/>
  <c r="P94" i="14" l="1"/>
  <c r="P97" i="14" s="1"/>
  <c r="P98" i="14"/>
  <c r="Q88" i="14" s="1"/>
  <c r="Q92" i="14" s="1"/>
  <c r="AW58" i="13"/>
  <c r="AV58" i="13"/>
  <c r="P74" i="14"/>
  <c r="X35" i="14"/>
  <c r="X41" i="14" s="1"/>
  <c r="AA20" i="13"/>
  <c r="AA25" i="13" s="1"/>
  <c r="AA29" i="13" s="1"/>
  <c r="AA33" i="13" s="1"/>
  <c r="N79" i="14"/>
  <c r="N81" i="14"/>
  <c r="Y35" i="14"/>
  <c r="Y41" i="14" s="1"/>
  <c r="Y44" i="14" s="1"/>
  <c r="Y46" i="14" s="1"/>
  <c r="AB20" i="14"/>
  <c r="AB25" i="14" s="1"/>
  <c r="AA20" i="14"/>
  <c r="AA25" i="14" s="1"/>
  <c r="AG38" i="14"/>
  <c r="AG57" i="14" s="1"/>
  <c r="AH38" i="14"/>
  <c r="AH57" i="14" s="1"/>
  <c r="O72" i="13"/>
  <c r="AC38" i="13"/>
  <c r="N79" i="13"/>
  <c r="O76" i="13" s="1"/>
  <c r="AB30" i="13"/>
  <c r="AB34" i="13" s="1"/>
  <c r="AB56" i="13" s="1"/>
  <c r="AB59" i="13" s="1"/>
  <c r="AB63" i="13" s="1"/>
  <c r="AB65" i="13" s="1"/>
  <c r="AB66" i="13" s="1"/>
  <c r="AB39" i="13" s="1"/>
  <c r="AB28" i="13"/>
  <c r="AB32" i="13" s="1"/>
  <c r="AB29" i="13"/>
  <c r="AB33" i="13" s="1"/>
  <c r="AA28" i="13" l="1"/>
  <c r="AA32" i="13" s="1"/>
  <c r="Q94" i="14"/>
  <c r="Q97" i="14" s="1"/>
  <c r="Q98" i="14"/>
  <c r="R88" i="14" s="1"/>
  <c r="R92" i="14" s="1"/>
  <c r="Q72" i="14"/>
  <c r="AK58" i="14"/>
  <c r="AJ58" i="14"/>
  <c r="AA30" i="13"/>
  <c r="AA34" i="13" s="1"/>
  <c r="AA56" i="13" s="1"/>
  <c r="AA59" i="13" s="1"/>
  <c r="AA63" i="13" s="1"/>
  <c r="AA65" i="13" s="1"/>
  <c r="AA66" i="13" s="1"/>
  <c r="AA39" i="13" s="1"/>
  <c r="AB28" i="14"/>
  <c r="AB32" i="14" s="1"/>
  <c r="AB29" i="14"/>
  <c r="AB33" i="14" s="1"/>
  <c r="AB30" i="14"/>
  <c r="AB34" i="14" s="1"/>
  <c r="AB56" i="14" s="1"/>
  <c r="AB59" i="14" s="1"/>
  <c r="AB63" i="14" s="1"/>
  <c r="AB65" i="14" s="1"/>
  <c r="AB66" i="14" s="1"/>
  <c r="AB39" i="14" s="1"/>
  <c r="AA30" i="14"/>
  <c r="AA34" i="14" s="1"/>
  <c r="AA56" i="14" s="1"/>
  <c r="AA59" i="14" s="1"/>
  <c r="AA63" i="14" s="1"/>
  <c r="AA65" i="14" s="1"/>
  <c r="AA66" i="14" s="1"/>
  <c r="AA39" i="14" s="1"/>
  <c r="AA28" i="14"/>
  <c r="AA32" i="14" s="1"/>
  <c r="AA29" i="14"/>
  <c r="AA33" i="14" s="1"/>
  <c r="O76" i="14"/>
  <c r="N82" i="14"/>
  <c r="N83" i="14" s="1"/>
  <c r="AC20" i="14" s="1"/>
  <c r="AB35" i="13"/>
  <c r="AB41" i="13" s="1"/>
  <c r="AB44" i="13" s="1"/>
  <c r="AB46" i="13" s="1"/>
  <c r="AE38" i="13"/>
  <c r="AE57" i="13" s="1"/>
  <c r="AD38" i="13"/>
  <c r="AD57" i="13" s="1"/>
  <c r="N82" i="13"/>
  <c r="N83" i="13" s="1"/>
  <c r="AC20" i="13" s="1"/>
  <c r="AF38" i="13"/>
  <c r="O81" i="13"/>
  <c r="O74" i="13"/>
  <c r="P72" i="13" s="1"/>
  <c r="Q74" i="14" l="1"/>
  <c r="R94" i="14"/>
  <c r="R97" i="14" s="1"/>
  <c r="R98" i="14"/>
  <c r="S88" i="14" s="1"/>
  <c r="S92" i="14" s="1"/>
  <c r="P74" i="13"/>
  <c r="AN58" i="14"/>
  <c r="AM58" i="14"/>
  <c r="AA35" i="13"/>
  <c r="AA41" i="13" s="1"/>
  <c r="O79" i="13"/>
  <c r="AB35" i="14"/>
  <c r="AB41" i="14" s="1"/>
  <c r="AB44" i="14" s="1"/>
  <c r="AB46" i="14" s="1"/>
  <c r="AE20" i="14"/>
  <c r="AE25" i="14" s="1"/>
  <c r="AD20" i="14"/>
  <c r="AD25" i="14" s="1"/>
  <c r="O79" i="14"/>
  <c r="P76" i="14" s="1"/>
  <c r="O81" i="14"/>
  <c r="AA35" i="14"/>
  <c r="AA41" i="14" s="1"/>
  <c r="AE20" i="13"/>
  <c r="AE25" i="13" s="1"/>
  <c r="AD20" i="13"/>
  <c r="AD25" i="13" s="1"/>
  <c r="AH38" i="13"/>
  <c r="AH57" i="13" s="1"/>
  <c r="AG38" i="13"/>
  <c r="AG57" i="13" s="1"/>
  <c r="Q72" i="13" l="1"/>
  <c r="AQ58" i="14"/>
  <c r="AP58" i="14"/>
  <c r="S94" i="14"/>
  <c r="S97" i="14" s="1"/>
  <c r="O82" i="13"/>
  <c r="O83" i="13" s="1"/>
  <c r="AF20" i="13" s="1"/>
  <c r="AH20" i="13" s="1"/>
  <c r="AH25" i="13" s="1"/>
  <c r="P76" i="13"/>
  <c r="R72" i="14"/>
  <c r="P79" i="14"/>
  <c r="P81" i="14"/>
  <c r="O82" i="14"/>
  <c r="O83" i="14" s="1"/>
  <c r="AF20" i="14" s="1"/>
  <c r="AD28" i="14"/>
  <c r="AD32" i="14" s="1"/>
  <c r="AD29" i="14"/>
  <c r="AD33" i="14" s="1"/>
  <c r="AD30" i="14"/>
  <c r="AD34" i="14" s="1"/>
  <c r="AD56" i="14" s="1"/>
  <c r="AD59" i="14" s="1"/>
  <c r="AD63" i="14" s="1"/>
  <c r="AD65" i="14" s="1"/>
  <c r="AD66" i="14" s="1"/>
  <c r="AD39" i="14" s="1"/>
  <c r="AE28" i="14"/>
  <c r="AE32" i="14" s="1"/>
  <c r="AE29" i="14"/>
  <c r="AE33" i="14" s="1"/>
  <c r="AE30" i="14"/>
  <c r="AE34" i="14" s="1"/>
  <c r="AE56" i="14" s="1"/>
  <c r="AE59" i="14" s="1"/>
  <c r="AE63" i="14" s="1"/>
  <c r="AE65" i="14" s="1"/>
  <c r="AE66" i="14" s="1"/>
  <c r="AE39" i="14" s="1"/>
  <c r="AD28" i="13"/>
  <c r="AD32" i="13" s="1"/>
  <c r="AD29" i="13"/>
  <c r="AD33" i="13" s="1"/>
  <c r="AD30" i="13"/>
  <c r="AD34" i="13" s="1"/>
  <c r="AD56" i="13" s="1"/>
  <c r="AD59" i="13" s="1"/>
  <c r="AD63" i="13" s="1"/>
  <c r="AD65" i="13" s="1"/>
  <c r="AD66" i="13" s="1"/>
  <c r="AD39" i="13" s="1"/>
  <c r="AE29" i="13"/>
  <c r="AE33" i="13" s="1"/>
  <c r="AE28" i="13"/>
  <c r="AE32" i="13" s="1"/>
  <c r="AE30" i="13"/>
  <c r="AE34" i="13" s="1"/>
  <c r="AE56" i="13" s="1"/>
  <c r="AE59" i="13" s="1"/>
  <c r="AE63" i="13" s="1"/>
  <c r="AE65" i="13" s="1"/>
  <c r="AE66" i="13" s="1"/>
  <c r="AE39" i="13" s="1"/>
  <c r="AG20" i="13" l="1"/>
  <c r="AG25" i="13" s="1"/>
  <c r="Q76" i="14"/>
  <c r="P82" i="14"/>
  <c r="P83" i="14" s="1"/>
  <c r="AI20" i="14" s="1"/>
  <c r="AT58" i="14"/>
  <c r="AS58" i="14"/>
  <c r="P79" i="13"/>
  <c r="P81" i="13"/>
  <c r="R74" i="14"/>
  <c r="Q74" i="13"/>
  <c r="S98" i="14"/>
  <c r="T88" i="14" s="1"/>
  <c r="T92" i="14" s="1"/>
  <c r="AE35" i="13"/>
  <c r="AE41" i="13" s="1"/>
  <c r="AE44" i="13" s="1"/>
  <c r="AE46" i="13" s="1"/>
  <c r="AH20" i="14"/>
  <c r="AH25" i="14" s="1"/>
  <c r="AG20" i="14"/>
  <c r="AG25" i="14" s="1"/>
  <c r="AD35" i="14"/>
  <c r="AD41" i="14" s="1"/>
  <c r="AE35" i="14"/>
  <c r="AE41" i="14" s="1"/>
  <c r="AE44" i="14" s="1"/>
  <c r="AE46" i="14" s="1"/>
  <c r="AD35" i="13"/>
  <c r="AD41" i="13" s="1"/>
  <c r="AG28" i="13"/>
  <c r="AG32" i="13" s="1"/>
  <c r="AG29" i="13"/>
  <c r="AG33" i="13" s="1"/>
  <c r="AG30" i="13"/>
  <c r="AG34" i="13" s="1"/>
  <c r="AG56" i="13" s="1"/>
  <c r="AG59" i="13" s="1"/>
  <c r="AG63" i="13" s="1"/>
  <c r="AG65" i="13" s="1"/>
  <c r="AG66" i="13" s="1"/>
  <c r="AG39" i="13" s="1"/>
  <c r="AH28" i="13"/>
  <c r="AH32" i="13" s="1"/>
  <c r="AH30" i="13"/>
  <c r="AH34" i="13" s="1"/>
  <c r="AH56" i="13" s="1"/>
  <c r="AH59" i="13" s="1"/>
  <c r="AH63" i="13" s="1"/>
  <c r="AH65" i="13" s="1"/>
  <c r="AH66" i="13" s="1"/>
  <c r="AH39" i="13" s="1"/>
  <c r="AH29" i="13"/>
  <c r="AH33" i="13" s="1"/>
  <c r="AK20" i="14" l="1"/>
  <c r="AK25" i="14" s="1"/>
  <c r="AJ20" i="14"/>
  <c r="AJ25" i="14" s="1"/>
  <c r="T94" i="14"/>
  <c r="T97" i="14" s="1"/>
  <c r="T98" i="14"/>
  <c r="R72" i="13"/>
  <c r="S72" i="14"/>
  <c r="Q79" i="14"/>
  <c r="Q81" i="14"/>
  <c r="Q76" i="13"/>
  <c r="P82" i="13"/>
  <c r="P83" i="13" s="1"/>
  <c r="AI20" i="13" s="1"/>
  <c r="AG35" i="13"/>
  <c r="AG41" i="13" s="1"/>
  <c r="AG28" i="14"/>
  <c r="AG32" i="14" s="1"/>
  <c r="AG29" i="14"/>
  <c r="AG33" i="14" s="1"/>
  <c r="AG30" i="14"/>
  <c r="AG34" i="14" s="1"/>
  <c r="AG56" i="14" s="1"/>
  <c r="AG59" i="14" s="1"/>
  <c r="AG63" i="14" s="1"/>
  <c r="AG65" i="14" s="1"/>
  <c r="AG66" i="14" s="1"/>
  <c r="AG39" i="14" s="1"/>
  <c r="AH29" i="14"/>
  <c r="AH33" i="14" s="1"/>
  <c r="AH30" i="14"/>
  <c r="AH34" i="14" s="1"/>
  <c r="AH56" i="14" s="1"/>
  <c r="AH59" i="14" s="1"/>
  <c r="AH63" i="14" s="1"/>
  <c r="AH65" i="14" s="1"/>
  <c r="AH66" i="14" s="1"/>
  <c r="AH39" i="14" s="1"/>
  <c r="AH28" i="14"/>
  <c r="AH32" i="14" s="1"/>
  <c r="AH35" i="13"/>
  <c r="AH41" i="13" s="1"/>
  <c r="AH44" i="13" s="1"/>
  <c r="AH46" i="13" s="1"/>
  <c r="AJ20" i="13" l="1"/>
  <c r="AJ25" i="13" s="1"/>
  <c r="AK20" i="13"/>
  <c r="AK25" i="13" s="1"/>
  <c r="S74" i="14"/>
  <c r="R74" i="13"/>
  <c r="Q79" i="13"/>
  <c r="Q81" i="13"/>
  <c r="AV58" i="14"/>
  <c r="AW58" i="14"/>
  <c r="R76" i="14"/>
  <c r="Q82" i="14"/>
  <c r="Q83" i="14" s="1"/>
  <c r="AL20" i="14" s="1"/>
  <c r="AJ28" i="14"/>
  <c r="AJ32" i="14" s="1"/>
  <c r="AJ30" i="14"/>
  <c r="AJ34" i="14" s="1"/>
  <c r="AJ56" i="14" s="1"/>
  <c r="AJ59" i="14" s="1"/>
  <c r="AJ63" i="14" s="1"/>
  <c r="AJ65" i="14" s="1"/>
  <c r="AJ66" i="14" s="1"/>
  <c r="AJ39" i="14" s="1"/>
  <c r="AJ29" i="14"/>
  <c r="AJ33" i="14" s="1"/>
  <c r="AK29" i="14"/>
  <c r="AK33" i="14" s="1"/>
  <c r="AK28" i="14"/>
  <c r="AK32" i="14" s="1"/>
  <c r="AK30" i="14"/>
  <c r="AK34" i="14" s="1"/>
  <c r="AK56" i="14" s="1"/>
  <c r="AK59" i="14" s="1"/>
  <c r="AK63" i="14" s="1"/>
  <c r="AK65" i="14" s="1"/>
  <c r="AK66" i="14" s="1"/>
  <c r="AK39" i="14" s="1"/>
  <c r="AH35" i="14"/>
  <c r="AH41" i="14" s="1"/>
  <c r="AH44" i="14" s="1"/>
  <c r="AH46" i="14" s="1"/>
  <c r="AG35" i="14"/>
  <c r="AG41" i="14" s="1"/>
  <c r="AJ35" i="14" l="1"/>
  <c r="AJ41" i="14" s="1"/>
  <c r="AN20" i="14"/>
  <c r="AN25" i="14" s="1"/>
  <c r="AM20" i="14"/>
  <c r="AM25" i="14" s="1"/>
  <c r="T72" i="14"/>
  <c r="R76" i="13"/>
  <c r="Q82" i="13"/>
  <c r="Q83" i="13" s="1"/>
  <c r="AL20" i="13" s="1"/>
  <c r="S72" i="13"/>
  <c r="R79" i="14"/>
  <c r="R81" i="14"/>
  <c r="AK35" i="14"/>
  <c r="AK41" i="14" s="1"/>
  <c r="AK44" i="14" s="1"/>
  <c r="AK46" i="14" s="1"/>
  <c r="AK29" i="13"/>
  <c r="AK33" i="13" s="1"/>
  <c r="AK28" i="13"/>
  <c r="AK32" i="13" s="1"/>
  <c r="AK30" i="13"/>
  <c r="AK34" i="13" s="1"/>
  <c r="AK56" i="13" s="1"/>
  <c r="AK59" i="13" s="1"/>
  <c r="AK63" i="13" s="1"/>
  <c r="AK65" i="13" s="1"/>
  <c r="AK66" i="13" s="1"/>
  <c r="AK39" i="13" s="1"/>
  <c r="AJ29" i="13"/>
  <c r="AJ33" i="13" s="1"/>
  <c r="AJ28" i="13"/>
  <c r="AJ32" i="13" s="1"/>
  <c r="AJ30" i="13"/>
  <c r="AJ34" i="13" s="1"/>
  <c r="AJ56" i="13" s="1"/>
  <c r="AJ59" i="13" s="1"/>
  <c r="AJ63" i="13" s="1"/>
  <c r="AJ65" i="13" s="1"/>
  <c r="AJ66" i="13" s="1"/>
  <c r="AJ39" i="13" s="1"/>
  <c r="F88" i="11"/>
  <c r="O86" i="11"/>
  <c r="N86" i="11"/>
  <c r="M86" i="11"/>
  <c r="L86" i="11"/>
  <c r="K86" i="11"/>
  <c r="J86" i="11"/>
  <c r="I86" i="11"/>
  <c r="H86" i="11"/>
  <c r="G86" i="11"/>
  <c r="F86" i="11"/>
  <c r="F81" i="11"/>
  <c r="B60" i="11"/>
  <c r="AG53" i="11"/>
  <c r="AD53" i="11"/>
  <c r="AA53" i="11"/>
  <c r="X53" i="11"/>
  <c r="U53" i="11"/>
  <c r="R53" i="11"/>
  <c r="O53" i="11"/>
  <c r="L53" i="11"/>
  <c r="I53" i="11"/>
  <c r="F53" i="11"/>
  <c r="AG37" i="11"/>
  <c r="AE37" i="11"/>
  <c r="AB37" i="11"/>
  <c r="L37" i="11"/>
  <c r="J37" i="11"/>
  <c r="I37" i="11"/>
  <c r="AG24" i="11"/>
  <c r="AE24" i="11"/>
  <c r="U24" i="11"/>
  <c r="S24" i="11"/>
  <c r="R24" i="11"/>
  <c r="P24" i="11"/>
  <c r="M24" i="11"/>
  <c r="I24" i="11"/>
  <c r="G24" i="11"/>
  <c r="AH22" i="11"/>
  <c r="AH24" i="11" s="1"/>
  <c r="AG22" i="11"/>
  <c r="AE22" i="11"/>
  <c r="AD22" i="11"/>
  <c r="AD24" i="11" s="1"/>
  <c r="AB22" i="11"/>
  <c r="AB24" i="11" s="1"/>
  <c r="AA22" i="11"/>
  <c r="Y22" i="11"/>
  <c r="Y37" i="11" s="1"/>
  <c r="X22" i="11"/>
  <c r="V22" i="11"/>
  <c r="U22" i="11"/>
  <c r="S22" i="11"/>
  <c r="S37" i="11" s="1"/>
  <c r="R22" i="11"/>
  <c r="P22" i="11"/>
  <c r="P37" i="11" s="1"/>
  <c r="O22" i="11"/>
  <c r="M22" i="11"/>
  <c r="M37" i="11" s="1"/>
  <c r="L22" i="11"/>
  <c r="J22" i="11"/>
  <c r="J24" i="11" s="1"/>
  <c r="I22" i="11"/>
  <c r="G22" i="11"/>
  <c r="G37" i="11" s="1"/>
  <c r="F22" i="11"/>
  <c r="F24" i="11" s="1"/>
  <c r="AH21" i="11"/>
  <c r="AG21" i="11"/>
  <c r="AE21" i="11"/>
  <c r="AD21" i="11"/>
  <c r="AB21" i="11"/>
  <c r="AA21" i="11"/>
  <c r="Y21" i="11"/>
  <c r="X21" i="11"/>
  <c r="V21" i="11"/>
  <c r="U21" i="11"/>
  <c r="U37" i="11" s="1"/>
  <c r="S21" i="11"/>
  <c r="R21" i="11"/>
  <c r="P21" i="11"/>
  <c r="O21" i="11"/>
  <c r="M21" i="11"/>
  <c r="L21" i="11"/>
  <c r="L24" i="11" s="1"/>
  <c r="J21" i="11"/>
  <c r="I21" i="11"/>
  <c r="G21" i="11"/>
  <c r="F21" i="11"/>
  <c r="AK35" i="13" l="1"/>
  <c r="AK41" i="13" s="1"/>
  <c r="AK44" i="13" s="1"/>
  <c r="AK46" i="13" s="1"/>
  <c r="R79" i="13"/>
  <c r="R81" i="13"/>
  <c r="S76" i="14"/>
  <c r="R82" i="14"/>
  <c r="R83" i="14" s="1"/>
  <c r="AO20" i="14" s="1"/>
  <c r="AJ35" i="13"/>
  <c r="AJ41" i="13" s="1"/>
  <c r="S74" i="13"/>
  <c r="AM28" i="14"/>
  <c r="AM32" i="14" s="1"/>
  <c r="AM35" i="14" s="1"/>
  <c r="AM41" i="14" s="1"/>
  <c r="AM29" i="14"/>
  <c r="AM33" i="14" s="1"/>
  <c r="AM30" i="14"/>
  <c r="AM34" i="14" s="1"/>
  <c r="AM56" i="14" s="1"/>
  <c r="AM59" i="14" s="1"/>
  <c r="AM63" i="14" s="1"/>
  <c r="AM65" i="14" s="1"/>
  <c r="AM66" i="14" s="1"/>
  <c r="AM39" i="14" s="1"/>
  <c r="T74" i="14"/>
  <c r="AN30" i="14"/>
  <c r="AN34" i="14" s="1"/>
  <c r="AN56" i="14" s="1"/>
  <c r="AN59" i="14" s="1"/>
  <c r="AN63" i="14" s="1"/>
  <c r="AN65" i="14" s="1"/>
  <c r="AN66" i="14" s="1"/>
  <c r="AN39" i="14" s="1"/>
  <c r="AN29" i="14"/>
  <c r="AN33" i="14" s="1"/>
  <c r="AN28" i="14"/>
  <c r="AN32" i="14" s="1"/>
  <c r="AN35" i="14" s="1"/>
  <c r="AN20" i="13"/>
  <c r="AN25" i="13" s="1"/>
  <c r="AM20" i="13"/>
  <c r="AM25" i="13" s="1"/>
  <c r="V37" i="11"/>
  <c r="V24" i="11"/>
  <c r="X37" i="11"/>
  <c r="X24" i="11"/>
  <c r="Y24" i="11"/>
  <c r="AH37" i="11"/>
  <c r="O37" i="11"/>
  <c r="O24" i="11"/>
  <c r="AA37" i="11"/>
  <c r="AA24" i="11"/>
  <c r="F37" i="11"/>
  <c r="R37" i="11"/>
  <c r="AD37" i="11"/>
  <c r="AN41" i="14" l="1"/>
  <c r="AN44" i="14" s="1"/>
  <c r="AN46" i="14" s="1"/>
  <c r="AN30" i="13"/>
  <c r="AN34" i="13" s="1"/>
  <c r="AN56" i="13" s="1"/>
  <c r="AN59" i="13" s="1"/>
  <c r="AN63" i="13" s="1"/>
  <c r="AN65" i="13" s="1"/>
  <c r="AN66" i="13" s="1"/>
  <c r="AN39" i="13" s="1"/>
  <c r="AN28" i="13"/>
  <c r="AN32" i="13" s="1"/>
  <c r="AN29" i="13"/>
  <c r="AN33" i="13" s="1"/>
  <c r="T72" i="13"/>
  <c r="AQ20" i="14"/>
  <c r="AQ25" i="14" s="1"/>
  <c r="AP20" i="14"/>
  <c r="AP25" i="14" s="1"/>
  <c r="S79" i="14"/>
  <c r="S81" i="14"/>
  <c r="AM29" i="13"/>
  <c r="AM33" i="13" s="1"/>
  <c r="AM28" i="13"/>
  <c r="AM32" i="13" s="1"/>
  <c r="AM30" i="13"/>
  <c r="AM34" i="13" s="1"/>
  <c r="AM56" i="13" s="1"/>
  <c r="AM59" i="13" s="1"/>
  <c r="AM63" i="13" s="1"/>
  <c r="AM65" i="13" s="1"/>
  <c r="AM66" i="13" s="1"/>
  <c r="AM39" i="13" s="1"/>
  <c r="S76" i="13"/>
  <c r="R82" i="13"/>
  <c r="R83" i="13" s="1"/>
  <c r="AO20" i="13" s="1"/>
  <c r="N73" i="4"/>
  <c r="N73" i="11" s="1"/>
  <c r="J73" i="4"/>
  <c r="J73" i="11" s="1"/>
  <c r="I73" i="4"/>
  <c r="I73" i="11" s="1"/>
  <c r="G73" i="4"/>
  <c r="G73" i="11" s="1"/>
  <c r="F73" i="4"/>
  <c r="F73" i="11" s="1"/>
  <c r="F74" i="11" s="1"/>
  <c r="G72" i="11" s="1"/>
  <c r="G74" i="11" s="1"/>
  <c r="H72" i="11" s="1"/>
  <c r="H73" i="4"/>
  <c r="H73" i="11" s="1"/>
  <c r="F88" i="4"/>
  <c r="N86" i="4"/>
  <c r="M86" i="4"/>
  <c r="L86" i="4"/>
  <c r="K86" i="4"/>
  <c r="J86" i="4"/>
  <c r="I86" i="4"/>
  <c r="H86" i="4"/>
  <c r="G86" i="4"/>
  <c r="F86" i="4"/>
  <c r="F81" i="4"/>
  <c r="F77" i="4"/>
  <c r="F77" i="11" s="1"/>
  <c r="F74" i="4"/>
  <c r="L89" i="4"/>
  <c r="L89" i="11" s="1"/>
  <c r="K89" i="4"/>
  <c r="K89" i="11" s="1"/>
  <c r="G89" i="4"/>
  <c r="G89" i="11" s="1"/>
  <c r="F89" i="4"/>
  <c r="F89" i="11" s="1"/>
  <c r="B60" i="4"/>
  <c r="AG53" i="4"/>
  <c r="AD53" i="4"/>
  <c r="AA53" i="4"/>
  <c r="X53" i="4"/>
  <c r="U53" i="4"/>
  <c r="R53" i="4"/>
  <c r="O53" i="4"/>
  <c r="L53" i="4"/>
  <c r="I53" i="4"/>
  <c r="F53" i="4"/>
  <c r="U24" i="4"/>
  <c r="AH22" i="4"/>
  <c r="AH37" i="4" s="1"/>
  <c r="AG22" i="4"/>
  <c r="AE22" i="4"/>
  <c r="AE37" i="4" s="1"/>
  <c r="AD22" i="4"/>
  <c r="AB22" i="4"/>
  <c r="AB37" i="4" s="1"/>
  <c r="AA22" i="4"/>
  <c r="Y22" i="4"/>
  <c r="Y37" i="4" s="1"/>
  <c r="X22" i="4"/>
  <c r="V22" i="4"/>
  <c r="V37" i="4" s="1"/>
  <c r="U22" i="4"/>
  <c r="S22" i="4"/>
  <c r="S37" i="4" s="1"/>
  <c r="R22" i="4"/>
  <c r="P22" i="4"/>
  <c r="P37" i="4" s="1"/>
  <c r="O22" i="4"/>
  <c r="M22" i="4"/>
  <c r="M37" i="4" s="1"/>
  <c r="L22" i="4"/>
  <c r="J22" i="4"/>
  <c r="J37" i="4" s="1"/>
  <c r="I22" i="4"/>
  <c r="G22" i="4"/>
  <c r="G37" i="4" s="1"/>
  <c r="F22" i="4"/>
  <c r="AH21" i="4"/>
  <c r="AG21" i="4"/>
  <c r="AE21" i="4"/>
  <c r="AD21" i="4"/>
  <c r="AB21" i="4"/>
  <c r="AA21" i="4"/>
  <c r="AA37" i="4" s="1"/>
  <c r="Y21" i="4"/>
  <c r="X21" i="4"/>
  <c r="V21" i="4"/>
  <c r="U21" i="4"/>
  <c r="S21" i="4"/>
  <c r="R21" i="4"/>
  <c r="P21" i="4"/>
  <c r="O21" i="4"/>
  <c r="O37" i="4" s="1"/>
  <c r="M21" i="4"/>
  <c r="L21" i="4"/>
  <c r="J21" i="4"/>
  <c r="I21" i="4"/>
  <c r="I24" i="4" s="1"/>
  <c r="G21" i="4"/>
  <c r="F21" i="4"/>
  <c r="AP30" i="14" l="1"/>
  <c r="AP34" i="14" s="1"/>
  <c r="AP56" i="14" s="1"/>
  <c r="AP59" i="14" s="1"/>
  <c r="AP63" i="14" s="1"/>
  <c r="AP65" i="14" s="1"/>
  <c r="AP66" i="14" s="1"/>
  <c r="AP39" i="14" s="1"/>
  <c r="AP28" i="14"/>
  <c r="AP32" i="14" s="1"/>
  <c r="AP29" i="14"/>
  <c r="AP33" i="14" s="1"/>
  <c r="AQ28" i="14"/>
  <c r="AQ32" i="14" s="1"/>
  <c r="AQ29" i="14"/>
  <c r="AQ33" i="14" s="1"/>
  <c r="AQ30" i="14"/>
  <c r="AQ34" i="14" s="1"/>
  <c r="AQ56" i="14" s="1"/>
  <c r="AQ59" i="14" s="1"/>
  <c r="AQ63" i="14" s="1"/>
  <c r="AQ65" i="14" s="1"/>
  <c r="AQ66" i="14" s="1"/>
  <c r="AQ39" i="14" s="1"/>
  <c r="S79" i="13"/>
  <c r="S81" i="13"/>
  <c r="T74" i="13"/>
  <c r="AN35" i="13"/>
  <c r="AN41" i="13" s="1"/>
  <c r="AN44" i="13" s="1"/>
  <c r="AN46" i="13" s="1"/>
  <c r="AQ20" i="13"/>
  <c r="AQ25" i="13" s="1"/>
  <c r="AP20" i="13"/>
  <c r="AP25" i="13" s="1"/>
  <c r="AM35" i="13"/>
  <c r="AM41" i="13" s="1"/>
  <c r="T76" i="14"/>
  <c r="S82" i="14"/>
  <c r="S83" i="14" s="1"/>
  <c r="AR20" i="14" s="1"/>
  <c r="U37" i="4"/>
  <c r="AG37" i="4"/>
  <c r="H74" i="11"/>
  <c r="I72" i="11" s="1"/>
  <c r="I74" i="11" s="1"/>
  <c r="J72" i="11" s="1"/>
  <c r="J74" i="11" s="1"/>
  <c r="K72" i="11" s="1"/>
  <c r="K74" i="11" s="1"/>
  <c r="L72" i="11" s="1"/>
  <c r="L74" i="11" s="1"/>
  <c r="M72" i="11" s="1"/>
  <c r="M74" i="11" s="1"/>
  <c r="N72" i="11" s="1"/>
  <c r="N74" i="11" s="1"/>
  <c r="O72" i="11" s="1"/>
  <c r="O89" i="11"/>
  <c r="P24" i="4"/>
  <c r="F24" i="4"/>
  <c r="AD24" i="4"/>
  <c r="AG24" i="4"/>
  <c r="I89" i="4"/>
  <c r="F91" i="4"/>
  <c r="N89" i="4"/>
  <c r="N89" i="11" s="1"/>
  <c r="L24" i="4"/>
  <c r="G91" i="4"/>
  <c r="G91" i="11"/>
  <c r="AB24" i="4"/>
  <c r="I37" i="4"/>
  <c r="J89" i="4"/>
  <c r="L91" i="4"/>
  <c r="L91" i="11"/>
  <c r="K91" i="4"/>
  <c r="K91" i="11"/>
  <c r="L37" i="4"/>
  <c r="X37" i="4"/>
  <c r="G24" i="4"/>
  <c r="S24" i="4"/>
  <c r="AE24" i="4"/>
  <c r="J24" i="4"/>
  <c r="V24" i="4"/>
  <c r="AH24" i="4"/>
  <c r="M89" i="4"/>
  <c r="M89" i="11" s="1"/>
  <c r="G72" i="4"/>
  <c r="F90" i="4"/>
  <c r="F37" i="4"/>
  <c r="R37" i="4"/>
  <c r="AD37" i="4"/>
  <c r="X24" i="4"/>
  <c r="M24" i="4"/>
  <c r="Y24" i="4"/>
  <c r="O24" i="4"/>
  <c r="AA24" i="4"/>
  <c r="R24" i="4"/>
  <c r="H89" i="4"/>
  <c r="F78" i="11"/>
  <c r="G78" i="11"/>
  <c r="AP35" i="14" l="1"/>
  <c r="AP41" i="14" s="1"/>
  <c r="T76" i="13"/>
  <c r="S82" i="13"/>
  <c r="S83" i="13" s="1"/>
  <c r="AR20" i="13" s="1"/>
  <c r="AP28" i="13"/>
  <c r="AP32" i="13" s="1"/>
  <c r="AP29" i="13"/>
  <c r="AP33" i="13" s="1"/>
  <c r="AP30" i="13"/>
  <c r="AP34" i="13" s="1"/>
  <c r="AP56" i="13" s="1"/>
  <c r="AP59" i="13" s="1"/>
  <c r="AP63" i="13" s="1"/>
  <c r="AP65" i="13" s="1"/>
  <c r="AP66" i="13" s="1"/>
  <c r="AP39" i="13" s="1"/>
  <c r="T79" i="14"/>
  <c r="T82" i="14" s="1"/>
  <c r="T81" i="14"/>
  <c r="AQ28" i="13"/>
  <c r="AQ32" i="13" s="1"/>
  <c r="AQ30" i="13"/>
  <c r="AQ34" i="13" s="1"/>
  <c r="AQ56" i="13" s="1"/>
  <c r="AQ59" i="13" s="1"/>
  <c r="AQ63" i="13" s="1"/>
  <c r="AQ65" i="13" s="1"/>
  <c r="AQ66" i="13" s="1"/>
  <c r="AQ39" i="13" s="1"/>
  <c r="AQ29" i="13"/>
  <c r="AQ33" i="13" s="1"/>
  <c r="AQ35" i="14"/>
  <c r="AQ41" i="14" s="1"/>
  <c r="AQ44" i="14" s="1"/>
  <c r="AQ46" i="14" s="1"/>
  <c r="AT20" i="14"/>
  <c r="AT25" i="14" s="1"/>
  <c r="AS20" i="14"/>
  <c r="AS25" i="14" s="1"/>
  <c r="H89" i="11"/>
  <c r="H91" i="4"/>
  <c r="I89" i="11"/>
  <c r="I91" i="4"/>
  <c r="J91" i="4"/>
  <c r="J89" i="11"/>
  <c r="J91" i="11" s="1"/>
  <c r="I91" i="11"/>
  <c r="H91" i="11"/>
  <c r="N91" i="4"/>
  <c r="N91" i="11"/>
  <c r="F91" i="11"/>
  <c r="F90" i="11"/>
  <c r="F92" i="11" s="1"/>
  <c r="M91" i="4"/>
  <c r="M91" i="11"/>
  <c r="E38" i="4"/>
  <c r="G38" i="4" s="1"/>
  <c r="G57" i="4" s="1"/>
  <c r="F92" i="4"/>
  <c r="F96" i="4" s="1"/>
  <c r="F95" i="11" s="1"/>
  <c r="F79" i="4"/>
  <c r="G77" i="4"/>
  <c r="G77" i="11" s="1"/>
  <c r="G74" i="4"/>
  <c r="T83" i="14" l="1"/>
  <c r="AU20" i="14" s="1"/>
  <c r="AQ35" i="13"/>
  <c r="AQ41" i="13" s="1"/>
  <c r="AQ44" i="13" s="1"/>
  <c r="AQ46" i="13" s="1"/>
  <c r="AW20" i="14"/>
  <c r="AW25" i="14" s="1"/>
  <c r="AV20" i="14"/>
  <c r="AV25" i="14" s="1"/>
  <c r="AT30" i="14"/>
  <c r="AT56" i="14" s="1"/>
  <c r="AT59" i="14" s="1"/>
  <c r="AT63" i="14" s="1"/>
  <c r="AT65" i="14" s="1"/>
  <c r="AT66" i="14" s="1"/>
  <c r="AT39" i="14" s="1"/>
  <c r="AT29" i="14"/>
  <c r="AT33" i="14" s="1"/>
  <c r="AT28" i="14"/>
  <c r="AT32" i="14" s="1"/>
  <c r="AT35" i="14" s="1"/>
  <c r="AT41" i="14" s="1"/>
  <c r="AT44" i="14" s="1"/>
  <c r="AT46" i="14" s="1"/>
  <c r="AP35" i="13"/>
  <c r="AP41" i="13" s="1"/>
  <c r="AS28" i="14"/>
  <c r="AS32" i="14" s="1"/>
  <c r="AS30" i="14"/>
  <c r="AS34" i="14" s="1"/>
  <c r="AS56" i="14" s="1"/>
  <c r="AS59" i="14" s="1"/>
  <c r="AS63" i="14" s="1"/>
  <c r="AS65" i="14" s="1"/>
  <c r="AS66" i="14" s="1"/>
  <c r="AS39" i="14" s="1"/>
  <c r="AS29" i="14"/>
  <c r="AS33" i="14" s="1"/>
  <c r="AS20" i="13"/>
  <c r="AS25" i="13" s="1"/>
  <c r="AT20" i="13"/>
  <c r="AT25" i="13" s="1"/>
  <c r="T79" i="13"/>
  <c r="T82" i="13" s="1"/>
  <c r="T81" i="13"/>
  <c r="T83" i="13" s="1"/>
  <c r="AU20" i="13" s="1"/>
  <c r="F97" i="4"/>
  <c r="G88" i="4" s="1"/>
  <c r="G90" i="4" s="1"/>
  <c r="F38" i="4"/>
  <c r="F57" i="4" s="1"/>
  <c r="F79" i="11"/>
  <c r="E38" i="11"/>
  <c r="H38" i="4"/>
  <c r="J38" i="4" s="1"/>
  <c r="J57" i="4" s="1"/>
  <c r="H38" i="11"/>
  <c r="G92" i="4"/>
  <c r="G96" i="4" s="1"/>
  <c r="G95" i="11" s="1"/>
  <c r="H72" i="4"/>
  <c r="G76" i="4"/>
  <c r="F82" i="4"/>
  <c r="F83" i="4" s="1"/>
  <c r="E20" i="4" s="1"/>
  <c r="F58" i="4"/>
  <c r="G58" i="4"/>
  <c r="AS35" i="14" l="1"/>
  <c r="AS41" i="14" s="1"/>
  <c r="AW20" i="13"/>
  <c r="AW25" i="13" s="1"/>
  <c r="AV20" i="13"/>
  <c r="AV25" i="13" s="1"/>
  <c r="AT28" i="13"/>
  <c r="AT32" i="13" s="1"/>
  <c r="AT30" i="13"/>
  <c r="AT34" i="13" s="1"/>
  <c r="AT56" i="13" s="1"/>
  <c r="AT59" i="13" s="1"/>
  <c r="AT63" i="13" s="1"/>
  <c r="AT65" i="13" s="1"/>
  <c r="AT66" i="13" s="1"/>
  <c r="AT39" i="13" s="1"/>
  <c r="AT29" i="13"/>
  <c r="AT33" i="13" s="1"/>
  <c r="AS30" i="13"/>
  <c r="AS34" i="13" s="1"/>
  <c r="AS56" i="13" s="1"/>
  <c r="AS59" i="13" s="1"/>
  <c r="AS63" i="13" s="1"/>
  <c r="AS65" i="13" s="1"/>
  <c r="AS66" i="13" s="1"/>
  <c r="AS39" i="13" s="1"/>
  <c r="AS28" i="13"/>
  <c r="AS32" i="13" s="1"/>
  <c r="AS29" i="13"/>
  <c r="AS33" i="13" s="1"/>
  <c r="AV30" i="14"/>
  <c r="AV34" i="14" s="1"/>
  <c r="AV56" i="14" s="1"/>
  <c r="AV59" i="14" s="1"/>
  <c r="AV63" i="14" s="1"/>
  <c r="AV65" i="14" s="1"/>
  <c r="AV66" i="14" s="1"/>
  <c r="AV39" i="14" s="1"/>
  <c r="AV28" i="14"/>
  <c r="AV32" i="14" s="1"/>
  <c r="AV29" i="14"/>
  <c r="AV33" i="14" s="1"/>
  <c r="AW30" i="14"/>
  <c r="AW34" i="14" s="1"/>
  <c r="AW56" i="14" s="1"/>
  <c r="AW59" i="14" s="1"/>
  <c r="AW63" i="14" s="1"/>
  <c r="AW65" i="14" s="1"/>
  <c r="AW66" i="14" s="1"/>
  <c r="AW39" i="14" s="1"/>
  <c r="AW29" i="14"/>
  <c r="AW33" i="14" s="1"/>
  <c r="AW28" i="14"/>
  <c r="AW32" i="14" s="1"/>
  <c r="AW35" i="14" s="1"/>
  <c r="F58" i="11"/>
  <c r="G58" i="11"/>
  <c r="I38" i="4"/>
  <c r="I57" i="4" s="1"/>
  <c r="G97" i="4"/>
  <c r="H88" i="4" s="1"/>
  <c r="H90" i="4" s="1"/>
  <c r="F96" i="11"/>
  <c r="G88" i="11" s="1"/>
  <c r="G90" i="11" s="1"/>
  <c r="J38" i="11"/>
  <c r="J57" i="11" s="1"/>
  <c r="I38" i="11"/>
  <c r="I57" i="11" s="1"/>
  <c r="G38" i="11"/>
  <c r="G57" i="11" s="1"/>
  <c r="F38" i="11"/>
  <c r="F57" i="11" s="1"/>
  <c r="G76" i="11"/>
  <c r="F82" i="11"/>
  <c r="F83" i="11" s="1"/>
  <c r="E20" i="11" s="1"/>
  <c r="G79" i="4"/>
  <c r="G81" i="4"/>
  <c r="H74" i="4"/>
  <c r="H77" i="4"/>
  <c r="H77" i="11" s="1"/>
  <c r="G20" i="4"/>
  <c r="G25" i="4" s="1"/>
  <c r="F20" i="4"/>
  <c r="F25" i="4" s="1"/>
  <c r="J58" i="4"/>
  <c r="I58" i="4"/>
  <c r="AV35" i="14" l="1"/>
  <c r="AV41" i="14" s="1"/>
  <c r="AT35" i="13"/>
  <c r="AT41" i="13" s="1"/>
  <c r="AT44" i="13" s="1"/>
  <c r="AT46" i="13" s="1"/>
  <c r="AW41" i="14"/>
  <c r="AW44" i="14" s="1"/>
  <c r="AW46" i="14" s="1"/>
  <c r="AV30" i="13"/>
  <c r="AV34" i="13" s="1"/>
  <c r="AV56" i="13" s="1"/>
  <c r="AV59" i="13" s="1"/>
  <c r="AV63" i="13" s="1"/>
  <c r="AV65" i="13" s="1"/>
  <c r="AV66" i="13" s="1"/>
  <c r="AV39" i="13" s="1"/>
  <c r="AV28" i="13"/>
  <c r="AV32" i="13" s="1"/>
  <c r="AV29" i="13"/>
  <c r="AV33" i="13" s="1"/>
  <c r="AS35" i="13"/>
  <c r="AS41" i="13" s="1"/>
  <c r="AW28" i="13"/>
  <c r="AW32" i="13" s="1"/>
  <c r="AW29" i="13"/>
  <c r="AW33" i="13" s="1"/>
  <c r="AW30" i="13"/>
  <c r="AW34" i="13" s="1"/>
  <c r="AW56" i="13" s="1"/>
  <c r="AW59" i="13" s="1"/>
  <c r="AW63" i="13" s="1"/>
  <c r="AW65" i="13" s="1"/>
  <c r="AW66" i="13" s="1"/>
  <c r="AW39" i="13" s="1"/>
  <c r="H92" i="4"/>
  <c r="H96" i="4" s="1"/>
  <c r="H95" i="11" s="1"/>
  <c r="G92" i="11"/>
  <c r="G96" i="11"/>
  <c r="H88" i="11" s="1"/>
  <c r="H90" i="11" s="1"/>
  <c r="H92" i="11" s="1"/>
  <c r="I58" i="11"/>
  <c r="J58" i="11"/>
  <c r="K38" i="4"/>
  <c r="M38" i="4" s="1"/>
  <c r="M57" i="4" s="1"/>
  <c r="K38" i="11"/>
  <c r="F20" i="11"/>
  <c r="F25" i="11" s="1"/>
  <c r="G20" i="11"/>
  <c r="G25" i="11" s="1"/>
  <c r="G81" i="11"/>
  <c r="G79" i="11"/>
  <c r="M58" i="4"/>
  <c r="L58" i="4"/>
  <c r="I72" i="4"/>
  <c r="G28" i="4"/>
  <c r="G32" i="4" s="1"/>
  <c r="G29" i="4"/>
  <c r="G33" i="4" s="1"/>
  <c r="G30" i="4"/>
  <c r="G34" i="4" s="1"/>
  <c r="G56" i="4" s="1"/>
  <c r="G59" i="4" s="1"/>
  <c r="G63" i="4" s="1"/>
  <c r="G65" i="4" s="1"/>
  <c r="G66" i="4" s="1"/>
  <c r="G39" i="4" s="1"/>
  <c r="F30" i="4"/>
  <c r="F34" i="4" s="1"/>
  <c r="F56" i="4" s="1"/>
  <c r="F59" i="4" s="1"/>
  <c r="F63" i="4" s="1"/>
  <c r="F65" i="4" s="1"/>
  <c r="F66" i="4" s="1"/>
  <c r="F39" i="4" s="1"/>
  <c r="F28" i="4"/>
  <c r="F32" i="4" s="1"/>
  <c r="F29" i="4"/>
  <c r="F33" i="4" s="1"/>
  <c r="H97" i="4"/>
  <c r="I88" i="4" s="1"/>
  <c r="I90" i="4" s="1"/>
  <c r="H76" i="4"/>
  <c r="G82" i="4"/>
  <c r="G83" i="4" s="1"/>
  <c r="H20" i="4" s="1"/>
  <c r="AW35" i="13" l="1"/>
  <c r="AW41" i="13" s="1"/>
  <c r="AW44" i="13" s="1"/>
  <c r="AW46" i="13" s="1"/>
  <c r="AV35" i="13"/>
  <c r="AV41" i="13" s="1"/>
  <c r="M58" i="11"/>
  <c r="L58" i="11"/>
  <c r="H96" i="11"/>
  <c r="I88" i="11" s="1"/>
  <c r="I90" i="11" s="1"/>
  <c r="I92" i="11" s="1"/>
  <c r="L38" i="4"/>
  <c r="L57" i="4" s="1"/>
  <c r="H76" i="11"/>
  <c r="G82" i="11"/>
  <c r="G83" i="11" s="1"/>
  <c r="H20" i="11" s="1"/>
  <c r="G30" i="11"/>
  <c r="G34" i="11" s="1"/>
  <c r="G56" i="11" s="1"/>
  <c r="G59" i="11" s="1"/>
  <c r="G63" i="11" s="1"/>
  <c r="G65" i="11" s="1"/>
  <c r="G66" i="11" s="1"/>
  <c r="G39" i="11" s="1"/>
  <c r="G28" i="11"/>
  <c r="G32" i="11" s="1"/>
  <c r="G29" i="11"/>
  <c r="G33" i="11" s="1"/>
  <c r="F28" i="11"/>
  <c r="F32" i="11" s="1"/>
  <c r="F29" i="11"/>
  <c r="F33" i="11" s="1"/>
  <c r="F30" i="11"/>
  <c r="F34" i="11" s="1"/>
  <c r="F56" i="11" s="1"/>
  <c r="F59" i="11" s="1"/>
  <c r="F63" i="11" s="1"/>
  <c r="F65" i="11" s="1"/>
  <c r="F66" i="11" s="1"/>
  <c r="F39" i="11" s="1"/>
  <c r="M38" i="11"/>
  <c r="M57" i="11" s="1"/>
  <c r="L38" i="11"/>
  <c r="L57" i="11" s="1"/>
  <c r="F35" i="4"/>
  <c r="F41" i="4" s="1"/>
  <c r="J20" i="4"/>
  <c r="J25" i="4" s="1"/>
  <c r="I20" i="4"/>
  <c r="I25" i="4" s="1"/>
  <c r="H79" i="4"/>
  <c r="H81" i="4"/>
  <c r="I74" i="4"/>
  <c r="I92" i="4"/>
  <c r="G35" i="4"/>
  <c r="G41" i="4" s="1"/>
  <c r="G44" i="4" s="1"/>
  <c r="G46" i="4" s="1"/>
  <c r="I96" i="4" l="1"/>
  <c r="I95" i="11" s="1"/>
  <c r="I97" i="4"/>
  <c r="J88" i="4" s="1"/>
  <c r="J90" i="4" s="1"/>
  <c r="J92" i="4" s="1"/>
  <c r="J96" i="4" s="1"/>
  <c r="G35" i="11"/>
  <c r="G41" i="11" s="1"/>
  <c r="G44" i="11" s="1"/>
  <c r="G46" i="11" s="1"/>
  <c r="F35" i="11"/>
  <c r="F41" i="11" s="1"/>
  <c r="N38" i="4"/>
  <c r="O38" i="4" s="1"/>
  <c r="O57" i="4" s="1"/>
  <c r="N38" i="11"/>
  <c r="I20" i="11"/>
  <c r="I25" i="11" s="1"/>
  <c r="J20" i="11"/>
  <c r="J25" i="11" s="1"/>
  <c r="H81" i="11"/>
  <c r="H79" i="11"/>
  <c r="I76" i="4"/>
  <c r="H82" i="4"/>
  <c r="H83" i="4" s="1"/>
  <c r="K20" i="4" s="1"/>
  <c r="I28" i="4"/>
  <c r="I32" i="4" s="1"/>
  <c r="I29" i="4"/>
  <c r="I33" i="4" s="1"/>
  <c r="I30" i="4"/>
  <c r="I34" i="4" s="1"/>
  <c r="I56" i="4" s="1"/>
  <c r="I59" i="4" s="1"/>
  <c r="I63" i="4" s="1"/>
  <c r="I65" i="4" s="1"/>
  <c r="I66" i="4" s="1"/>
  <c r="I39" i="4" s="1"/>
  <c r="J72" i="4"/>
  <c r="P58" i="4"/>
  <c r="O58" i="4"/>
  <c r="J29" i="4"/>
  <c r="J33" i="4" s="1"/>
  <c r="J30" i="4"/>
  <c r="J34" i="4" s="1"/>
  <c r="J56" i="4" s="1"/>
  <c r="J59" i="4" s="1"/>
  <c r="J63" i="4" s="1"/>
  <c r="J65" i="4" s="1"/>
  <c r="J66" i="4" s="1"/>
  <c r="J39" i="4" s="1"/>
  <c r="J28" i="4"/>
  <c r="J32" i="4" s="1"/>
  <c r="J97" i="4" l="1"/>
  <c r="K88" i="4" s="1"/>
  <c r="K90" i="4" s="1"/>
  <c r="J95" i="11"/>
  <c r="S58" i="11" s="1"/>
  <c r="P58" i="11"/>
  <c r="O58" i="11"/>
  <c r="I96" i="11"/>
  <c r="J88" i="11" s="1"/>
  <c r="J90" i="11" s="1"/>
  <c r="J92" i="11" s="1"/>
  <c r="P38" i="4"/>
  <c r="P57" i="4" s="1"/>
  <c r="R58" i="11"/>
  <c r="I76" i="11"/>
  <c r="H82" i="11"/>
  <c r="H83" i="11" s="1"/>
  <c r="K20" i="11" s="1"/>
  <c r="J29" i="11"/>
  <c r="J33" i="11" s="1"/>
  <c r="J30" i="11"/>
  <c r="J34" i="11" s="1"/>
  <c r="J56" i="11" s="1"/>
  <c r="J59" i="11" s="1"/>
  <c r="J63" i="11" s="1"/>
  <c r="J65" i="11" s="1"/>
  <c r="J66" i="11" s="1"/>
  <c r="J39" i="11" s="1"/>
  <c r="J28" i="11"/>
  <c r="J32" i="11" s="1"/>
  <c r="I29" i="11"/>
  <c r="I33" i="11" s="1"/>
  <c r="I28" i="11"/>
  <c r="I32" i="11" s="1"/>
  <c r="I30" i="11"/>
  <c r="I34" i="11" s="1"/>
  <c r="I56" i="11" s="1"/>
  <c r="I59" i="11" s="1"/>
  <c r="I63" i="11" s="1"/>
  <c r="I65" i="11" s="1"/>
  <c r="I66" i="11" s="1"/>
  <c r="I39" i="11" s="1"/>
  <c r="P38" i="11"/>
  <c r="P57" i="11" s="1"/>
  <c r="O38" i="11"/>
  <c r="O57" i="11" s="1"/>
  <c r="I35" i="4"/>
  <c r="I41" i="4" s="1"/>
  <c r="L20" i="4"/>
  <c r="L25" i="4" s="1"/>
  <c r="M20" i="4"/>
  <c r="M25" i="4" s="1"/>
  <c r="I79" i="4"/>
  <c r="I81" i="4"/>
  <c r="J74" i="4"/>
  <c r="K92" i="4"/>
  <c r="K96" i="4" s="1"/>
  <c r="J35" i="4"/>
  <c r="J41" i="4" s="1"/>
  <c r="J44" i="4" s="1"/>
  <c r="J46" i="4" s="1"/>
  <c r="R58" i="4"/>
  <c r="S58" i="4"/>
  <c r="K97" i="4" l="1"/>
  <c r="L88" i="4" s="1"/>
  <c r="K95" i="11"/>
  <c r="J96" i="11"/>
  <c r="K88" i="11" s="1"/>
  <c r="K90" i="11" s="1"/>
  <c r="I35" i="11"/>
  <c r="I41" i="11" s="1"/>
  <c r="J35" i="11"/>
  <c r="J41" i="11" s="1"/>
  <c r="J44" i="11" s="1"/>
  <c r="J46" i="11" s="1"/>
  <c r="K92" i="11"/>
  <c r="L20" i="11"/>
  <c r="L25" i="11" s="1"/>
  <c r="M20" i="11"/>
  <c r="M25" i="11" s="1"/>
  <c r="Q38" i="4"/>
  <c r="R38" i="4" s="1"/>
  <c r="R57" i="4" s="1"/>
  <c r="Q38" i="11"/>
  <c r="I81" i="11"/>
  <c r="I79" i="11"/>
  <c r="K72" i="4"/>
  <c r="J76" i="4"/>
  <c r="I82" i="4"/>
  <c r="I83" i="4" s="1"/>
  <c r="M29" i="4"/>
  <c r="M33" i="4" s="1"/>
  <c r="M30" i="4"/>
  <c r="M34" i="4" s="1"/>
  <c r="M56" i="4" s="1"/>
  <c r="M59" i="4" s="1"/>
  <c r="M63" i="4" s="1"/>
  <c r="M65" i="4" s="1"/>
  <c r="M66" i="4" s="1"/>
  <c r="M39" i="4" s="1"/>
  <c r="M28" i="4"/>
  <c r="M32" i="4" s="1"/>
  <c r="V58" i="4"/>
  <c r="U58" i="4"/>
  <c r="L28" i="4"/>
  <c r="L32" i="4" s="1"/>
  <c r="L29" i="4"/>
  <c r="L33" i="4" s="1"/>
  <c r="L30" i="4"/>
  <c r="L34" i="4" s="1"/>
  <c r="L56" i="4" s="1"/>
  <c r="L59" i="4" s="1"/>
  <c r="L63" i="4" s="1"/>
  <c r="L65" i="4" s="1"/>
  <c r="L66" i="4" s="1"/>
  <c r="L39" i="4" s="1"/>
  <c r="N20" i="4" l="1"/>
  <c r="L90" i="4"/>
  <c r="L92" i="4" s="1"/>
  <c r="L96" i="4"/>
  <c r="L95" i="11" s="1"/>
  <c r="S38" i="4"/>
  <c r="S57" i="4" s="1"/>
  <c r="U58" i="11"/>
  <c r="V58" i="11"/>
  <c r="K96" i="11"/>
  <c r="L88" i="11" s="1"/>
  <c r="L90" i="11" s="1"/>
  <c r="J76" i="11"/>
  <c r="I82" i="11"/>
  <c r="I83" i="11" s="1"/>
  <c r="N20" i="11" s="1"/>
  <c r="R38" i="11"/>
  <c r="R57" i="11" s="1"/>
  <c r="S38" i="11"/>
  <c r="S57" i="11" s="1"/>
  <c r="M29" i="11"/>
  <c r="M33" i="11" s="1"/>
  <c r="M28" i="11"/>
  <c r="M32" i="11" s="1"/>
  <c r="M30" i="11"/>
  <c r="M34" i="11" s="1"/>
  <c r="M56" i="11" s="1"/>
  <c r="M59" i="11" s="1"/>
  <c r="M63" i="11" s="1"/>
  <c r="M65" i="11" s="1"/>
  <c r="M66" i="11" s="1"/>
  <c r="M39" i="11" s="1"/>
  <c r="L29" i="11"/>
  <c r="L33" i="11" s="1"/>
  <c r="L30" i="11"/>
  <c r="L34" i="11" s="1"/>
  <c r="L56" i="11" s="1"/>
  <c r="L59" i="11" s="1"/>
  <c r="L63" i="11" s="1"/>
  <c r="L65" i="11" s="1"/>
  <c r="L66" i="11" s="1"/>
  <c r="L39" i="11" s="1"/>
  <c r="L28" i="11"/>
  <c r="L32" i="11" s="1"/>
  <c r="M35" i="4"/>
  <c r="M41" i="4" s="1"/>
  <c r="M44" i="4" s="1"/>
  <c r="M46" i="4" s="1"/>
  <c r="O20" i="4"/>
  <c r="O25" i="4" s="1"/>
  <c r="P20" i="4"/>
  <c r="P25" i="4" s="1"/>
  <c r="J79" i="4"/>
  <c r="J81" i="4"/>
  <c r="K74" i="4"/>
  <c r="L35" i="4"/>
  <c r="L41" i="4" s="1"/>
  <c r="X58" i="4" l="1"/>
  <c r="L97" i="4"/>
  <c r="M88" i="4" s="1"/>
  <c r="Y58" i="4"/>
  <c r="M90" i="4"/>
  <c r="M92" i="4" s="1"/>
  <c r="M96" i="4"/>
  <c r="M95" i="11" s="1"/>
  <c r="L92" i="11"/>
  <c r="M35" i="11"/>
  <c r="M41" i="11" s="1"/>
  <c r="M44" i="11" s="1"/>
  <c r="M46" i="11" s="1"/>
  <c r="T38" i="4"/>
  <c r="V38" i="4" s="1"/>
  <c r="V57" i="4" s="1"/>
  <c r="L35" i="11"/>
  <c r="L41" i="11" s="1"/>
  <c r="O20" i="11"/>
  <c r="O25" i="11" s="1"/>
  <c r="P20" i="11"/>
  <c r="P25" i="11" s="1"/>
  <c r="J81" i="11"/>
  <c r="J79" i="11"/>
  <c r="K76" i="4"/>
  <c r="J82" i="4"/>
  <c r="J83" i="4" s="1"/>
  <c r="Q20" i="4" s="1"/>
  <c r="AB58" i="4"/>
  <c r="L72" i="4"/>
  <c r="P30" i="4"/>
  <c r="P34" i="4" s="1"/>
  <c r="P56" i="4" s="1"/>
  <c r="P59" i="4" s="1"/>
  <c r="P63" i="4" s="1"/>
  <c r="P65" i="4" s="1"/>
  <c r="P66" i="4" s="1"/>
  <c r="P39" i="4" s="1"/>
  <c r="P28" i="4"/>
  <c r="P32" i="4" s="1"/>
  <c r="P29" i="4"/>
  <c r="P33" i="4" s="1"/>
  <c r="O29" i="4"/>
  <c r="O33" i="4" s="1"/>
  <c r="O30" i="4"/>
  <c r="O34" i="4" s="1"/>
  <c r="O56" i="4" s="1"/>
  <c r="O59" i="4" s="1"/>
  <c r="O63" i="4" s="1"/>
  <c r="O65" i="4" s="1"/>
  <c r="O66" i="4" s="1"/>
  <c r="O39" i="4" s="1"/>
  <c r="O28" i="4"/>
  <c r="O32" i="4" s="1"/>
  <c r="AA58" i="4" l="1"/>
  <c r="M97" i="4"/>
  <c r="N88" i="4" s="1"/>
  <c r="N90" i="4" s="1"/>
  <c r="N92" i="4" s="1"/>
  <c r="N96" i="4" s="1"/>
  <c r="AD58" i="4" s="1"/>
  <c r="U38" i="4"/>
  <c r="U57" i="4" s="1"/>
  <c r="T38" i="11"/>
  <c r="V38" i="11" s="1"/>
  <c r="V57" i="11" s="1"/>
  <c r="P28" i="11"/>
  <c r="P32" i="11" s="1"/>
  <c r="P30" i="11"/>
  <c r="P34" i="11" s="1"/>
  <c r="P56" i="11" s="1"/>
  <c r="P59" i="11" s="1"/>
  <c r="P63" i="11" s="1"/>
  <c r="P65" i="11" s="1"/>
  <c r="P66" i="11" s="1"/>
  <c r="P39" i="11" s="1"/>
  <c r="P29" i="11"/>
  <c r="P33" i="11" s="1"/>
  <c r="O29" i="11"/>
  <c r="O33" i="11" s="1"/>
  <c r="O30" i="11"/>
  <c r="O34" i="11" s="1"/>
  <c r="O56" i="11" s="1"/>
  <c r="O59" i="11" s="1"/>
  <c r="O63" i="11" s="1"/>
  <c r="O65" i="11" s="1"/>
  <c r="O66" i="11" s="1"/>
  <c r="O39" i="11" s="1"/>
  <c r="O28" i="11"/>
  <c r="O32" i="11" s="1"/>
  <c r="K76" i="11"/>
  <c r="J82" i="11"/>
  <c r="J83" i="11" s="1"/>
  <c r="Q20" i="11" s="1"/>
  <c r="K79" i="4"/>
  <c r="K81" i="4"/>
  <c r="S20" i="4"/>
  <c r="S25" i="4" s="1"/>
  <c r="R20" i="4"/>
  <c r="R25" i="4" s="1"/>
  <c r="P35" i="4"/>
  <c r="P41" i="4" s="1"/>
  <c r="P44" i="4" s="1"/>
  <c r="P46" i="4" s="1"/>
  <c r="L74" i="4"/>
  <c r="O35" i="4"/>
  <c r="O41" i="4" s="1"/>
  <c r="AE58" i="4" l="1"/>
  <c r="N97" i="4"/>
  <c r="O88" i="4" s="1"/>
  <c r="O90" i="4" s="1"/>
  <c r="O92" i="4" s="1"/>
  <c r="O96" i="4" s="1"/>
  <c r="N95" i="11"/>
  <c r="O35" i="11"/>
  <c r="O41" i="11" s="1"/>
  <c r="AB58" i="11"/>
  <c r="U38" i="11"/>
  <c r="U57" i="11" s="1"/>
  <c r="Y58" i="11"/>
  <c r="X58" i="11"/>
  <c r="L96" i="11"/>
  <c r="M88" i="11" s="1"/>
  <c r="M90" i="11" s="1"/>
  <c r="W38" i="4"/>
  <c r="X38" i="4" s="1"/>
  <c r="X57" i="4" s="1"/>
  <c r="S20" i="11"/>
  <c r="S25" i="11" s="1"/>
  <c r="R20" i="11"/>
  <c r="R25" i="11" s="1"/>
  <c r="K81" i="11"/>
  <c r="K79" i="11"/>
  <c r="P35" i="11"/>
  <c r="P41" i="11" s="1"/>
  <c r="P44" i="11" s="1"/>
  <c r="P46" i="11" s="1"/>
  <c r="S28" i="4"/>
  <c r="S32" i="4" s="1"/>
  <c r="S29" i="4"/>
  <c r="S33" i="4" s="1"/>
  <c r="S30" i="4"/>
  <c r="S34" i="4" s="1"/>
  <c r="S56" i="4" s="1"/>
  <c r="S59" i="4" s="1"/>
  <c r="S63" i="4" s="1"/>
  <c r="S65" i="4" s="1"/>
  <c r="S66" i="4" s="1"/>
  <c r="S39" i="4" s="1"/>
  <c r="R30" i="4"/>
  <c r="R34" i="4" s="1"/>
  <c r="R56" i="4" s="1"/>
  <c r="R59" i="4" s="1"/>
  <c r="R63" i="4" s="1"/>
  <c r="R65" i="4" s="1"/>
  <c r="R66" i="4" s="1"/>
  <c r="R39" i="4" s="1"/>
  <c r="R29" i="4"/>
  <c r="R33" i="4" s="1"/>
  <c r="R28" i="4"/>
  <c r="R32" i="4" s="1"/>
  <c r="L76" i="4"/>
  <c r="K82" i="4"/>
  <c r="K83" i="4" s="1"/>
  <c r="T20" i="4" s="1"/>
  <c r="M72" i="4"/>
  <c r="O97" i="4" l="1"/>
  <c r="P88" i="4" s="1"/>
  <c r="P90" i="4" s="1"/>
  <c r="P92" i="4" s="1"/>
  <c r="P96" i="4" s="1"/>
  <c r="AG58" i="4"/>
  <c r="AH58" i="4"/>
  <c r="O95" i="11"/>
  <c r="Y38" i="4"/>
  <c r="Y57" i="4" s="1"/>
  <c r="AA58" i="11"/>
  <c r="W38" i="11"/>
  <c r="Y38" i="11" s="1"/>
  <c r="Y57" i="11" s="1"/>
  <c r="M92" i="11"/>
  <c r="M96" i="11"/>
  <c r="N88" i="11" s="1"/>
  <c r="N90" i="11" s="1"/>
  <c r="N92" i="11" s="1"/>
  <c r="R28" i="11"/>
  <c r="R32" i="11" s="1"/>
  <c r="R29" i="11"/>
  <c r="R33" i="11" s="1"/>
  <c r="R30" i="11"/>
  <c r="R34" i="11" s="1"/>
  <c r="R56" i="11" s="1"/>
  <c r="R59" i="11" s="1"/>
  <c r="R63" i="11" s="1"/>
  <c r="R65" i="11" s="1"/>
  <c r="R66" i="11" s="1"/>
  <c r="R39" i="11" s="1"/>
  <c r="S29" i="11"/>
  <c r="S33" i="11" s="1"/>
  <c r="S30" i="11"/>
  <c r="S34" i="11" s="1"/>
  <c r="S56" i="11" s="1"/>
  <c r="S59" i="11" s="1"/>
  <c r="S63" i="11" s="1"/>
  <c r="S28" i="11"/>
  <c r="S32" i="11" s="1"/>
  <c r="L76" i="11"/>
  <c r="K82" i="11"/>
  <c r="K83" i="11" s="1"/>
  <c r="T20" i="11" s="1"/>
  <c r="R35" i="4"/>
  <c r="R41" i="4" s="1"/>
  <c r="U20" i="4"/>
  <c r="U25" i="4" s="1"/>
  <c r="V20" i="4"/>
  <c r="V25" i="4" s="1"/>
  <c r="L79" i="4"/>
  <c r="L81" i="4"/>
  <c r="M74" i="4"/>
  <c r="S35" i="4"/>
  <c r="S41" i="4" s="1"/>
  <c r="S44" i="4" s="1"/>
  <c r="S46" i="4" s="1"/>
  <c r="P97" i="4" l="1"/>
  <c r="Q88" i="4" s="1"/>
  <c r="Q90" i="4" s="1"/>
  <c r="AJ58" i="4"/>
  <c r="AK58" i="4"/>
  <c r="P95" i="11"/>
  <c r="S65" i="11"/>
  <c r="S66" i="11" s="1"/>
  <c r="S39" i="11" s="1"/>
  <c r="X38" i="11"/>
  <c r="X57" i="11" s="1"/>
  <c r="S35" i="11"/>
  <c r="V20" i="11"/>
  <c r="V25" i="11" s="1"/>
  <c r="U20" i="11"/>
  <c r="U25" i="11" s="1"/>
  <c r="Z38" i="4"/>
  <c r="AB38" i="4" s="1"/>
  <c r="AB57" i="4" s="1"/>
  <c r="L81" i="11"/>
  <c r="L79" i="11"/>
  <c r="R35" i="11"/>
  <c r="R41" i="11" s="1"/>
  <c r="V28" i="4"/>
  <c r="V32" i="4" s="1"/>
  <c r="V29" i="4"/>
  <c r="V33" i="4" s="1"/>
  <c r="V30" i="4"/>
  <c r="V34" i="4" s="1"/>
  <c r="V56" i="4" s="1"/>
  <c r="V59" i="4" s="1"/>
  <c r="V63" i="4" s="1"/>
  <c r="V65" i="4" s="1"/>
  <c r="V66" i="4" s="1"/>
  <c r="V39" i="4" s="1"/>
  <c r="U28" i="4"/>
  <c r="U32" i="4" s="1"/>
  <c r="U30" i="4"/>
  <c r="U34" i="4" s="1"/>
  <c r="U56" i="4" s="1"/>
  <c r="U59" i="4" s="1"/>
  <c r="U63" i="4" s="1"/>
  <c r="U65" i="4" s="1"/>
  <c r="U66" i="4" s="1"/>
  <c r="U39" i="4" s="1"/>
  <c r="U29" i="4"/>
  <c r="U33" i="4" s="1"/>
  <c r="M76" i="4"/>
  <c r="L82" i="4"/>
  <c r="L83" i="4" s="1"/>
  <c r="W20" i="4" s="1"/>
  <c r="N72" i="4"/>
  <c r="AJ58" i="11" l="1"/>
  <c r="AK58" i="11"/>
  <c r="Q92" i="4"/>
  <c r="Q96" i="4" s="1"/>
  <c r="Q97" i="4"/>
  <c r="R88" i="4" s="1"/>
  <c r="R90" i="4" s="1"/>
  <c r="S41" i="11"/>
  <c r="S44" i="11" s="1"/>
  <c r="S46" i="11" s="1"/>
  <c r="AA38" i="4"/>
  <c r="AA57" i="4" s="1"/>
  <c r="AE58" i="11"/>
  <c r="AD58" i="11"/>
  <c r="Z38" i="11"/>
  <c r="AB38" i="11" s="1"/>
  <c r="AB57" i="11" s="1"/>
  <c r="N96" i="11"/>
  <c r="O88" i="11" s="1"/>
  <c r="M76" i="11"/>
  <c r="L82" i="11"/>
  <c r="L83" i="11" s="1"/>
  <c r="W20" i="11" s="1"/>
  <c r="U30" i="11"/>
  <c r="U34" i="11" s="1"/>
  <c r="U56" i="11" s="1"/>
  <c r="U59" i="11" s="1"/>
  <c r="U63" i="11" s="1"/>
  <c r="U65" i="11" s="1"/>
  <c r="U66" i="11" s="1"/>
  <c r="U39" i="11" s="1"/>
  <c r="U28" i="11"/>
  <c r="U32" i="11" s="1"/>
  <c r="U29" i="11"/>
  <c r="U33" i="11" s="1"/>
  <c r="V29" i="11"/>
  <c r="V33" i="11" s="1"/>
  <c r="V30" i="11"/>
  <c r="V34" i="11" s="1"/>
  <c r="V56" i="11" s="1"/>
  <c r="V59" i="11" s="1"/>
  <c r="V63" i="11" s="1"/>
  <c r="V65" i="11" s="1"/>
  <c r="V66" i="11" s="1"/>
  <c r="V39" i="11" s="1"/>
  <c r="V28" i="11"/>
  <c r="V32" i="11" s="1"/>
  <c r="M79" i="4"/>
  <c r="M81" i="4"/>
  <c r="U35" i="4"/>
  <c r="U41" i="4" s="1"/>
  <c r="X20" i="4"/>
  <c r="X25" i="4" s="1"/>
  <c r="Y20" i="4"/>
  <c r="Y25" i="4" s="1"/>
  <c r="N74" i="4"/>
  <c r="O72" i="4" s="1"/>
  <c r="V35" i="4"/>
  <c r="V41" i="4" s="1"/>
  <c r="V44" i="4" s="1"/>
  <c r="R92" i="4" l="1"/>
  <c r="R96" i="4" s="1"/>
  <c r="R97" i="4"/>
  <c r="S88" i="4" s="1"/>
  <c r="S90" i="4" s="1"/>
  <c r="AN58" i="4"/>
  <c r="AM58" i="4"/>
  <c r="Q95" i="11"/>
  <c r="O74" i="4"/>
  <c r="P72" i="4" s="1"/>
  <c r="P74" i="4" s="1"/>
  <c r="Q72" i="4" s="1"/>
  <c r="Q74" i="4" s="1"/>
  <c r="R72" i="4" s="1"/>
  <c r="R74" i="4" s="1"/>
  <c r="S72" i="4" s="1"/>
  <c r="S74" i="4" s="1"/>
  <c r="T72" i="4" s="1"/>
  <c r="T74" i="4" s="1"/>
  <c r="V48" i="13"/>
  <c r="AA38" i="11"/>
  <c r="AA57" i="11" s="1"/>
  <c r="U35" i="11"/>
  <c r="U41" i="11" s="1"/>
  <c r="AC38" i="4"/>
  <c r="AD38" i="4" s="1"/>
  <c r="AD57" i="4" s="1"/>
  <c r="V46" i="4"/>
  <c r="V35" i="11"/>
  <c r="V41" i="11" s="1"/>
  <c r="V44" i="11" s="1"/>
  <c r="X20" i="11"/>
  <c r="X25" i="11" s="1"/>
  <c r="Y20" i="11"/>
  <c r="Y25" i="11" s="1"/>
  <c r="M81" i="11"/>
  <c r="M79" i="11"/>
  <c r="X28" i="4"/>
  <c r="X32" i="4" s="1"/>
  <c r="X29" i="4"/>
  <c r="X33" i="4" s="1"/>
  <c r="X30" i="4"/>
  <c r="X34" i="4" s="1"/>
  <c r="X56" i="4" s="1"/>
  <c r="X59" i="4" s="1"/>
  <c r="X63" i="4" s="1"/>
  <c r="X65" i="4" s="1"/>
  <c r="X66" i="4" s="1"/>
  <c r="X39" i="4" s="1"/>
  <c r="Y30" i="4"/>
  <c r="Y34" i="4" s="1"/>
  <c r="Y56" i="4" s="1"/>
  <c r="Y59" i="4" s="1"/>
  <c r="Y63" i="4" s="1"/>
  <c r="Y65" i="4" s="1"/>
  <c r="Y66" i="4" s="1"/>
  <c r="Y39" i="4" s="1"/>
  <c r="Y28" i="4"/>
  <c r="Y32" i="4" s="1"/>
  <c r="Y29" i="4"/>
  <c r="Y33" i="4" s="1"/>
  <c r="N76" i="4"/>
  <c r="M82" i="4"/>
  <c r="M83" i="4" s="1"/>
  <c r="Z20" i="4" s="1"/>
  <c r="AN58" i="11" l="1"/>
  <c r="AM58" i="11"/>
  <c r="S92" i="4"/>
  <c r="S96" i="4" s="1"/>
  <c r="S97" i="4"/>
  <c r="T88" i="4" s="1"/>
  <c r="T90" i="4" s="1"/>
  <c r="AQ58" i="4"/>
  <c r="AP58" i="4"/>
  <c r="R95" i="11"/>
  <c r="AE38" i="4"/>
  <c r="AE57" i="4" s="1"/>
  <c r="AC38" i="11"/>
  <c r="AE38" i="11" s="1"/>
  <c r="AE57" i="11" s="1"/>
  <c r="X29" i="11"/>
  <c r="X33" i="11" s="1"/>
  <c r="X30" i="11"/>
  <c r="X34" i="11" s="1"/>
  <c r="X56" i="11" s="1"/>
  <c r="X59" i="11" s="1"/>
  <c r="X63" i="11" s="1"/>
  <c r="X65" i="11" s="1"/>
  <c r="X66" i="11" s="1"/>
  <c r="X39" i="11" s="1"/>
  <c r="X28" i="11"/>
  <c r="X32" i="11" s="1"/>
  <c r="V46" i="11"/>
  <c r="Y30" i="11"/>
  <c r="Y34" i="11" s="1"/>
  <c r="Y56" i="11" s="1"/>
  <c r="Y59" i="11" s="1"/>
  <c r="Y63" i="11" s="1"/>
  <c r="Y65" i="11" s="1"/>
  <c r="Y66" i="11" s="1"/>
  <c r="Y39" i="11" s="1"/>
  <c r="Y28" i="11"/>
  <c r="Y32" i="11" s="1"/>
  <c r="Y29" i="11"/>
  <c r="Y33" i="11" s="1"/>
  <c r="N76" i="11"/>
  <c r="M82" i="11"/>
  <c r="M83" i="11" s="1"/>
  <c r="Z20" i="11" s="1"/>
  <c r="N79" i="4"/>
  <c r="O76" i="4" s="1"/>
  <c r="N81" i="4"/>
  <c r="AB20" i="4"/>
  <c r="AB25" i="4" s="1"/>
  <c r="AA20" i="4"/>
  <c r="AA25" i="4" s="1"/>
  <c r="X35" i="4"/>
  <c r="X41" i="4" s="1"/>
  <c r="Y35" i="4"/>
  <c r="Y41" i="4" s="1"/>
  <c r="Y44" i="4" s="1"/>
  <c r="Y46" i="4" s="1"/>
  <c r="AQ58" i="11" l="1"/>
  <c r="AP58" i="11"/>
  <c r="T92" i="4"/>
  <c r="T96" i="4" s="1"/>
  <c r="T97" i="4"/>
  <c r="AT58" i="4"/>
  <c r="AS58" i="4"/>
  <c r="S95" i="11"/>
  <c r="O79" i="4"/>
  <c r="P76" i="4" s="1"/>
  <c r="O81" i="4"/>
  <c r="AD38" i="11"/>
  <c r="AD57" i="11" s="1"/>
  <c r="X35" i="11"/>
  <c r="X41" i="11" s="1"/>
  <c r="AF38" i="4"/>
  <c r="AG38" i="4" s="1"/>
  <c r="AG57" i="4" s="1"/>
  <c r="AB20" i="11"/>
  <c r="AB25" i="11" s="1"/>
  <c r="AA20" i="11"/>
  <c r="AA25" i="11" s="1"/>
  <c r="N81" i="11"/>
  <c r="N79" i="11"/>
  <c r="Y35" i="11"/>
  <c r="Y41" i="11" s="1"/>
  <c r="Y44" i="11" s="1"/>
  <c r="Y46" i="11" s="1"/>
  <c r="AA29" i="4"/>
  <c r="AA33" i="4" s="1"/>
  <c r="AA30" i="4"/>
  <c r="AA34" i="4" s="1"/>
  <c r="AA56" i="4" s="1"/>
  <c r="AA59" i="4" s="1"/>
  <c r="AA63" i="4" s="1"/>
  <c r="AA65" i="4" s="1"/>
  <c r="AA66" i="4" s="1"/>
  <c r="AA39" i="4" s="1"/>
  <c r="AA28" i="4"/>
  <c r="AA32" i="4" s="1"/>
  <c r="AB28" i="4"/>
  <c r="AB32" i="4" s="1"/>
  <c r="AB29" i="4"/>
  <c r="AB33" i="4" s="1"/>
  <c r="AB30" i="4"/>
  <c r="AB34" i="4" s="1"/>
  <c r="AB56" i="4" s="1"/>
  <c r="AB59" i="4" s="1"/>
  <c r="AB63" i="4" s="1"/>
  <c r="AB65" i="4" s="1"/>
  <c r="AB66" i="4" s="1"/>
  <c r="AB39" i="4" s="1"/>
  <c r="N82" i="4"/>
  <c r="N83" i="4" s="1"/>
  <c r="AC20" i="4" s="1"/>
  <c r="AS58" i="11" l="1"/>
  <c r="AT58" i="11"/>
  <c r="AW58" i="4"/>
  <c r="AV58" i="4"/>
  <c r="T95" i="11"/>
  <c r="P81" i="4"/>
  <c r="P79" i="4"/>
  <c r="O82" i="4"/>
  <c r="O83" i="4" s="1"/>
  <c r="AH38" i="4"/>
  <c r="AH57" i="4" s="1"/>
  <c r="AA35" i="4"/>
  <c r="AA41" i="4" s="1"/>
  <c r="O76" i="11"/>
  <c r="N82" i="11"/>
  <c r="N83" i="11" s="1"/>
  <c r="AC20" i="11" s="1"/>
  <c r="AA32" i="11"/>
  <c r="AA29" i="11"/>
  <c r="AA33" i="11" s="1"/>
  <c r="AA30" i="11"/>
  <c r="AA34" i="11" s="1"/>
  <c r="AA56" i="11" s="1"/>
  <c r="AA59" i="11" s="1"/>
  <c r="AA63" i="11" s="1"/>
  <c r="AA65" i="11" s="1"/>
  <c r="AA66" i="11" s="1"/>
  <c r="AA39" i="11" s="1"/>
  <c r="AB28" i="11"/>
  <c r="AB32" i="11" s="1"/>
  <c r="AB30" i="11"/>
  <c r="AB34" i="11" s="1"/>
  <c r="AB56" i="11" s="1"/>
  <c r="AB59" i="11" s="1"/>
  <c r="AB63" i="11" s="1"/>
  <c r="AB65" i="11" s="1"/>
  <c r="AB66" i="11" s="1"/>
  <c r="AB39" i="11" s="1"/>
  <c r="AB29" i="11"/>
  <c r="AB33" i="11" s="1"/>
  <c r="AD20" i="4"/>
  <c r="AD25" i="4" s="1"/>
  <c r="AE20" i="4"/>
  <c r="AE25" i="4" s="1"/>
  <c r="AB35" i="4"/>
  <c r="AB41" i="4" s="1"/>
  <c r="AB44" i="4" s="1"/>
  <c r="AB46" i="4" s="1"/>
  <c r="AW58" i="11" l="1"/>
  <c r="AV58" i="11"/>
  <c r="Q76" i="4"/>
  <c r="P82" i="4"/>
  <c r="P83" i="4" s="1"/>
  <c r="AI20" i="4" s="1"/>
  <c r="AB35" i="11"/>
  <c r="AB41" i="11" s="1"/>
  <c r="AB44" i="11" s="1"/>
  <c r="AB46" i="11" s="1"/>
  <c r="AA35" i="11"/>
  <c r="AA41" i="11" s="1"/>
  <c r="AD20" i="11"/>
  <c r="AD25" i="11" s="1"/>
  <c r="AE20" i="11"/>
  <c r="AE25" i="11" s="1"/>
  <c r="O81" i="11"/>
  <c r="AF20" i="4"/>
  <c r="AE28" i="4"/>
  <c r="AE32" i="4" s="1"/>
  <c r="AE29" i="4"/>
  <c r="AE33" i="4" s="1"/>
  <c r="AE30" i="4"/>
  <c r="AE34" i="4" s="1"/>
  <c r="AE56" i="4" s="1"/>
  <c r="AE59" i="4" s="1"/>
  <c r="AE63" i="4" s="1"/>
  <c r="AE65" i="4" s="1"/>
  <c r="AE66" i="4" s="1"/>
  <c r="AE39" i="4" s="1"/>
  <c r="AD30" i="4"/>
  <c r="AD34" i="4" s="1"/>
  <c r="AD56" i="4" s="1"/>
  <c r="AD59" i="4" s="1"/>
  <c r="AD63" i="4" s="1"/>
  <c r="AD65" i="4" s="1"/>
  <c r="AD66" i="4" s="1"/>
  <c r="AD39" i="4" s="1"/>
  <c r="AD28" i="4"/>
  <c r="AD32" i="4" s="1"/>
  <c r="AD29" i="4"/>
  <c r="AD33" i="4" s="1"/>
  <c r="AJ20" i="4" l="1"/>
  <c r="AJ25" i="4" s="1"/>
  <c r="AK20" i="4"/>
  <c r="AK25" i="4" s="1"/>
  <c r="Q79" i="4"/>
  <c r="Q81" i="4"/>
  <c r="AE29" i="11"/>
  <c r="AE33" i="11" s="1"/>
  <c r="AE30" i="11"/>
  <c r="AE34" i="11" s="1"/>
  <c r="AE56" i="11" s="1"/>
  <c r="AE59" i="11" s="1"/>
  <c r="AE63" i="11" s="1"/>
  <c r="AE65" i="11" s="1"/>
  <c r="AE66" i="11" s="1"/>
  <c r="AE39" i="11" s="1"/>
  <c r="AE28" i="11"/>
  <c r="AE32" i="11" s="1"/>
  <c r="AD28" i="11"/>
  <c r="AD32" i="11" s="1"/>
  <c r="AD29" i="11"/>
  <c r="AD33" i="11" s="1"/>
  <c r="AD30" i="11"/>
  <c r="AD34" i="11" s="1"/>
  <c r="AD56" i="11" s="1"/>
  <c r="AD59" i="11" s="1"/>
  <c r="AD63" i="11" s="1"/>
  <c r="AD65" i="11" s="1"/>
  <c r="AD66" i="11" s="1"/>
  <c r="AD39" i="11" s="1"/>
  <c r="AE35" i="4"/>
  <c r="AE41" i="4" s="1"/>
  <c r="AE44" i="4" s="1"/>
  <c r="AE46" i="4" s="1"/>
  <c r="AH20" i="4"/>
  <c r="AH25" i="4" s="1"/>
  <c r="AG20" i="4"/>
  <c r="AG25" i="4" s="1"/>
  <c r="AD35" i="4"/>
  <c r="AD41" i="4" s="1"/>
  <c r="R76" i="4" l="1"/>
  <c r="Q82" i="4"/>
  <c r="Q83" i="4" s="1"/>
  <c r="AL20" i="4" s="1"/>
  <c r="AK29" i="4"/>
  <c r="AK33" i="4" s="1"/>
  <c r="AK28" i="4"/>
  <c r="AK32" i="4" s="1"/>
  <c r="AK30" i="4"/>
  <c r="AK34" i="4" s="1"/>
  <c r="AK56" i="4" s="1"/>
  <c r="AK59" i="4" s="1"/>
  <c r="AK63" i="4" s="1"/>
  <c r="AK65" i="4" s="1"/>
  <c r="AK66" i="4" s="1"/>
  <c r="AK39" i="4" s="1"/>
  <c r="AJ29" i="4"/>
  <c r="AJ33" i="4" s="1"/>
  <c r="AJ28" i="4"/>
  <c r="AJ32" i="4" s="1"/>
  <c r="AJ30" i="4"/>
  <c r="AJ34" i="4" s="1"/>
  <c r="AJ56" i="4" s="1"/>
  <c r="AJ59" i="4" s="1"/>
  <c r="AJ63" i="4" s="1"/>
  <c r="AJ65" i="4" s="1"/>
  <c r="AJ66" i="4" s="1"/>
  <c r="AJ39" i="4" s="1"/>
  <c r="AE35" i="11"/>
  <c r="AD35" i="11"/>
  <c r="AD41" i="11" s="1"/>
  <c r="AE41" i="11"/>
  <c r="AE44" i="11" s="1"/>
  <c r="AE46" i="11" s="1"/>
  <c r="AG28" i="4"/>
  <c r="AG32" i="4" s="1"/>
  <c r="AG29" i="4"/>
  <c r="AG33" i="4" s="1"/>
  <c r="AG30" i="4"/>
  <c r="AG34" i="4" s="1"/>
  <c r="AG56" i="4" s="1"/>
  <c r="AG59" i="4" s="1"/>
  <c r="AG63" i="4" s="1"/>
  <c r="AG65" i="4" s="1"/>
  <c r="AG66" i="4" s="1"/>
  <c r="AG39" i="4" s="1"/>
  <c r="AH28" i="4"/>
  <c r="AH32" i="4" s="1"/>
  <c r="AH29" i="4"/>
  <c r="AH33" i="4" s="1"/>
  <c r="AH30" i="4"/>
  <c r="AH34" i="4" s="1"/>
  <c r="AH56" i="4" s="1"/>
  <c r="AH59" i="4" s="1"/>
  <c r="AH63" i="4" s="1"/>
  <c r="AH65" i="4" s="1"/>
  <c r="AH66" i="4" s="1"/>
  <c r="AH39" i="4" s="1"/>
  <c r="AK35" i="4" l="1"/>
  <c r="AK41" i="4"/>
  <c r="AK44" i="4" s="1"/>
  <c r="AK46" i="4" s="1"/>
  <c r="AN20" i="4"/>
  <c r="AN25" i="4" s="1"/>
  <c r="AM20" i="4"/>
  <c r="AM25" i="4" s="1"/>
  <c r="AJ35" i="4"/>
  <c r="AJ41" i="4" s="1"/>
  <c r="R79" i="4"/>
  <c r="R81" i="4"/>
  <c r="AG35" i="4"/>
  <c r="AG41" i="4" s="1"/>
  <c r="AH35" i="4"/>
  <c r="AH41" i="4" s="1"/>
  <c r="AH44" i="4" s="1"/>
  <c r="AH46" i="4" s="1"/>
  <c r="S76" i="4" l="1"/>
  <c r="R82" i="4"/>
  <c r="R83" i="4" s="1"/>
  <c r="AO20" i="4" s="1"/>
  <c r="AM28" i="4"/>
  <c r="AM32" i="4" s="1"/>
  <c r="AM29" i="4"/>
  <c r="AM33" i="4" s="1"/>
  <c r="AM30" i="4"/>
  <c r="AM34" i="4" s="1"/>
  <c r="AM56" i="4" s="1"/>
  <c r="AM59" i="4" s="1"/>
  <c r="AM63" i="4" s="1"/>
  <c r="AM65" i="4" s="1"/>
  <c r="AM66" i="4" s="1"/>
  <c r="AM39" i="4" s="1"/>
  <c r="AN28" i="4"/>
  <c r="AN32" i="4" s="1"/>
  <c r="AN29" i="4"/>
  <c r="AN33" i="4" s="1"/>
  <c r="AN30" i="4"/>
  <c r="AN34" i="4" s="1"/>
  <c r="AN56" i="4" s="1"/>
  <c r="AN59" i="4" s="1"/>
  <c r="AN63" i="4" s="1"/>
  <c r="AN65" i="4" s="1"/>
  <c r="AN66" i="4" s="1"/>
  <c r="AN39" i="4" s="1"/>
  <c r="C62" i="3"/>
  <c r="C63" i="3"/>
  <c r="C64" i="3"/>
  <c r="C99" i="3"/>
  <c r="C100" i="3"/>
  <c r="C101" i="3"/>
  <c r="D62" i="3"/>
  <c r="E62" i="3"/>
  <c r="D63" i="3"/>
  <c r="E63" i="3"/>
  <c r="F63" i="3"/>
  <c r="G63" i="3"/>
  <c r="D64" i="3"/>
  <c r="E64" i="3"/>
  <c r="F64" i="3"/>
  <c r="G64" i="3"/>
  <c r="D99" i="3"/>
  <c r="E99" i="3"/>
  <c r="F99" i="3"/>
  <c r="G99" i="3"/>
  <c r="D100" i="3"/>
  <c r="E100" i="3"/>
  <c r="F100" i="3"/>
  <c r="G100" i="3"/>
  <c r="D101" i="3"/>
  <c r="E101" i="3"/>
  <c r="F101" i="3"/>
  <c r="G101" i="3"/>
  <c r="AP20" i="4" l="1"/>
  <c r="AP25" i="4" s="1"/>
  <c r="AQ20" i="4"/>
  <c r="AQ25" i="4" s="1"/>
  <c r="AN35" i="4"/>
  <c r="AN41" i="4" s="1"/>
  <c r="AN44" i="4" s="1"/>
  <c r="AN46" i="4" s="1"/>
  <c r="AM35" i="4"/>
  <c r="AM41" i="4" s="1"/>
  <c r="S79" i="4"/>
  <c r="S81" i="4"/>
  <c r="L101" i="3"/>
  <c r="K101" i="3"/>
  <c r="J101" i="3"/>
  <c r="I101" i="3"/>
  <c r="H101" i="3"/>
  <c r="L100" i="3"/>
  <c r="K100" i="3"/>
  <c r="J100" i="3"/>
  <c r="I100" i="3"/>
  <c r="H100" i="3"/>
  <c r="L99" i="3"/>
  <c r="K99" i="3"/>
  <c r="J99" i="3"/>
  <c r="I99" i="3"/>
  <c r="H99" i="3"/>
  <c r="L64" i="3"/>
  <c r="K64" i="3"/>
  <c r="J64" i="3"/>
  <c r="I64" i="3"/>
  <c r="H64" i="3"/>
  <c r="L63" i="3"/>
  <c r="K63" i="3"/>
  <c r="J63" i="3"/>
  <c r="I63" i="3"/>
  <c r="H63" i="3"/>
  <c r="L62" i="3"/>
  <c r="K62" i="3"/>
  <c r="K31" i="3"/>
  <c r="J31" i="3" s="1"/>
  <c r="I31" i="3" s="1"/>
  <c r="H31" i="3" s="1"/>
  <c r="G31" i="3" s="1"/>
  <c r="F31" i="3" s="1"/>
  <c r="E31" i="3" s="1"/>
  <c r="D31" i="3" s="1"/>
  <c r="C31" i="3" s="1"/>
  <c r="C62" i="2"/>
  <c r="D62" i="2"/>
  <c r="E62" i="2"/>
  <c r="F62" i="2"/>
  <c r="G62" i="2"/>
  <c r="C63" i="2"/>
  <c r="D63" i="2"/>
  <c r="E63" i="2"/>
  <c r="F63" i="2"/>
  <c r="G63" i="2"/>
  <c r="C64" i="2"/>
  <c r="D64" i="2"/>
  <c r="E64" i="2"/>
  <c r="F64" i="2"/>
  <c r="G64" i="2"/>
  <c r="C99" i="2"/>
  <c r="D99" i="2"/>
  <c r="E99" i="2"/>
  <c r="F99" i="2"/>
  <c r="G99" i="2"/>
  <c r="C100" i="2"/>
  <c r="D100" i="2"/>
  <c r="E100" i="2"/>
  <c r="F100" i="2"/>
  <c r="G100" i="2"/>
  <c r="C101" i="2"/>
  <c r="D101" i="2"/>
  <c r="E101" i="2"/>
  <c r="F101" i="2"/>
  <c r="G101" i="2"/>
  <c r="K31" i="2"/>
  <c r="J31" i="2" s="1"/>
  <c r="I31" i="2" s="1"/>
  <c r="H31" i="2" s="1"/>
  <c r="G31" i="2" s="1"/>
  <c r="F31" i="2" s="1"/>
  <c r="E31" i="2" s="1"/>
  <c r="D31" i="2" s="1"/>
  <c r="C31" i="2" s="1"/>
  <c r="I62" i="2"/>
  <c r="J62" i="2"/>
  <c r="K62" i="2"/>
  <c r="L62" i="2"/>
  <c r="I63" i="2"/>
  <c r="J63" i="2"/>
  <c r="K63" i="2"/>
  <c r="L63" i="2"/>
  <c r="I64" i="2"/>
  <c r="J64" i="2"/>
  <c r="K64" i="2"/>
  <c r="L64" i="2"/>
  <c r="K68" i="2"/>
  <c r="J68" i="2" s="1"/>
  <c r="I68" i="2" s="1"/>
  <c r="H68" i="2" s="1"/>
  <c r="G68" i="2" s="1"/>
  <c r="F68" i="2" s="1"/>
  <c r="E68" i="2" s="1"/>
  <c r="D68" i="2" s="1"/>
  <c r="C68" i="2" s="1"/>
  <c r="I99" i="2"/>
  <c r="J99" i="2"/>
  <c r="K99" i="2"/>
  <c r="L99" i="2"/>
  <c r="I100" i="2"/>
  <c r="J100" i="2"/>
  <c r="K100" i="2"/>
  <c r="L100" i="2"/>
  <c r="I101" i="2"/>
  <c r="J101" i="2"/>
  <c r="K101" i="2"/>
  <c r="L101" i="2"/>
  <c r="H101" i="2"/>
  <c r="H100" i="2"/>
  <c r="H99" i="2"/>
  <c r="H64" i="2"/>
  <c r="H63" i="2"/>
  <c r="H62" i="2"/>
  <c r="AQ28" i="4" l="1"/>
  <c r="AQ32" i="4" s="1"/>
  <c r="AQ29" i="4"/>
  <c r="AQ33" i="4" s="1"/>
  <c r="AQ30" i="4"/>
  <c r="AQ34" i="4" s="1"/>
  <c r="AQ56" i="4" s="1"/>
  <c r="AQ59" i="4" s="1"/>
  <c r="AQ63" i="4" s="1"/>
  <c r="AQ65" i="4" s="1"/>
  <c r="AQ66" i="4" s="1"/>
  <c r="AQ39" i="4" s="1"/>
  <c r="T76" i="4"/>
  <c r="S82" i="4"/>
  <c r="S83" i="4" s="1"/>
  <c r="AR20" i="4" s="1"/>
  <c r="AP30" i="4"/>
  <c r="AP34" i="4" s="1"/>
  <c r="AP56" i="4" s="1"/>
  <c r="AP59" i="4" s="1"/>
  <c r="AP63" i="4" s="1"/>
  <c r="AP65" i="4" s="1"/>
  <c r="AP66" i="4" s="1"/>
  <c r="AP39" i="4" s="1"/>
  <c r="AP28" i="4"/>
  <c r="AP32" i="4" s="1"/>
  <c r="AP29" i="4"/>
  <c r="AP33" i="4" s="1"/>
  <c r="O74" i="11"/>
  <c r="P72" i="11" s="1"/>
  <c r="P74" i="11" s="1"/>
  <c r="Q72" i="11" s="1"/>
  <c r="Q74" i="11" s="1"/>
  <c r="R72" i="11" s="1"/>
  <c r="R74" i="11" s="1"/>
  <c r="S72" i="11" s="1"/>
  <c r="S74" i="11" s="1"/>
  <c r="T72" i="11" s="1"/>
  <c r="T74" i="11" s="1"/>
  <c r="K68" i="3"/>
  <c r="J68" i="3" s="1"/>
  <c r="I68" i="3" s="1"/>
  <c r="H68" i="3" s="1"/>
  <c r="G68" i="3" s="1"/>
  <c r="F68" i="3" s="1"/>
  <c r="E68" i="3" s="1"/>
  <c r="D68" i="3" s="1"/>
  <c r="C68" i="3" s="1"/>
  <c r="AS20" i="4" l="1"/>
  <c r="AS25" i="4" s="1"/>
  <c r="AT20" i="4"/>
  <c r="AT25" i="4" s="1"/>
  <c r="T79" i="4"/>
  <c r="T82" i="4" s="1"/>
  <c r="T81" i="4"/>
  <c r="T83" i="4" s="1"/>
  <c r="AU20" i="4" s="1"/>
  <c r="AP35" i="4"/>
  <c r="AP41" i="4" s="1"/>
  <c r="AQ35" i="4"/>
  <c r="AQ41" i="4" s="1"/>
  <c r="AQ44" i="4" s="1"/>
  <c r="AQ46" i="4" s="1"/>
  <c r="O91" i="11"/>
  <c r="O90" i="11"/>
  <c r="O79" i="11"/>
  <c r="P76" i="11" s="1"/>
  <c r="P81" i="11" l="1"/>
  <c r="P79" i="11"/>
  <c r="AW20" i="4"/>
  <c r="AW25" i="4" s="1"/>
  <c r="AV20" i="4"/>
  <c r="AV25" i="4" s="1"/>
  <c r="AT29" i="4"/>
  <c r="AT33" i="4" s="1"/>
  <c r="AT30" i="4"/>
  <c r="AT34" i="4" s="1"/>
  <c r="AT56" i="4" s="1"/>
  <c r="AT59" i="4" s="1"/>
  <c r="AT63" i="4" s="1"/>
  <c r="AT65" i="4" s="1"/>
  <c r="AT66" i="4" s="1"/>
  <c r="AT39" i="4" s="1"/>
  <c r="AT28" i="4"/>
  <c r="AT32" i="4" s="1"/>
  <c r="AT35" i="4" s="1"/>
  <c r="AS28" i="4"/>
  <c r="AS32" i="4" s="1"/>
  <c r="AS35" i="4" s="1"/>
  <c r="AS41" i="4" s="1"/>
  <c r="AS33" i="4"/>
  <c r="AS30" i="4"/>
  <c r="AS56" i="4" s="1"/>
  <c r="AS59" i="4" s="1"/>
  <c r="AS63" i="4" s="1"/>
  <c r="AS65" i="4" s="1"/>
  <c r="AS66" i="4" s="1"/>
  <c r="AS39" i="4" s="1"/>
  <c r="O92" i="11"/>
  <c r="O82" i="11"/>
  <c r="O83" i="11" s="1"/>
  <c r="AF20" i="11" s="1"/>
  <c r="AH38" i="11"/>
  <c r="AH57" i="11" s="1"/>
  <c r="AG38" i="11"/>
  <c r="AG57" i="11" s="1"/>
  <c r="AT41" i="4" l="1"/>
  <c r="AT44" i="4" s="1"/>
  <c r="AT46" i="4" s="1"/>
  <c r="AW29" i="4"/>
  <c r="AW33" i="4" s="1"/>
  <c r="AW28" i="4"/>
  <c r="AW32" i="4" s="1"/>
  <c r="AW30" i="4"/>
  <c r="AW34" i="4" s="1"/>
  <c r="AW56" i="4" s="1"/>
  <c r="AW59" i="4" s="1"/>
  <c r="AW63" i="4" s="1"/>
  <c r="AW65" i="4" s="1"/>
  <c r="AW66" i="4" s="1"/>
  <c r="AW39" i="4" s="1"/>
  <c r="Q76" i="11"/>
  <c r="P82" i="11"/>
  <c r="P83" i="11" s="1"/>
  <c r="AI20" i="11" s="1"/>
  <c r="AV28" i="4"/>
  <c r="AV32" i="4" s="1"/>
  <c r="AV30" i="4"/>
  <c r="AV34" i="4" s="1"/>
  <c r="AV56" i="4" s="1"/>
  <c r="AV59" i="4" s="1"/>
  <c r="AV63" i="4" s="1"/>
  <c r="AV65" i="4" s="1"/>
  <c r="AV66" i="4" s="1"/>
  <c r="AV39" i="4" s="1"/>
  <c r="AV29" i="4"/>
  <c r="AV33" i="4" s="1"/>
  <c r="AG58" i="11"/>
  <c r="AH58" i="11"/>
  <c r="O96" i="11"/>
  <c r="P88" i="11" s="1"/>
  <c r="P90" i="11" s="1"/>
  <c r="AG20" i="11"/>
  <c r="AG25" i="11" s="1"/>
  <c r="AH20" i="11"/>
  <c r="AH25" i="11" s="1"/>
  <c r="AV35" i="4" l="1"/>
  <c r="P92" i="11"/>
  <c r="P96" i="11"/>
  <c r="Q88" i="11" s="1"/>
  <c r="Q90" i="11" s="1"/>
  <c r="AV41" i="4"/>
  <c r="AK20" i="11"/>
  <c r="AK25" i="11" s="1"/>
  <c r="AJ20" i="11"/>
  <c r="AJ25" i="11" s="1"/>
  <c r="Q79" i="11"/>
  <c r="Q81" i="11"/>
  <c r="AW35" i="4"/>
  <c r="AW41" i="4" s="1"/>
  <c r="AW44" i="4" s="1"/>
  <c r="AW46" i="4" s="1"/>
  <c r="AG28" i="11"/>
  <c r="AG32" i="11" s="1"/>
  <c r="AG29" i="11"/>
  <c r="AG33" i="11" s="1"/>
  <c r="AG30" i="11"/>
  <c r="AG34" i="11" s="1"/>
  <c r="AG56" i="11" s="1"/>
  <c r="AG59" i="11" s="1"/>
  <c r="AG63" i="11" s="1"/>
  <c r="AG65" i="11" s="1"/>
  <c r="AG66" i="11" s="1"/>
  <c r="AG39" i="11" s="1"/>
  <c r="AH28" i="11"/>
  <c r="AH32" i="11" s="1"/>
  <c r="AH30" i="11"/>
  <c r="AH34" i="11" s="1"/>
  <c r="AH56" i="11" s="1"/>
  <c r="AH59" i="11" s="1"/>
  <c r="AH63" i="11" s="1"/>
  <c r="AH65" i="11" s="1"/>
  <c r="AH66" i="11" s="1"/>
  <c r="AH39" i="11" s="1"/>
  <c r="AH29" i="11"/>
  <c r="AH33" i="11" s="1"/>
  <c r="Q92" i="11" l="1"/>
  <c r="Q96" i="11"/>
  <c r="R88" i="11" s="1"/>
  <c r="R90" i="11" s="1"/>
  <c r="R76" i="11"/>
  <c r="Q82" i="11"/>
  <c r="Q83" i="11" s="1"/>
  <c r="AL20" i="11" s="1"/>
  <c r="AJ28" i="11"/>
  <c r="AJ32" i="11" s="1"/>
  <c r="AJ29" i="11"/>
  <c r="AJ33" i="11" s="1"/>
  <c r="AJ30" i="11"/>
  <c r="AJ34" i="11" s="1"/>
  <c r="AK30" i="11"/>
  <c r="AK34" i="11" s="1"/>
  <c r="AK56" i="11" s="1"/>
  <c r="AK59" i="11" s="1"/>
  <c r="AK63" i="11" s="1"/>
  <c r="AK65" i="11" s="1"/>
  <c r="AK66" i="11" s="1"/>
  <c r="AK39" i="11" s="1"/>
  <c r="AK29" i="11"/>
  <c r="AK33" i="11" s="1"/>
  <c r="AK28" i="11"/>
  <c r="AK32" i="11" s="1"/>
  <c r="AH35" i="11"/>
  <c r="AH41" i="11" s="1"/>
  <c r="AH44" i="11" s="1"/>
  <c r="AH46" i="11" s="1"/>
  <c r="AG35" i="11"/>
  <c r="AG41" i="11" s="1"/>
  <c r="AJ56" i="11" l="1"/>
  <c r="AJ59" i="11" s="1"/>
  <c r="AJ63" i="11" s="1"/>
  <c r="AJ65" i="11" s="1"/>
  <c r="AJ66" i="11" s="1"/>
  <c r="AJ39" i="11" s="1"/>
  <c r="R92" i="11"/>
  <c r="R96" i="11"/>
  <c r="S88" i="11" s="1"/>
  <c r="S90" i="11" s="1"/>
  <c r="AJ35" i="11"/>
  <c r="AJ41" i="11" s="1"/>
  <c r="AK35" i="11"/>
  <c r="AK41" i="11" s="1"/>
  <c r="AK44" i="11" s="1"/>
  <c r="AK46" i="11" s="1"/>
  <c r="AN20" i="11"/>
  <c r="AN25" i="11" s="1"/>
  <c r="AM20" i="11"/>
  <c r="AM25" i="11" s="1"/>
  <c r="R79" i="11"/>
  <c r="R81" i="11"/>
  <c r="S96" i="11" l="1"/>
  <c r="T88" i="11" s="1"/>
  <c r="T90" i="11" s="1"/>
  <c r="S92" i="11"/>
  <c r="S76" i="11"/>
  <c r="R82" i="11"/>
  <c r="R83" i="11" s="1"/>
  <c r="AO20" i="11" s="1"/>
  <c r="AN30" i="11"/>
  <c r="AN34" i="11" s="1"/>
  <c r="AN56" i="11" s="1"/>
  <c r="AN59" i="11" s="1"/>
  <c r="AN63" i="11" s="1"/>
  <c r="AN65" i="11" s="1"/>
  <c r="AN66" i="11" s="1"/>
  <c r="AN39" i="11" s="1"/>
  <c r="AN29" i="11"/>
  <c r="AN33" i="11" s="1"/>
  <c r="AN28" i="11"/>
  <c r="AN32" i="11" s="1"/>
  <c r="AN35" i="11" s="1"/>
  <c r="AM28" i="11"/>
  <c r="AM32" i="11" s="1"/>
  <c r="AM29" i="11"/>
  <c r="AM33" i="11" s="1"/>
  <c r="AM30" i="11"/>
  <c r="AM34" i="11" s="1"/>
  <c r="AM56" i="11" l="1"/>
  <c r="AM59" i="11" s="1"/>
  <c r="AM63" i="11" s="1"/>
  <c r="AM65" i="11" s="1"/>
  <c r="AM66" i="11" s="1"/>
  <c r="AM39" i="11" s="1"/>
  <c r="T96" i="11"/>
  <c r="T92" i="11"/>
  <c r="AM35" i="11"/>
  <c r="AM41" i="11" s="1"/>
  <c r="AN41" i="11"/>
  <c r="AN44" i="11" s="1"/>
  <c r="AN46" i="11" s="1"/>
  <c r="AP20" i="11"/>
  <c r="AP25" i="11" s="1"/>
  <c r="AQ20" i="11"/>
  <c r="AQ25" i="11" s="1"/>
  <c r="S79" i="11"/>
  <c r="S81" i="11"/>
  <c r="T76" i="11" l="1"/>
  <c r="S82" i="11"/>
  <c r="S83" i="11" s="1"/>
  <c r="AR20" i="11" s="1"/>
  <c r="AQ28" i="11"/>
  <c r="AQ32" i="11" s="1"/>
  <c r="AQ29" i="11"/>
  <c r="AQ33" i="11" s="1"/>
  <c r="AQ30" i="11"/>
  <c r="AQ34" i="11" s="1"/>
  <c r="AQ56" i="11" s="1"/>
  <c r="AQ59" i="11" s="1"/>
  <c r="AQ63" i="11" s="1"/>
  <c r="AQ65" i="11" s="1"/>
  <c r="AQ66" i="11" s="1"/>
  <c r="AQ39" i="11" s="1"/>
  <c r="AP29" i="11"/>
  <c r="AP33" i="11" s="1"/>
  <c r="AP28" i="11"/>
  <c r="AP32" i="11" s="1"/>
  <c r="AP30" i="11"/>
  <c r="AP34" i="11" s="1"/>
  <c r="AP56" i="11" l="1"/>
  <c r="AP59" i="11" s="1"/>
  <c r="AP63" i="11" s="1"/>
  <c r="AP65" i="11" s="1"/>
  <c r="AP66" i="11" s="1"/>
  <c r="AP39" i="11" s="1"/>
  <c r="AP35" i="11"/>
  <c r="AP41" i="11"/>
  <c r="AT20" i="11"/>
  <c r="AT25" i="11" s="1"/>
  <c r="AS20" i="11"/>
  <c r="AS25" i="11" s="1"/>
  <c r="AQ35" i="11"/>
  <c r="AQ41" i="11" s="1"/>
  <c r="AQ44" i="11" s="1"/>
  <c r="AQ46" i="11" s="1"/>
  <c r="T79" i="11"/>
  <c r="T82" i="11" s="1"/>
  <c r="T81" i="11"/>
  <c r="T83" i="11" l="1"/>
  <c r="AU20" i="11" s="1"/>
  <c r="AV20" i="11"/>
  <c r="AV25" i="11" s="1"/>
  <c r="AW20" i="11"/>
  <c r="AW25" i="11" s="1"/>
  <c r="AS29" i="11"/>
  <c r="AS33" i="11" s="1"/>
  <c r="AS28" i="11"/>
  <c r="AS32" i="11" s="1"/>
  <c r="AS30" i="11"/>
  <c r="AS34" i="11" s="1"/>
  <c r="AT29" i="11"/>
  <c r="AT33" i="11" s="1"/>
  <c r="AT28" i="11"/>
  <c r="AT32" i="11" s="1"/>
  <c r="AT30" i="11"/>
  <c r="AT34" i="11" s="1"/>
  <c r="AT56" i="11" s="1"/>
  <c r="AT59" i="11" s="1"/>
  <c r="AT63" i="11" s="1"/>
  <c r="AT65" i="11" s="1"/>
  <c r="AT66" i="11" s="1"/>
  <c r="AT39" i="11" s="1"/>
  <c r="AS56" i="11" l="1"/>
  <c r="AS59" i="11" s="1"/>
  <c r="AS63" i="11" s="1"/>
  <c r="AS65" i="11" s="1"/>
  <c r="AS66" i="11" s="1"/>
  <c r="AS39" i="11" s="1"/>
  <c r="AS35" i="11"/>
  <c r="AT35" i="11"/>
  <c r="AT41" i="11" s="1"/>
  <c r="AT44" i="11" s="1"/>
  <c r="AT46" i="11" s="1"/>
  <c r="AS41" i="11"/>
  <c r="AW29" i="11"/>
  <c r="AW33" i="11" s="1"/>
  <c r="AW30" i="11"/>
  <c r="AW34" i="11" s="1"/>
  <c r="AW56" i="11" s="1"/>
  <c r="AW59" i="11" s="1"/>
  <c r="AW63" i="11" s="1"/>
  <c r="AW65" i="11" s="1"/>
  <c r="AW66" i="11" s="1"/>
  <c r="AW39" i="11" s="1"/>
  <c r="AW28" i="11"/>
  <c r="AW32" i="11" s="1"/>
  <c r="AV29" i="11"/>
  <c r="AV33" i="11" s="1"/>
  <c r="AV28" i="11"/>
  <c r="AV32" i="11" s="1"/>
  <c r="AV30" i="11"/>
  <c r="AV34" i="11" s="1"/>
  <c r="AV56" i="11" l="1"/>
  <c r="AV59" i="11" s="1"/>
  <c r="AV63" i="11" s="1"/>
  <c r="AV65" i="11" s="1"/>
  <c r="AV66" i="11" s="1"/>
  <c r="AV39" i="11" s="1"/>
  <c r="AW35" i="11"/>
  <c r="AW41" i="11" s="1"/>
  <c r="AW44" i="11" s="1"/>
  <c r="AW46" i="11" s="1"/>
  <c r="AV35" i="11"/>
  <c r="AV4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Danny Ko</author>
    <author>Author</author>
  </authors>
  <commentList>
    <comment ref="B23" authorId="0" shapeId="0" xr:uid="{76F9C313-2ED3-4D7A-B821-5505CD59D034}">
      <text>
        <r>
          <rPr>
            <sz val="9"/>
            <color indexed="81"/>
            <rFont val="Tahoma"/>
            <family val="2"/>
          </rPr>
          <t>Column added: reflecting rates for 2015-2019</t>
        </r>
      </text>
    </comment>
    <comment ref="A95" authorId="1" shapeId="0" xr:uid="{42820EDA-7F88-429D-A3A0-262B7FF09132}">
      <text>
        <r>
          <rPr>
            <sz val="9"/>
            <color indexed="81"/>
            <rFont val="Tahoma"/>
            <family val="2"/>
          </rPr>
          <t>Added new line to apply Bill C-97 impact to CCA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Danny Ko</author>
    <author>Githu Mundenchira</author>
    <author>Author</author>
  </authors>
  <commentList>
    <comment ref="B23" authorId="0" shapeId="0" xr:uid="{FDA56EF7-9421-40D7-AA5D-82D92ACE7813}">
      <text>
        <r>
          <rPr>
            <sz val="9"/>
            <color indexed="81"/>
            <rFont val="Tahoma"/>
            <family val="2"/>
          </rPr>
          <t>Column added: reflecting rates for 2015-2019</t>
        </r>
      </text>
    </comment>
    <comment ref="A90" authorId="1" shapeId="0" xr:uid="{94A3D230-AB76-4E2E-8F54-80EA8A9E7620}">
      <text>
        <r>
          <rPr>
            <sz val="9"/>
            <color indexed="81"/>
            <rFont val="Tahoma"/>
            <family val="2"/>
          </rPr>
          <t>Row added: CCA Calculations are based on pre-AFUDC ISA</t>
        </r>
      </text>
    </comment>
    <comment ref="A91" authorId="1" shapeId="0" xr:uid="{7C9D69F0-006C-4935-B345-69A08B2B5C93}">
      <text>
        <r>
          <rPr>
            <sz val="9"/>
            <color indexed="81"/>
            <rFont val="Tahoma"/>
            <family val="2"/>
          </rPr>
          <t>Row added: Sub-total added for pre-AFUDC ISA</t>
        </r>
      </text>
    </comment>
    <comment ref="A97" authorId="2" shapeId="0" xr:uid="{32555534-9B32-44A3-A293-CF99B74E9213}">
      <text>
        <r>
          <rPr>
            <sz val="9"/>
            <color indexed="81"/>
            <rFont val="Tahoma"/>
            <family val="2"/>
          </rPr>
          <t>Added new line to apply Bill C-97 impact to CCA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Danny Ko</author>
    <author>Githu Mundenchira</author>
  </authors>
  <commentList>
    <comment ref="B23" authorId="0" shapeId="0" xr:uid="{481A2D98-07C5-4A12-9C5B-06AB00CEB9C2}">
      <text>
        <r>
          <rPr>
            <sz val="9"/>
            <color indexed="81"/>
            <rFont val="Tahoma"/>
            <family val="2"/>
          </rPr>
          <t>Column added: reflecting rates for 2015-2019</t>
        </r>
      </text>
    </comment>
    <comment ref="A90" authorId="1" shapeId="0" xr:uid="{4238A186-ED0D-46A3-8ED5-E84C81913495}">
      <text>
        <r>
          <rPr>
            <sz val="9"/>
            <color indexed="81"/>
            <rFont val="Tahoma"/>
            <family val="2"/>
          </rPr>
          <t>Row added: CCA Calculations are based on pre-AFUDC ISA</t>
        </r>
      </text>
    </comment>
    <comment ref="A91" authorId="1" shapeId="0" xr:uid="{1420DEE5-5057-4774-86D6-E1470EDA8A78}">
      <text>
        <r>
          <rPr>
            <sz val="9"/>
            <color indexed="81"/>
            <rFont val="Tahoma"/>
            <family val="2"/>
          </rPr>
          <t>Row added: Sub-total added for pre-AFUDC ISA</t>
        </r>
      </text>
    </comment>
  </commentList>
</comments>
</file>

<file path=xl/sharedStrings.xml><?xml version="1.0" encoding="utf-8"?>
<sst xmlns="http://schemas.openxmlformats.org/spreadsheetml/2006/main" count="894" uniqueCount="174">
  <si>
    <t>File Number:</t>
  </si>
  <si>
    <t>Exhibit:</t>
  </si>
  <si>
    <t>Tab:</t>
  </si>
  <si>
    <t>TO BE UPDATED AT DRAFT RATE ORDER STAGE</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</si>
  <si>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</si>
  <si>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</si>
  <si>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</si>
  <si>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</si>
  <si>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</si>
  <si>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1"/>
        <color rgb="FF00B050"/>
        <rFont val="Calibri"/>
        <family val="2"/>
        <scheme val="minor"/>
      </rPr>
      <t xml:space="preserve"> </t>
    </r>
    <r>
      <rPr>
        <sz val="11"/>
        <rFont val="Calibri"/>
        <family val="2"/>
        <scheme val="minor"/>
      </rPr>
      <t>of the Filing Requirements.</t>
    </r>
  </si>
  <si>
    <t>All costs entered on this page will be transferred to the appropriate cells in the appendices that follow.</t>
  </si>
  <si>
    <r>
      <rPr>
        <b/>
        <sz val="11"/>
        <rFont val="Calibri"/>
        <family val="2"/>
        <scheme val="minor"/>
      </rPr>
      <t>For Part A</t>
    </r>
    <r>
      <rPr>
        <sz val="11"/>
        <rFont val="Calibri"/>
        <family val="2"/>
        <scheme val="minor"/>
      </rPr>
      <t>, Renewable Enabling Improvements (REI), these amounts will be transferred to Appendix 2 - FB</t>
    </r>
  </si>
  <si>
    <r>
      <rPr>
        <b/>
        <sz val="11"/>
        <rFont val="Calibri"/>
        <family val="2"/>
        <scheme val="minor"/>
      </rPr>
      <t>For Part B</t>
    </r>
    <r>
      <rPr>
        <sz val="11"/>
        <rFont val="Calibri"/>
        <family val="2"/>
        <scheme val="minor"/>
      </rPr>
      <t>, Expansions, these amounts will be transferred to Appendix 2 - FC</t>
    </r>
  </si>
  <si>
    <r>
      <t xml:space="preserve">If there are more than </t>
    </r>
    <r>
      <rPr>
        <b/>
        <sz val="10"/>
        <rFont val="Calibri"/>
        <family val="2"/>
        <scheme val="minor"/>
      </rPr>
      <t>five</t>
    </r>
    <r>
      <rPr>
        <sz val="10"/>
        <rFont val="Calibri"/>
        <family val="2"/>
        <scheme val="minor"/>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</si>
  <si>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</si>
  <si>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Ensure that OM&amp;A costs below are not included in Recoverable OM&amp;A (App. 2-JA)</t>
  </si>
  <si>
    <t>There are two scenarios described below.  Separate sets of spreadsheets (2-FA, 2-FB, 2-FC) should be submited for each scenario as required.</t>
  </si>
  <si>
    <t xml:space="preserve">Scenario 1:  </t>
  </si>
  <si>
    <t>Past Investments with No Recovery.  The distributor has made investments in the past (during the IRM Years), but has not received approval for these projects and therefore did not receive</t>
  </si>
  <si>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</si>
  <si>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</si>
  <si>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</si>
  <si>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</si>
  <si>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Scenario 2:</t>
  </si>
  <si>
    <t>Investments in the Test Year and Beyond.  Distributor plans to make investments in the Test Year and/or beyond.  These investments should be added to 2-FA in the appropriate year.</t>
  </si>
  <si>
    <t xml:space="preserve">The WCA percentage, debt percentages, interest rates, kWh, tax rates, amortization period, CCA Class and percentage should correspond to the distributor's current application. </t>
  </si>
  <si>
    <t>Part A</t>
  </si>
  <si>
    <t/>
  </si>
  <si>
    <t>Test Year</t>
  </si>
  <si>
    <t>REI Investments (Direct Benefit at 6%)</t>
  </si>
  <si>
    <t>Project 1</t>
  </si>
  <si>
    <t>Generation Protection MCS</t>
  </si>
  <si>
    <t>Capital Costs</t>
  </si>
  <si>
    <t>Incremental OM&amp;A (Start-Up)</t>
  </si>
  <si>
    <t>Incremental OM&amp;A (Ongoing)</t>
  </si>
  <si>
    <t>Project 2</t>
  </si>
  <si>
    <t>Generation Protection Bus Tie Reactors</t>
  </si>
  <si>
    <t>Project 3</t>
  </si>
  <si>
    <t>Name: REI Connection Project</t>
  </si>
  <si>
    <t>Project 4</t>
  </si>
  <si>
    <t>Project 5</t>
  </si>
  <si>
    <t>Total Capital Costs</t>
  </si>
  <si>
    <t>Total Incremental OM&amp;A (Start-Up)</t>
  </si>
  <si>
    <t>Total Incremental OM&amp;A (Ongoing)</t>
  </si>
  <si>
    <t>Part B</t>
  </si>
  <si>
    <t>Expansion Investments (Direct Benefit at 17%)</t>
  </si>
  <si>
    <t>Name: Expansion Connection Project</t>
  </si>
  <si>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</si>
  <si>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</si>
  <si>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</si>
  <si>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</si>
  <si>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For historical investments, enter these variables that were approved in your last cost of service test year.  For test year and beyond, enter variables as in the application.</t>
  </si>
  <si>
    <t>Rate Riders related to the direct benefit portion of the renewable investments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</si>
  <si>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</si>
  <si>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</si>
  <si>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</si>
  <si>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</si>
  <si>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</si>
  <si>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</si>
  <si>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Rebasing Year vs. Test Year</t>
  </si>
  <si>
    <t>Allowance for Working Capital (enter rate)</t>
  </si>
  <si>
    <t>Rate Base</t>
  </si>
  <si>
    <t xml:space="preserve">Deemed ST Debt </t>
  </si>
  <si>
    <t xml:space="preserve">Deemed LT Debt </t>
  </si>
  <si>
    <t xml:space="preserve">Deemed Equity </t>
  </si>
  <si>
    <t>ST Interest (enter rate)</t>
  </si>
  <si>
    <t>LT Interest (enter rate)</t>
  </si>
  <si>
    <t>Return on Equity (enter rate)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</si>
  <si>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</si>
  <si>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</si>
  <si>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</si>
  <si>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</si>
  <si>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</si>
  <si>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</si>
  <si>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</si>
  <si>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distributor should follow the regulatory accounting set out in the Accounting Procedure Handbook Guidance FAQs issued in March 2015. Q10 of the APH FAQs states that: “For approved eligible investments as defined under O.Reg. 330/09 under the OEB Act, a variance account will continue to be used for the purpose of recording variances between the revenue requirement based on actual costs of approved eligible investments and the revenue received from the IESO.” The answer for Q10 provides the accounting guidance for this variance account: “Distributors that have included eligible investments to connect qualifying facilities in their DS plans are to establish the variance Account 1533 Renewable Generation Connection Funding Adder Deferral Account, Sub-account Provincial Rate Protection Payment Variances following OEB approval for investments forecast to enter service beyond the test year for purposes of implementing rate protection pursuant to O.Reg. 330/09. The purpose of this variance account is to track the variance between the distributor’s revenue requirement associated with the portion of the actual capital and/or operating costs that are eligible for rate protection, as incurred by the distributor for eligible renewable enabling and expansion investments, and the rate protection payments collected from the IESO.” The answer further provides the journal entries to record the variances. Distributors should follow the instructions in the answer for recording the journal entries in the variance account 1533.</t>
    </r>
  </si>
  <si>
    <r>
      <rPr>
        <b/>
        <sz val="10"/>
        <color indexed="8"/>
        <rFont val="Arial"/>
        <family val="2"/>
      </rPr>
      <t>Note 2:</t>
    </r>
    <r>
      <rPr>
        <sz val="10"/>
        <color indexed="8"/>
        <rFont val="Arial"/>
        <family val="2"/>
      </rPr>
      <t xml:space="preserve"> For the Test Year, Costs and Revenues of the Direct Benefit are to be included in the test year applicant Rate Base and Revenues.</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</si>
  <si>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</si>
  <si>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</si>
  <si>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</si>
  <si>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</si>
  <si>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</si>
  <si>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</si>
  <si>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</si>
  <si>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</si>
  <si>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</si>
  <si>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</si>
  <si>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</si>
  <si>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</si>
  <si>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</si>
  <si>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Capital Additions</t>
  </si>
  <si>
    <t>Closing Gross Fixed Assets</t>
  </si>
  <si>
    <t>Opening Accumulated Amortization</t>
  </si>
  <si>
    <t>Current Year Amortization (before additions)</t>
  </si>
  <si>
    <t>Capital Additions Amortization (half year)</t>
  </si>
  <si>
    <t>Closing Accumulated Amortization</t>
  </si>
  <si>
    <t>Opening Net Fixed Assets</t>
  </si>
  <si>
    <t>Closing Net Fixed Assets</t>
  </si>
  <si>
    <t>Average Net Fixed Assets</t>
  </si>
  <si>
    <t>UCC for PILs Calculation</t>
  </si>
  <si>
    <t>Opening UCC</t>
  </si>
  <si>
    <t>UCC Before Half Year Rule</t>
  </si>
  <si>
    <t>Capital Additions (half year)</t>
  </si>
  <si>
    <t>Reduced UCC</t>
  </si>
  <si>
    <t>CCA Rate Class (to be entered)</t>
  </si>
  <si>
    <t>CCA Rate  (to be entered)</t>
  </si>
  <si>
    <t>CCA</t>
  </si>
  <si>
    <t>Closing UCC</t>
  </si>
  <si>
    <t>Deduct AFUDC not considered for Tax Purposes</t>
  </si>
  <si>
    <t>Capital Additions excluding AFUDC</t>
  </si>
  <si>
    <t>Accelerated CCA factor (Bill C-97)</t>
  </si>
  <si>
    <t>EB-2023-0195</t>
  </si>
  <si>
    <t>Calculations in formula intact tabs</t>
  </si>
  <si>
    <t>Generation Protection 1980</t>
  </si>
  <si>
    <t>Generation Protection 1920</t>
  </si>
  <si>
    <t>Generation Protection 1611</t>
  </si>
  <si>
    <t>2018 Depreciation</t>
  </si>
  <si>
    <t>2019 Depreciation</t>
  </si>
  <si>
    <t>2020 Depreciation</t>
  </si>
  <si>
    <t>2021 Depreciation</t>
  </si>
  <si>
    <t>2022 Depreciation</t>
  </si>
  <si>
    <t>2023 Depreciation</t>
  </si>
  <si>
    <t>CCA Class</t>
  </si>
  <si>
    <t>2017 Opening Fixed Assets</t>
  </si>
  <si>
    <t>2017 Capital Additions</t>
  </si>
  <si>
    <t>2017 Depreciation</t>
  </si>
  <si>
    <t>2017 Closing Fixed Assets</t>
  </si>
  <si>
    <t>2018 Opening Fixed Assets</t>
  </si>
  <si>
    <t>2018 Capital Additions</t>
  </si>
  <si>
    <t>2018 Closing Fixed Assets</t>
  </si>
  <si>
    <t>2019 Opening Fixed Assets</t>
  </si>
  <si>
    <t>2019 Capital Additions</t>
  </si>
  <si>
    <t>2019 Closing Fixed Assets</t>
  </si>
  <si>
    <t>2020 Opening Fixed Assets</t>
  </si>
  <si>
    <t>2020 Capital Additions</t>
  </si>
  <si>
    <t>2020 Closing Fixed Assets</t>
  </si>
  <si>
    <t>2021  Opening Fixed Assets</t>
  </si>
  <si>
    <t>2021 Capital Additions</t>
  </si>
  <si>
    <t>2021 Closing Fixed Assets</t>
  </si>
  <si>
    <t>2022 Opening Fixed Assets</t>
  </si>
  <si>
    <t>2022 Capital Additions</t>
  </si>
  <si>
    <t>2022 Closing Fixed Assets</t>
  </si>
  <si>
    <t>2023 Opening Fixed Assets</t>
  </si>
  <si>
    <t>2023 Capital Additions</t>
  </si>
  <si>
    <t>2023 Closing Fixed Assets</t>
  </si>
  <si>
    <t>2024 Opening Fixed Assets</t>
  </si>
  <si>
    <t>2024 Capital Additions</t>
  </si>
  <si>
    <t>2024 Depreciation</t>
  </si>
  <si>
    <t>2024 Closing Fixed Assets</t>
  </si>
  <si>
    <t>OEB Account</t>
  </si>
  <si>
    <t>All Account Level 2-FB tabs are linked to this continuity</t>
  </si>
  <si>
    <t>2025 Opening Fixed Assets</t>
  </si>
  <si>
    <t>2025 Capital Additions</t>
  </si>
  <si>
    <t>2025 Depreciation</t>
  </si>
  <si>
    <t>2025 Closing Fixed Assets</t>
  </si>
  <si>
    <t>2026 Opening Fixed Assets</t>
  </si>
  <si>
    <t>2026 Capital Additions</t>
  </si>
  <si>
    <t>2026 Depreciation</t>
  </si>
  <si>
    <t>2026 Closing Fixed Assets</t>
  </si>
  <si>
    <t>2027 Opening Fixed Assets</t>
  </si>
  <si>
    <t>2027 Capital Additions</t>
  </si>
  <si>
    <t>2027 Depreciation</t>
  </si>
  <si>
    <t>2027 Closing Fixed Assets</t>
  </si>
  <si>
    <t>2028 Opening Fixed Assets</t>
  </si>
  <si>
    <t>2028 Capital Additions</t>
  </si>
  <si>
    <t>2028 Depreciation</t>
  </si>
  <si>
    <t>2028 Closing Fixed Assets</t>
  </si>
  <si>
    <t>2029 Opening Fixed Assets</t>
  </si>
  <si>
    <t>2029 Capital Additions</t>
  </si>
  <si>
    <t>2029 Depreciation</t>
  </si>
  <si>
    <t>2029 Closing Fixed Assets</t>
  </si>
  <si>
    <t>GPMC Fixed Asset Continuity (2017-2023 Historical and 2024-2029 Forecast)</t>
  </si>
  <si>
    <t>Draft Rate Order</t>
  </si>
  <si>
    <t>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</si>
</sst>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0.0%"/>
    <numFmt numFmtId="167" formatCode="_-* #,##0_-;\-* #,##0_-;_-* &quot;-&quot;??_-;_-@_-"/>
    <numFmt numFmtId="168" formatCode="_-&quot;$&quot;* #,##0.0000_-;\-&quot;$&quot;* #,##0.0000_-;_-&quot;$&quot;* &quot;-&quot;??_-;_-@_-"/>
    <numFmt numFmtId="169" formatCode="&quot;$&quot;#,##0.0000_);[Red]\(&quot;$&quot;#,##0.0000\)"/>
  </numFmts>
  <fonts count="3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name val="Arial"/>
      <family val="2"/>
    </font>
    <font>
      <sz val="8"/>
      <name val="Arial"/>
      <family val="2"/>
    </font>
    <font>
      <b/>
      <sz val="11"/>
      <color rgb="FFFF0000"/>
      <name val="Arial"/>
      <family val="2"/>
    </font>
    <font>
      <sz val="11"/>
      <color indexed="8"/>
      <name val="Arial"/>
      <family val="2"/>
    </font>
    <font>
      <b/>
      <sz val="14"/>
      <name val="Arial"/>
      <family val="2"/>
    </font>
    <font>
      <sz val="11"/>
      <name val="Calibri"/>
      <family val="2"/>
      <scheme val="minor"/>
    </font>
    <font>
      <sz val="11"/>
      <color rgb="FF00B050"/>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b/>
      <sz val="10"/>
      <color rgb="FFFF0000"/>
      <name val="Calibri"/>
      <family val="2"/>
      <scheme val="minor"/>
    </font>
    <font>
      <b/>
      <sz val="11"/>
      <color rgb="FF00B0F0"/>
      <name val="Calibri"/>
      <family val="2"/>
      <scheme val="minor"/>
    </font>
    <font>
      <b/>
      <u/>
      <sz val="10"/>
      <name val="Arial"/>
      <family val="2"/>
    </font>
    <font>
      <b/>
      <i/>
      <sz val="10"/>
      <name val="Arial"/>
      <family val="2"/>
    </font>
    <font>
      <i/>
      <sz val="9"/>
      <name val="Arial"/>
      <family val="2"/>
    </font>
    <font>
      <i/>
      <sz val="10"/>
      <name val="Arial"/>
      <family val="2"/>
    </font>
    <font>
      <b/>
      <sz val="12"/>
      <color rgb="FFFF0000"/>
      <name val="Arial"/>
      <family val="2"/>
    </font>
    <font>
      <b/>
      <sz val="10"/>
      <color theme="1"/>
      <name val="Arial"/>
      <family val="2"/>
    </font>
    <font>
      <sz val="10"/>
      <color indexed="8"/>
      <name val="Arial"/>
      <family val="2"/>
    </font>
    <font>
      <b/>
      <sz val="10"/>
      <color indexed="8"/>
      <name val="Arial"/>
      <family val="2"/>
    </font>
    <font>
      <b/>
      <u/>
      <sz val="12"/>
      <name val="Arial"/>
      <family val="2"/>
    </font>
    <font>
      <sz val="10"/>
      <color indexed="12"/>
      <name val="Arial"/>
      <family val="2"/>
    </font>
    <font>
      <b/>
      <sz val="10"/>
      <color indexed="10"/>
      <name val="Arial"/>
      <family val="2"/>
    </font>
    <font>
      <sz val="9"/>
      <color indexed="81"/>
      <name val="Tahoma"/>
      <family val="2"/>
    </font>
    <font>
      <b/>
      <sz val="11"/>
      <color theme="1"/>
      <name val="Calibri"/>
      <family val="2"/>
      <scheme val="minor"/>
    </font>
    <font>
      <b/>
      <u/>
      <sz val="22"/>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1"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cellStyleXfs>
  <cellXfs count="176">
    <xf numFmtId="0" fontId="0" fillId="0" borderId="0" xfId="0"/>
    <xf numFmtId="0" fontId="2" fillId="0" borderId="0" xfId="4"/>
    <xf numFmtId="0" fontId="3" fillId="0" borderId="0" xfId="5"/>
    <xf numFmtId="0" fontId="4" fillId="0" borderId="0" xfId="4" applyFont="1"/>
    <xf numFmtId="0" fontId="5" fillId="0" borderId="0" xfId="4" applyFont="1" applyAlignment="1">
      <alignment horizontal="right" vertical="top"/>
    </xf>
    <xf numFmtId="0" fontId="5" fillId="2" borderId="1" xfId="4" applyFont="1" applyFill="1" applyBorder="1" applyAlignment="1" applyProtection="1">
      <alignment horizontal="right" vertical="top"/>
      <protection locked="0"/>
    </xf>
    <xf numFmtId="0" fontId="6" fillId="3" borderId="0" xfId="4" applyFont="1" applyFill="1"/>
    <xf numFmtId="0" fontId="5" fillId="2" borderId="0" xfId="4" applyFont="1" applyFill="1" applyAlignment="1" applyProtection="1">
      <alignment horizontal="right" vertical="top"/>
      <protection locked="0"/>
    </xf>
    <xf numFmtId="0" fontId="7" fillId="0" borderId="0" xfId="5" applyFont="1"/>
    <xf numFmtId="0" fontId="8" fillId="0" borderId="0" xfId="4" applyFont="1"/>
    <xf numFmtId="0" fontId="1" fillId="0" borderId="0" xfId="6"/>
    <xf numFmtId="0" fontId="9" fillId="0" borderId="0" xfId="4" applyFont="1"/>
    <xf numFmtId="0" fontId="12" fillId="0" borderId="0" xfId="4" applyFont="1"/>
    <xf numFmtId="0" fontId="13" fillId="0" borderId="0" xfId="4" applyFont="1" applyAlignment="1">
      <alignment horizontal="left" vertical="top" wrapText="1"/>
    </xf>
    <xf numFmtId="0" fontId="9" fillId="0" borderId="0" xfId="4" applyFont="1" applyAlignment="1">
      <alignment horizontal="left" vertical="top"/>
    </xf>
    <xf numFmtId="0" fontId="16" fillId="0" borderId="0" xfId="6" applyFont="1"/>
    <xf numFmtId="0" fontId="9" fillId="0" borderId="0" xfId="6" applyFont="1"/>
    <xf numFmtId="0" fontId="4" fillId="0" borderId="0" xfId="4" applyFont="1" applyAlignment="1">
      <alignment horizontal="center"/>
    </xf>
    <xf numFmtId="0" fontId="17" fillId="0" borderId="0" xfId="4" applyFont="1"/>
    <xf numFmtId="0" fontId="4" fillId="0" borderId="2" xfId="4" applyFont="1" applyBorder="1" applyAlignment="1">
      <alignment horizontal="center"/>
    </xf>
    <xf numFmtId="0" fontId="18" fillId="0" borderId="0" xfId="4" applyFont="1"/>
    <xf numFmtId="164" fontId="2" fillId="2" borderId="0" xfId="1" applyNumberFormat="1" applyFont="1" applyFill="1" applyBorder="1" applyAlignment="1" applyProtection="1">
      <alignment horizontal="center"/>
      <protection locked="0"/>
    </xf>
    <xf numFmtId="165" fontId="2" fillId="0" borderId="0" xfId="2" applyNumberFormat="1" applyFont="1" applyProtection="1"/>
    <xf numFmtId="165" fontId="4" fillId="0" borderId="0" xfId="2" applyNumberFormat="1" applyFont="1" applyProtection="1"/>
    <xf numFmtId="165" fontId="4" fillId="0" borderId="0" xfId="4" applyNumberFormat="1" applyFont="1"/>
    <xf numFmtId="0" fontId="2" fillId="4" borderId="0" xfId="4" applyFill="1"/>
    <xf numFmtId="0" fontId="19" fillId="4" borderId="0" xfId="4" applyFont="1" applyFill="1" applyAlignment="1">
      <alignment horizontal="center"/>
    </xf>
    <xf numFmtId="165" fontId="12" fillId="4" borderId="0" xfId="4" applyNumberFormat="1" applyFont="1" applyFill="1"/>
    <xf numFmtId="0" fontId="19" fillId="0" borderId="0" xfId="4" applyFont="1" applyAlignment="1">
      <alignment horizontal="center"/>
    </xf>
    <xf numFmtId="165" fontId="0" fillId="0" borderId="0" xfId="2" applyNumberFormat="1" applyFont="1" applyFill="1" applyBorder="1" applyProtection="1"/>
    <xf numFmtId="9" fontId="2" fillId="0" borderId="0" xfId="4" applyNumberFormat="1" applyAlignment="1">
      <alignment horizontal="center"/>
    </xf>
    <xf numFmtId="165" fontId="2" fillId="0" borderId="0" xfId="2" applyNumberFormat="1" applyFont="1" applyFill="1" applyBorder="1" applyProtection="1"/>
    <xf numFmtId="165" fontId="2" fillId="0" borderId="0" xfId="2" applyNumberFormat="1" applyFont="1" applyFill="1" applyBorder="1" applyAlignment="1" applyProtection="1">
      <alignment horizontal="center"/>
    </xf>
    <xf numFmtId="9" fontId="2" fillId="0" borderId="0" xfId="1" applyNumberFormat="1" applyFont="1" applyFill="1" applyBorder="1" applyAlignment="1" applyProtection="1">
      <alignment horizontal="center"/>
    </xf>
    <xf numFmtId="165" fontId="2" fillId="0" borderId="0" xfId="4" applyNumberFormat="1"/>
    <xf numFmtId="9" fontId="2" fillId="0" borderId="0" xfId="3" applyFont="1" applyFill="1" applyBorder="1" applyAlignment="1" applyProtection="1">
      <alignment horizontal="center"/>
    </xf>
    <xf numFmtId="0" fontId="20" fillId="0" borderId="0" xfId="4" applyFont="1" applyAlignment="1">
      <alignment horizontal="center"/>
    </xf>
    <xf numFmtId="0" fontId="20" fillId="4" borderId="0" xfId="4" applyFont="1" applyFill="1" applyAlignment="1">
      <alignment horizontal="center"/>
    </xf>
    <xf numFmtId="165" fontId="2" fillId="4" borderId="0" xfId="4" applyNumberFormat="1" applyFill="1"/>
    <xf numFmtId="165" fontId="2" fillId="4" borderId="0" xfId="4" applyNumberFormat="1" applyFill="1" applyAlignment="1">
      <alignment horizontal="center"/>
    </xf>
    <xf numFmtId="0" fontId="21" fillId="3" borderId="0" xfId="4" applyFont="1" applyFill="1"/>
    <xf numFmtId="0" fontId="2" fillId="0" borderId="0" xfId="0" applyFont="1"/>
    <xf numFmtId="0" fontId="2" fillId="0" borderId="0" xfId="4" applyAlignment="1">
      <alignment horizontal="right"/>
    </xf>
    <xf numFmtId="0" fontId="4" fillId="0" borderId="0" xfId="8" applyFont="1" applyAlignment="1">
      <alignment horizontal="center"/>
    </xf>
    <xf numFmtId="9" fontId="4" fillId="0" borderId="0" xfId="8" applyNumberFormat="1" applyFont="1" applyAlignment="1">
      <alignment horizontal="center"/>
    </xf>
    <xf numFmtId="165" fontId="2" fillId="3" borderId="0" xfId="9" applyNumberFormat="1" applyFont="1" applyFill="1" applyProtection="1"/>
    <xf numFmtId="165" fontId="2" fillId="0" borderId="0" xfId="9" applyNumberFormat="1" applyFont="1" applyProtection="1"/>
    <xf numFmtId="165" fontId="2" fillId="0" borderId="0" xfId="9" applyNumberFormat="1" applyFont="1" applyAlignment="1" applyProtection="1">
      <alignment horizontal="center"/>
    </xf>
    <xf numFmtId="165" fontId="2" fillId="0" borderId="0" xfId="9" applyNumberFormat="1" applyFont="1" applyFill="1" applyProtection="1"/>
    <xf numFmtId="42" fontId="2" fillId="0" borderId="0" xfId="4" applyNumberFormat="1" applyAlignment="1">
      <alignment horizontal="center"/>
    </xf>
    <xf numFmtId="164" fontId="2" fillId="0" borderId="0" xfId="7" applyNumberFormat="1" applyFont="1" applyFill="1" applyBorder="1" applyAlignment="1" applyProtection="1">
      <alignment horizontal="center"/>
    </xf>
    <xf numFmtId="0" fontId="4" fillId="5" borderId="0" xfId="4" applyFont="1" applyFill="1" applyAlignment="1">
      <alignment horizontal="center" vertical="center"/>
    </xf>
    <xf numFmtId="0" fontId="4" fillId="0" borderId="0" xfId="4" applyFont="1" applyAlignment="1">
      <alignment horizontal="center" vertical="center"/>
    </xf>
    <xf numFmtId="0" fontId="2" fillId="0" borderId="7" xfId="4" applyBorder="1"/>
    <xf numFmtId="10" fontId="2" fillId="2" borderId="0" xfId="7" applyNumberFormat="1" applyFont="1" applyFill="1" applyBorder="1" applyAlignment="1" applyProtection="1">
      <alignment horizontal="center"/>
      <protection locked="0"/>
    </xf>
    <xf numFmtId="165" fontId="2" fillId="0" borderId="7" xfId="4" applyNumberFormat="1" applyBorder="1"/>
    <xf numFmtId="165" fontId="2" fillId="0" borderId="7" xfId="9" applyNumberFormat="1" applyFont="1" applyBorder="1" applyAlignment="1" applyProtection="1">
      <alignment horizontal="center"/>
    </xf>
    <xf numFmtId="166" fontId="2" fillId="0" borderId="0" xfId="4" applyNumberFormat="1" applyAlignment="1">
      <alignment horizontal="center"/>
    </xf>
    <xf numFmtId="10" fontId="2" fillId="0" borderId="0" xfId="7" applyNumberFormat="1" applyFont="1" applyFill="1" applyBorder="1" applyAlignment="1" applyProtection="1">
      <alignment horizontal="center"/>
      <protection locked="0"/>
    </xf>
    <xf numFmtId="9" fontId="2" fillId="0" borderId="0" xfId="10" applyFont="1" applyBorder="1" applyAlignment="1" applyProtection="1">
      <alignment horizontal="center"/>
    </xf>
    <xf numFmtId="9" fontId="2" fillId="0" borderId="0" xfId="10" applyFont="1" applyAlignment="1" applyProtection="1">
      <alignment horizontal="center"/>
    </xf>
    <xf numFmtId="44" fontId="2" fillId="0" borderId="0" xfId="9" applyFont="1" applyProtection="1"/>
    <xf numFmtId="10" fontId="2" fillId="0" borderId="0" xfId="10" applyNumberFormat="1" applyFont="1" applyAlignment="1" applyProtection="1">
      <alignment horizontal="center"/>
    </xf>
    <xf numFmtId="0" fontId="4" fillId="0" borderId="0" xfId="4" applyFont="1" applyAlignment="1">
      <alignment horizontal="left"/>
    </xf>
    <xf numFmtId="165" fontId="2" fillId="0" borderId="8" xfId="4" applyNumberFormat="1" applyBorder="1"/>
    <xf numFmtId="165" fontId="2" fillId="3" borderId="0" xfId="4" applyNumberFormat="1" applyFill="1"/>
    <xf numFmtId="165" fontId="2" fillId="0" borderId="9" xfId="4" applyNumberFormat="1" applyBorder="1"/>
    <xf numFmtId="0" fontId="2" fillId="3" borderId="0" xfId="4" applyFill="1"/>
    <xf numFmtId="0" fontId="4" fillId="3" borderId="0" xfId="4" applyFont="1" applyFill="1" applyAlignment="1">
      <alignment horizontal="center"/>
    </xf>
    <xf numFmtId="165" fontId="1" fillId="0" borderId="0" xfId="6" applyNumberFormat="1"/>
    <xf numFmtId="167" fontId="2" fillId="3" borderId="0" xfId="7" applyNumberFormat="1" applyFont="1" applyFill="1" applyBorder="1" applyAlignment="1" applyProtection="1">
      <alignment horizontal="center"/>
    </xf>
    <xf numFmtId="0" fontId="2" fillId="0" borderId="0" xfId="4" applyAlignment="1">
      <alignment horizontal="center"/>
    </xf>
    <xf numFmtId="168" fontId="2" fillId="0" borderId="0" xfId="4" applyNumberFormat="1"/>
    <xf numFmtId="44" fontId="2" fillId="0" borderId="0" xfId="4" applyNumberFormat="1"/>
    <xf numFmtId="0" fontId="23" fillId="0" borderId="0" xfId="4" applyFont="1"/>
    <xf numFmtId="0" fontId="23" fillId="0" borderId="0" xfId="4" applyFont="1" applyAlignment="1">
      <alignment horizontal="left"/>
    </xf>
    <xf numFmtId="0" fontId="25" fillId="0" borderId="0" xfId="8" applyFont="1"/>
    <xf numFmtId="0" fontId="2" fillId="0" borderId="0" xfId="8"/>
    <xf numFmtId="0" fontId="17" fillId="0" borderId="0" xfId="8" applyFont="1"/>
    <xf numFmtId="0" fontId="4" fillId="0" borderId="0" xfId="8" applyFont="1"/>
    <xf numFmtId="165" fontId="2" fillId="0" borderId="0" xfId="9" applyNumberFormat="1" applyFont="1" applyFill="1" applyBorder="1" applyAlignment="1" applyProtection="1">
      <alignment horizontal="center"/>
    </xf>
    <xf numFmtId="165" fontId="2" fillId="0" borderId="0" xfId="8" applyNumberFormat="1" applyAlignment="1">
      <alignment horizontal="center"/>
    </xf>
    <xf numFmtId="165" fontId="2" fillId="0" borderId="0" xfId="9" applyNumberFormat="1" applyFont="1" applyFill="1" applyBorder="1" applyProtection="1"/>
    <xf numFmtId="10" fontId="26" fillId="0" borderId="0" xfId="8" applyNumberFormat="1" applyFont="1" applyAlignment="1">
      <alignment horizontal="center"/>
    </xf>
    <xf numFmtId="165" fontId="2" fillId="0" borderId="8" xfId="9" applyNumberFormat="1" applyFont="1" applyFill="1" applyBorder="1" applyProtection="1"/>
    <xf numFmtId="10" fontId="2" fillId="2" borderId="0" xfId="10" applyNumberFormat="1" applyFill="1" applyAlignment="1" applyProtection="1">
      <alignment horizontal="center"/>
      <protection locked="0"/>
    </xf>
    <xf numFmtId="44" fontId="2" fillId="0" borderId="8" xfId="9" applyFont="1" applyFill="1" applyBorder="1" applyProtection="1"/>
    <xf numFmtId="0" fontId="4" fillId="0" borderId="0" xfId="8" applyFont="1" applyAlignment="1">
      <alignment horizontal="left"/>
    </xf>
    <xf numFmtId="44" fontId="2" fillId="0" borderId="0" xfId="9" applyFont="1" applyFill="1" applyProtection="1"/>
    <xf numFmtId="44" fontId="2" fillId="0" borderId="0" xfId="9" applyFont="1" applyFill="1" applyBorder="1" applyProtection="1"/>
    <xf numFmtId="165" fontId="27" fillId="0" borderId="8" xfId="9" applyNumberFormat="1" applyFont="1" applyFill="1" applyBorder="1" applyProtection="1"/>
    <xf numFmtId="44" fontId="27" fillId="0" borderId="0" xfId="9" applyFont="1" applyFill="1" applyBorder="1" applyProtection="1"/>
    <xf numFmtId="169" fontId="23" fillId="0" borderId="0" xfId="4" applyNumberFormat="1" applyFont="1" applyAlignment="1">
      <alignment horizontal="right"/>
    </xf>
    <xf numFmtId="0" fontId="24" fillId="0" borderId="0" xfId="4" applyFont="1" applyAlignment="1">
      <alignment horizontal="center" vertical="center"/>
    </xf>
    <xf numFmtId="0" fontId="2" fillId="0" borderId="0" xfId="11"/>
    <xf numFmtId="0" fontId="4" fillId="0" borderId="4" xfId="9" applyNumberFormat="1" applyFont="1" applyFill="1" applyBorder="1" applyAlignment="1" applyProtection="1">
      <alignment horizontal="center"/>
    </xf>
    <xf numFmtId="0" fontId="17" fillId="0" borderId="0" xfId="11" applyFont="1"/>
    <xf numFmtId="0" fontId="4" fillId="0" borderId="0" xfId="11" applyFont="1"/>
    <xf numFmtId="165" fontId="2" fillId="0" borderId="0" xfId="9" applyNumberFormat="1" applyFont="1" applyFill="1" applyAlignment="1" applyProtection="1">
      <alignment horizontal="center"/>
    </xf>
    <xf numFmtId="9" fontId="2" fillId="3" borderId="0" xfId="10" applyFont="1" applyFill="1" applyBorder="1" applyAlignment="1" applyProtection="1"/>
    <xf numFmtId="0" fontId="2" fillId="2" borderId="0" xfId="10" applyNumberFormat="1" applyFont="1" applyFill="1" applyAlignment="1" applyProtection="1">
      <alignment horizontal="center"/>
      <protection locked="0"/>
    </xf>
    <xf numFmtId="9" fontId="2" fillId="3" borderId="0" xfId="10" applyFont="1" applyFill="1" applyBorder="1" applyAlignment="1" applyProtection="1">
      <alignment horizontal="right"/>
    </xf>
    <xf numFmtId="165" fontId="2" fillId="2" borderId="8" xfId="9" applyNumberFormat="1" applyFont="1" applyFill="1" applyBorder="1" applyProtection="1">
      <protection locked="0"/>
    </xf>
    <xf numFmtId="6" fontId="2" fillId="0" borderId="0" xfId="4" applyNumberFormat="1"/>
    <xf numFmtId="165" fontId="2" fillId="0" borderId="9" xfId="9" applyNumberFormat="1" applyFont="1" applyFill="1" applyBorder="1" applyProtection="1"/>
    <xf numFmtId="165" fontId="2" fillId="2" borderId="0" xfId="10" applyNumberFormat="1" applyFont="1" applyFill="1" applyAlignment="1" applyProtection="1">
      <alignment horizontal="center"/>
      <protection locked="0"/>
    </xf>
    <xf numFmtId="0" fontId="2" fillId="2" borderId="0" xfId="9" applyNumberFormat="1" applyFill="1" applyAlignment="1" applyProtection="1">
      <alignment horizontal="center"/>
      <protection locked="0"/>
    </xf>
    <xf numFmtId="9" fontId="2" fillId="2" borderId="0" xfId="10" applyFill="1" applyAlignment="1" applyProtection="1">
      <alignment horizontal="center"/>
      <protection locked="0"/>
    </xf>
    <xf numFmtId="44" fontId="1" fillId="0" borderId="0" xfId="6" applyNumberFormat="1"/>
    <xf numFmtId="0" fontId="2" fillId="0" borderId="0" xfId="4" applyFill="1"/>
    <xf numFmtId="0" fontId="2" fillId="5" borderId="0" xfId="11" applyFill="1"/>
    <xf numFmtId="0" fontId="4" fillId="0" borderId="0" xfId="4" applyFont="1"/>
    <xf numFmtId="0" fontId="4" fillId="0" borderId="0" xfId="4" applyFont="1" applyAlignment="1">
      <alignment horizontal="center"/>
    </xf>
    <xf numFmtId="0" fontId="4" fillId="0" borderId="0" xfId="4" applyFont="1" applyAlignment="1">
      <alignment horizontal="center" vertical="center"/>
    </xf>
    <xf numFmtId="167" fontId="1" fillId="0" borderId="0" xfId="1" applyNumberFormat="1"/>
    <xf numFmtId="165" fontId="23" fillId="0" borderId="0" xfId="4" applyNumberFormat="1" applyFont="1"/>
    <xf numFmtId="43" fontId="2" fillId="0" borderId="0" xfId="4" applyNumberFormat="1"/>
    <xf numFmtId="15" fontId="5" fillId="2" borderId="0" xfId="4" applyNumberFormat="1" applyFont="1" applyFill="1" applyAlignment="1" applyProtection="1">
      <alignment horizontal="right" vertical="top"/>
      <protection locked="0"/>
    </xf>
    <xf numFmtId="0" fontId="4" fillId="0" borderId="0" xfId="4" applyFont="1" applyFill="1" applyAlignment="1">
      <alignment horizontal="center" vertical="center"/>
    </xf>
    <xf numFmtId="0" fontId="2" fillId="2" borderId="0" xfId="10" applyNumberFormat="1" applyFont="1" applyFill="1" applyAlignment="1" applyProtection="1">
      <alignment horizontal="left"/>
      <protection locked="0"/>
    </xf>
    <xf numFmtId="0" fontId="4" fillId="0" borderId="0" xfId="4" applyFont="1"/>
    <xf numFmtId="0" fontId="4" fillId="0" borderId="0" xfId="4" applyFont="1" applyAlignment="1">
      <alignment horizontal="center"/>
    </xf>
    <xf numFmtId="0" fontId="4" fillId="0" borderId="0" xfId="4" applyFont="1" applyAlignment="1">
      <alignment horizontal="center" vertical="center"/>
    </xf>
    <xf numFmtId="167" fontId="2" fillId="5" borderId="0" xfId="1" applyNumberFormat="1" applyFont="1" applyFill="1" applyAlignment="1">
      <alignment horizontal="center"/>
    </xf>
    <xf numFmtId="43" fontId="1" fillId="0" borderId="0" xfId="1"/>
    <xf numFmtId="167" fontId="2" fillId="0" borderId="0" xfId="1" applyNumberFormat="1" applyFont="1"/>
    <xf numFmtId="0" fontId="30" fillId="0" borderId="0" xfId="0" applyFont="1"/>
    <xf numFmtId="167" fontId="0" fillId="0" borderId="2" xfId="1" applyNumberFormat="1" applyFont="1" applyBorder="1"/>
    <xf numFmtId="0" fontId="0" fillId="0" borderId="0" xfId="0" applyFill="1"/>
    <xf numFmtId="167" fontId="0" fillId="0" borderId="2" xfId="1" applyNumberFormat="1" applyFont="1" applyFill="1" applyBorder="1"/>
    <xf numFmtId="0" fontId="0" fillId="0" borderId="0" xfId="0" applyBorder="1"/>
    <xf numFmtId="0" fontId="23" fillId="0" borderId="0" xfId="4" applyFont="1" applyBorder="1" applyAlignment="1">
      <alignment horizontal="left"/>
    </xf>
    <xf numFmtId="169" fontId="23" fillId="0" borderId="0" xfId="4" applyNumberFormat="1" applyFont="1" applyBorder="1" applyAlignment="1">
      <alignment horizontal="right"/>
    </xf>
    <xf numFmtId="0" fontId="1" fillId="0" borderId="0" xfId="6" applyBorder="1"/>
    <xf numFmtId="0" fontId="2" fillId="0" borderId="0" xfId="4" applyFill="1" applyBorder="1"/>
    <xf numFmtId="0" fontId="1" fillId="0" borderId="0" xfId="6" applyFill="1" applyBorder="1"/>
    <xf numFmtId="0" fontId="23" fillId="0" borderId="0" xfId="4" applyFont="1" applyFill="1" applyBorder="1" applyAlignment="1">
      <alignment horizontal="left"/>
    </xf>
    <xf numFmtId="169" fontId="23" fillId="0" borderId="0" xfId="4" applyNumberFormat="1" applyFont="1" applyFill="1" applyBorder="1" applyAlignment="1">
      <alignment horizontal="right"/>
    </xf>
    <xf numFmtId="0" fontId="4" fillId="0" borderId="10" xfId="4" applyFont="1" applyBorder="1" applyAlignment="1">
      <alignment horizontal="center"/>
    </xf>
    <xf numFmtId="0" fontId="29" fillId="6" borderId="2" xfId="0" applyFont="1" applyFill="1" applyBorder="1" applyAlignment="1">
      <alignment vertical="center"/>
    </xf>
    <xf numFmtId="0" fontId="29" fillId="6" borderId="2" xfId="0" applyFont="1" applyFill="1" applyBorder="1" applyAlignment="1">
      <alignment horizontal="center" vertical="center" wrapText="1"/>
    </xf>
    <xf numFmtId="0" fontId="0" fillId="6" borderId="2" xfId="0" applyFill="1" applyBorder="1"/>
    <xf numFmtId="0" fontId="29" fillId="6" borderId="2" xfId="0" applyFont="1" applyFill="1" applyBorder="1"/>
    <xf numFmtId="167" fontId="29" fillId="6" borderId="2" xfId="1" applyNumberFormat="1" applyFont="1" applyFill="1" applyBorder="1"/>
    <xf numFmtId="0" fontId="0" fillId="6" borderId="2" xfId="0" applyFill="1" applyBorder="1" applyAlignment="1">
      <alignment horizontal="left"/>
    </xf>
    <xf numFmtId="0" fontId="23" fillId="0" borderId="0" xfId="4" applyFont="1" applyFill="1" applyAlignment="1">
      <alignment horizontal="left"/>
    </xf>
    <xf numFmtId="0" fontId="2" fillId="0" borderId="0" xfId="11" applyFill="1"/>
    <xf numFmtId="0" fontId="4" fillId="0" borderId="0" xfId="11" applyFont="1" applyFill="1"/>
    <xf numFmtId="0" fontId="2" fillId="0" borderId="0" xfId="10" applyNumberFormat="1" applyFont="1" applyFill="1" applyAlignment="1" applyProtection="1">
      <alignment horizontal="center"/>
      <protection locked="0"/>
    </xf>
    <xf numFmtId="0" fontId="2" fillId="0" borderId="0" xfId="9" applyNumberFormat="1" applyFill="1" applyAlignment="1" applyProtection="1">
      <alignment horizontal="center"/>
      <protection locked="0"/>
    </xf>
    <xf numFmtId="9" fontId="2" fillId="0" borderId="0" xfId="10" applyFill="1" applyAlignment="1" applyProtection="1">
      <alignment horizontal="center"/>
      <protection locked="0"/>
    </xf>
    <xf numFmtId="0" fontId="1" fillId="0" borderId="0" xfId="6" applyFill="1"/>
    <xf numFmtId="9" fontId="2" fillId="0" borderId="0" xfId="10" applyFill="1" applyBorder="1" applyAlignment="1" applyProtection="1">
      <alignment horizontal="center"/>
      <protection locked="0"/>
    </xf>
    <xf numFmtId="42" fontId="2" fillId="0" borderId="0" xfId="4" applyNumberFormat="1" applyFill="1" applyAlignment="1">
      <alignment horizontal="center"/>
    </xf>
    <xf numFmtId="0" fontId="20" fillId="0" borderId="0" xfId="4" applyFont="1" applyFill="1" applyAlignment="1">
      <alignment horizontal="center"/>
    </xf>
    <xf numFmtId="0" fontId="2" fillId="0" borderId="0" xfId="11" applyFill="1" applyBorder="1"/>
    <xf numFmtId="0" fontId="4" fillId="0" borderId="0" xfId="11" applyFont="1" applyFill="1" applyBorder="1"/>
    <xf numFmtId="0" fontId="2" fillId="0" borderId="0" xfId="10" applyNumberFormat="1" applyFont="1" applyFill="1" applyBorder="1" applyAlignment="1" applyProtection="1">
      <alignment horizontal="center"/>
      <protection locked="0"/>
    </xf>
    <xf numFmtId="0" fontId="4" fillId="0" borderId="0" xfId="4" applyFont="1"/>
    <xf numFmtId="0" fontId="31" fillId="0" borderId="0" xfId="0" applyFont="1"/>
    <xf numFmtId="165" fontId="12" fillId="4" borderId="0" xfId="4" applyNumberFormat="1" applyFont="1" applyFill="1" applyAlignment="1">
      <alignment horizontal="center"/>
    </xf>
    <xf numFmtId="165" fontId="2" fillId="0" borderId="0" xfId="4" applyNumberFormat="1" applyAlignment="1">
      <alignment horizontal="center"/>
    </xf>
    <xf numFmtId="0" fontId="13" fillId="0" borderId="0" xfId="4" applyFont="1" applyAlignment="1">
      <alignment horizontal="left" vertical="top" wrapText="1"/>
    </xf>
    <xf numFmtId="0" fontId="15" fillId="0" borderId="0" xfId="4" applyFont="1" applyAlignment="1">
      <alignment horizontal="left" vertical="top" wrapText="1"/>
    </xf>
    <xf numFmtId="0" fontId="8" fillId="0" borderId="0" xfId="4" applyFont="1" applyAlignment="1">
      <alignment horizontal="center"/>
    </xf>
    <xf numFmtId="0" fontId="9" fillId="0" borderId="0" xfId="4" applyFont="1" applyAlignment="1">
      <alignment horizontal="left" vertical="top"/>
    </xf>
    <xf numFmtId="0" fontId="9" fillId="0" borderId="0" xfId="4" applyFont="1" applyAlignment="1">
      <alignment horizontal="left" vertical="top" indent="2"/>
    </xf>
    <xf numFmtId="0" fontId="4" fillId="0" borderId="4" xfId="4" applyFont="1" applyBorder="1" applyAlignment="1">
      <alignment horizontal="center"/>
    </xf>
    <xf numFmtId="0" fontId="4" fillId="0" borderId="5" xfId="4" applyFont="1" applyBorder="1" applyAlignment="1">
      <alignment horizontal="center"/>
    </xf>
    <xf numFmtId="0" fontId="4" fillId="0" borderId="6" xfId="4" applyFont="1" applyBorder="1" applyAlignment="1">
      <alignment horizontal="center"/>
    </xf>
    <xf numFmtId="0" fontId="8" fillId="0" borderId="0" xfId="4" applyFont="1" applyAlignment="1">
      <alignment horizontal="center" vertical="center" wrapText="1"/>
    </xf>
    <xf numFmtId="9" fontId="9" fillId="0" borderId="0" xfId="7" applyNumberFormat="1" applyFont="1" applyFill="1" applyBorder="1" applyAlignment="1" applyProtection="1">
      <alignment horizontal="left" vertical="top"/>
    </xf>
    <xf numFmtId="0" fontId="22" fillId="0" borderId="3" xfId="6" applyFont="1" applyBorder="1" applyAlignment="1">
      <alignment horizontal="center" vertical="center"/>
    </xf>
    <xf numFmtId="0" fontId="23" fillId="0" borderId="0" xfId="4" applyFont="1" applyAlignment="1">
      <alignment horizontal="left" wrapText="1"/>
    </xf>
    <xf numFmtId="0" fontId="4" fillId="0" borderId="0" xfId="4" applyFont="1"/>
    <xf numFmtId="0" fontId="4" fillId="0" borderId="3" xfId="4" applyFont="1" applyBorder="1" applyAlignment="1">
      <alignment horizontal="center" vertical="center"/>
    </xf>
  </cellXfs>
  <cellStyles count="14">
    <cellStyle name="Comma" xfId="1" builtinId="3"/>
    <cellStyle name="Comma 2" xfId="7" xr:uid="{812823EC-A4FA-47F4-AADA-339486336821}"/>
    <cellStyle name="Comma 2 2" xfId="12" xr:uid="{89A8F458-D9D9-4C21-9D04-A7A542BF017A}"/>
    <cellStyle name="Currency" xfId="2" builtinId="4"/>
    <cellStyle name="Currency 2" xfId="9" xr:uid="{F6478B5F-2275-4BF1-B755-41E0D8474082}"/>
    <cellStyle name="Currency 2 2" xfId="13" xr:uid="{4F7507CE-7080-46FC-8B01-3C7276F6CC18}"/>
    <cellStyle name="Normal" xfId="0" builtinId="0"/>
    <cellStyle name="Normal 2" xfId="4" xr:uid="{E877F665-582C-45A3-813A-51E0868E64A1}"/>
    <cellStyle name="Normal 4 2" xfId="6" xr:uid="{B4150D66-35D4-4195-AC22-08EE6B081F1E}"/>
    <cellStyle name="Normal_PPE Deferral Account Schedule for 2013 MIFRS CoS applications (2)" xfId="5" xr:uid="{5C11F2E3-C5D6-4646-BC8B-C5CEBF582325}"/>
    <cellStyle name="Normal_Sheet2" xfId="8" xr:uid="{C4094112-0CC5-4FFF-802F-A2FB122DA127}"/>
    <cellStyle name="Normal_Sheet3" xfId="11" xr:uid="{E0555BED-67BC-4EBA-AAE7-15ADC6945D25}"/>
    <cellStyle name="Percent" xfId="3" builtinId="5"/>
    <cellStyle name="Percent 2" xfId="10" xr:uid="{86155964-8A6E-4A3B-9387-E6977F48F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76200</xdr:rowOff>
    </xdr:from>
    <xdr:to>
      <xdr:col>7</xdr:col>
      <xdr:colOff>609600</xdr:colOff>
      <xdr:row>7</xdr:row>
      <xdr:rowOff>9525</xdr:rowOff>
    </xdr:to>
    <xdr:sp macro="" textlink="">
      <xdr:nvSpPr>
        <xdr:cNvPr id="2" name="TextBox 1">
          <a:extLst>
            <a:ext uri="{FF2B5EF4-FFF2-40B4-BE49-F238E27FC236}">
              <a16:creationId xmlns:a16="http://schemas.microsoft.com/office/drawing/2014/main" id="{37D77B8D-B42B-4AD7-9E21-F7F85D429057}"/>
            </a:ext>
          </a:extLst>
        </xdr:cNvPr>
        <xdr:cNvSpPr txBox="1"/>
      </xdr:nvSpPr>
      <xdr:spPr>
        <a:xfrm>
          <a:off x="47625" y="76200"/>
          <a:ext cx="808672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presents In-Service additions instead of Capital Expendutures in the 2-FA format.</a:t>
          </a:r>
          <a:endParaRPr lang="en-CA"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67236</xdr:colOff>
      <xdr:row>0</xdr:row>
      <xdr:rowOff>123265</xdr:rowOff>
    </xdr:from>
    <xdr:to>
      <xdr:col>7</xdr:col>
      <xdr:colOff>717177</xdr:colOff>
      <xdr:row>7</xdr:row>
      <xdr:rowOff>22412</xdr:rowOff>
    </xdr:to>
    <xdr:sp macro="" textlink="">
      <xdr:nvSpPr>
        <xdr:cNvPr id="2" name="TextBox 1">
          <a:extLst>
            <a:ext uri="{FF2B5EF4-FFF2-40B4-BE49-F238E27FC236}">
              <a16:creationId xmlns:a16="http://schemas.microsoft.com/office/drawing/2014/main" id="{9F9605B5-FC9D-44D6-BD1D-0117AE03A0E3}"/>
            </a:ext>
          </a:extLst>
        </xdr:cNvPr>
        <xdr:cNvSpPr txBox="1"/>
      </xdr:nvSpPr>
      <xdr:spPr>
        <a:xfrm>
          <a:off x="67236" y="123265"/>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consolidated view of the formula based calculations of all the "Account Level" tabs.</a:t>
          </a:r>
          <a:endParaRPr lang="en-CA"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9BE285EE-4829-402A-8651-F77228DE97FF}"/>
            </a:ext>
          </a:extLst>
        </xdr:cNvPr>
        <xdr:cNvSpPr txBox="1"/>
      </xdr:nvSpPr>
      <xdr:spPr>
        <a:xfrm>
          <a:off x="0" y="5603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OEB account 1980 in-service additions.</a:t>
          </a:r>
          <a:endParaRPr lang="en-CA"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87658BB8-71D3-4580-9FE5-DB2C41452B9C}"/>
            </a:ext>
          </a:extLst>
        </xdr:cNvPr>
        <xdr:cNvSpPr txBox="1"/>
      </xdr:nvSpPr>
      <xdr:spPr>
        <a:xfrm>
          <a:off x="0" y="56030"/>
          <a:ext cx="9679641" cy="1242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OEB account 1920 in-service additions.</a:t>
          </a:r>
          <a:endParaRPr lang="en-CA" sz="18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C96F314C-21AC-48E1-B19E-3DBBD3757BD2}"/>
            </a:ext>
          </a:extLst>
        </xdr:cNvPr>
        <xdr:cNvSpPr txBox="1"/>
      </xdr:nvSpPr>
      <xdr:spPr>
        <a:xfrm>
          <a:off x="0" y="56030"/>
          <a:ext cx="9679641" cy="1242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OEB account 1611 in-service additions.</a:t>
          </a:r>
          <a:endParaRPr lang="en-CA"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ontarioenergyboard-my.sharepoint.com/Applications%20Department/Department%20Applications/Application%20Review%20Process/Rec%20#1 - Application Filing Requirements/Testing Protocols for Models and Appendices/2014 IRM Rate Generator_V2.3_FOR TESTING.xlsm?20E154AE" TargetMode="External"/><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Finance%20Division%20Access/Budget%20Reports/2024%20Budget/CIR%202025%20Application%20Submissions/Capital/2024_Filing_Requirements_Chapter2_Appendices_1.0_2023062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6">
          <cell r="E26"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D3" t="str">
            <v>B+C</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F2C-E67E-48A8-84AF-743BFAD8B4DD}">
  <dimension ref="A1:R104"/>
  <sheetViews>
    <sheetView tabSelected="1" topLeftCell="A9" workbookViewId="0"/>
  </sheetViews>
  <sheetFormatPr defaultColWidth="8.54296875" defaultRowHeight="14.5" x14ac:dyDescent="0.35"/>
  <cols>
    <col min="1" max="1" width="37.7265625" style="10" customWidth="1"/>
    <col min="2" max="2" width="11.54296875" style="10" customWidth="1"/>
    <col min="3" max="17" width="16.1796875" style="10" customWidth="1"/>
    <col min="18" max="16384" width="8.54296875" style="10"/>
  </cols>
  <sheetData>
    <row r="1" spans="1:15" s="2" customFormat="1" x14ac:dyDescent="0.35">
      <c r="A1" s="1"/>
      <c r="B1" s="1"/>
      <c r="C1" s="1"/>
      <c r="D1" s="1"/>
      <c r="E1" s="1"/>
      <c r="K1" s="3" t="s">
        <v>0</v>
      </c>
      <c r="L1" s="4" t="s">
        <v>111</v>
      </c>
    </row>
    <row r="2" spans="1:15" s="2" customFormat="1" x14ac:dyDescent="0.35">
      <c r="A2" s="1"/>
      <c r="B2" s="1"/>
      <c r="C2" s="1"/>
      <c r="D2" s="1"/>
      <c r="E2" s="1"/>
      <c r="K2" s="3" t="s">
        <v>1</v>
      </c>
      <c r="L2" s="5" t="s">
        <v>172</v>
      </c>
    </row>
    <row r="3" spans="1:15" s="2" customFormat="1" x14ac:dyDescent="0.35">
      <c r="A3" s="1"/>
      <c r="B3" s="1"/>
      <c r="C3" s="1"/>
      <c r="D3" s="1"/>
      <c r="E3" s="1"/>
      <c r="K3" s="3" t="s">
        <v>2</v>
      </c>
      <c r="L3" s="5"/>
    </row>
    <row r="4" spans="1:15" s="2" customFormat="1" x14ac:dyDescent="0.35">
      <c r="A4" s="6"/>
      <c r="B4" s="1"/>
      <c r="C4" s="1"/>
      <c r="D4" s="1"/>
      <c r="E4" s="1"/>
      <c r="K4" s="3" t="s">
        <v>4</v>
      </c>
      <c r="L4" s="5" t="s">
        <v>173</v>
      </c>
    </row>
    <row r="5" spans="1:15" s="2" customFormat="1" x14ac:dyDescent="0.35">
      <c r="A5" s="1"/>
      <c r="B5" s="1"/>
      <c r="C5" s="1"/>
      <c r="D5" s="1"/>
      <c r="E5" s="1"/>
      <c r="K5" s="3" t="s">
        <v>5</v>
      </c>
      <c r="L5" s="7"/>
    </row>
    <row r="6" spans="1:15" s="2" customFormat="1" x14ac:dyDescent="0.35">
      <c r="A6" s="1"/>
      <c r="B6" s="1"/>
      <c r="C6" s="1"/>
      <c r="D6" s="1"/>
      <c r="E6" s="1"/>
      <c r="K6" s="3"/>
      <c r="L6" s="4"/>
    </row>
    <row r="7" spans="1:15" s="2" customFormat="1" x14ac:dyDescent="0.35">
      <c r="A7" s="1"/>
      <c r="B7" s="1"/>
      <c r="C7" s="1"/>
      <c r="D7" s="1"/>
      <c r="E7" s="1"/>
      <c r="K7" s="3" t="s">
        <v>6</v>
      </c>
      <c r="L7" s="117">
        <v>45622</v>
      </c>
    </row>
    <row r="8" spans="1:15" s="2" customFormat="1" x14ac:dyDescent="0.35">
      <c r="A8" s="1"/>
      <c r="B8" s="1"/>
      <c r="C8" s="1"/>
      <c r="D8" s="1"/>
      <c r="E8" s="1"/>
      <c r="F8" s="1"/>
      <c r="G8" s="1"/>
      <c r="H8" s="1"/>
      <c r="I8" s="1"/>
      <c r="J8" s="1"/>
      <c r="M8" s="8"/>
      <c r="N8" s="8"/>
      <c r="O8" s="8"/>
    </row>
    <row r="9" spans="1:15" s="2" customFormat="1" ht="18" x14ac:dyDescent="0.4">
      <c r="A9" s="164" t="s">
        <v>7</v>
      </c>
      <c r="B9" s="164"/>
      <c r="C9" s="164"/>
      <c r="D9" s="164"/>
      <c r="E9" s="164"/>
      <c r="F9" s="164"/>
      <c r="G9" s="164"/>
      <c r="H9" s="164"/>
      <c r="I9" s="164"/>
      <c r="J9" s="164"/>
      <c r="K9" s="164"/>
      <c r="L9" s="164"/>
      <c r="M9" s="8"/>
      <c r="N9" s="8"/>
      <c r="O9" s="8"/>
    </row>
    <row r="10" spans="1:15" s="2" customFormat="1" ht="18" x14ac:dyDescent="0.4">
      <c r="A10" s="164" t="s">
        <v>8</v>
      </c>
      <c r="B10" s="164"/>
      <c r="C10" s="164"/>
      <c r="D10" s="164"/>
      <c r="E10" s="164"/>
      <c r="F10" s="164"/>
      <c r="G10" s="164"/>
      <c r="H10" s="164"/>
      <c r="I10" s="164"/>
      <c r="J10" s="164"/>
      <c r="K10" s="164"/>
      <c r="L10" s="164"/>
      <c r="M10" s="8"/>
      <c r="N10" s="8"/>
      <c r="O10" s="8"/>
    </row>
    <row r="11" spans="1:15" s="2" customFormat="1" ht="18" x14ac:dyDescent="0.4">
      <c r="A11" s="9"/>
      <c r="B11" s="9"/>
      <c r="C11" s="9"/>
      <c r="D11" s="9"/>
      <c r="E11" s="9"/>
      <c r="F11" s="9"/>
      <c r="G11" s="9"/>
      <c r="H11" s="9"/>
      <c r="I11" s="9"/>
      <c r="J11" s="9"/>
      <c r="K11" s="9"/>
      <c r="L11" s="9"/>
      <c r="M11" s="8"/>
      <c r="N11" s="8"/>
      <c r="O11" s="8"/>
    </row>
    <row r="12" spans="1:15" x14ac:dyDescent="0.35">
      <c r="A12" s="165" t="s">
        <v>9</v>
      </c>
      <c r="B12" s="165"/>
      <c r="C12" s="165"/>
      <c r="D12" s="165"/>
      <c r="E12" s="165"/>
      <c r="F12" s="165"/>
      <c r="G12" s="165"/>
      <c r="H12" s="165"/>
      <c r="I12" s="1"/>
      <c r="J12" s="1"/>
    </row>
    <row r="13" spans="1:15" x14ac:dyDescent="0.35">
      <c r="A13" s="165" t="s">
        <v>10</v>
      </c>
      <c r="B13" s="165"/>
      <c r="C13" s="165"/>
      <c r="D13" s="165"/>
      <c r="E13" s="165"/>
      <c r="F13" s="165"/>
      <c r="G13" s="165"/>
      <c r="H13" s="165"/>
      <c r="I13" s="1"/>
      <c r="J13" s="1"/>
    </row>
    <row r="14" spans="1:15" x14ac:dyDescent="0.35">
      <c r="A14" s="166" t="s">
        <v>11</v>
      </c>
      <c r="B14" s="166"/>
      <c r="C14" s="166"/>
      <c r="D14" s="166"/>
      <c r="E14" s="166"/>
      <c r="F14" s="166"/>
      <c r="G14" s="166"/>
      <c r="H14" s="11"/>
      <c r="I14" s="1"/>
      <c r="J14" s="1"/>
    </row>
    <row r="15" spans="1:15" x14ac:dyDescent="0.35">
      <c r="A15" s="166" t="s">
        <v>12</v>
      </c>
      <c r="B15" s="166"/>
      <c r="C15" s="166"/>
      <c r="D15" s="166"/>
      <c r="E15" s="166"/>
      <c r="F15" s="166"/>
      <c r="G15" s="166"/>
      <c r="H15" s="11"/>
      <c r="I15" s="1"/>
      <c r="J15" s="1"/>
    </row>
    <row r="16" spans="1:15" ht="15.5" x14ac:dyDescent="0.35">
      <c r="A16" s="12"/>
      <c r="B16" s="1"/>
      <c r="C16" s="1"/>
      <c r="D16" s="1"/>
      <c r="E16" s="1"/>
      <c r="F16" s="1"/>
      <c r="G16" s="1"/>
      <c r="H16" s="1"/>
      <c r="I16" s="1"/>
      <c r="J16" s="1"/>
    </row>
    <row r="17" spans="1:17" ht="15" customHeight="1" x14ac:dyDescent="0.35">
      <c r="A17" s="162" t="s">
        <v>13</v>
      </c>
      <c r="B17" s="162"/>
      <c r="C17" s="162"/>
      <c r="D17" s="162"/>
      <c r="E17" s="162"/>
      <c r="F17" s="162"/>
      <c r="G17" s="162"/>
      <c r="H17" s="162"/>
      <c r="I17" s="162"/>
      <c r="J17" s="162"/>
      <c r="K17" s="162"/>
    </row>
    <row r="18" spans="1:17" ht="15.75" customHeight="1" x14ac:dyDescent="0.35">
      <c r="A18" s="162" t="s">
        <v>14</v>
      </c>
      <c r="B18" s="162"/>
      <c r="C18" s="162"/>
      <c r="D18" s="162"/>
      <c r="E18" s="162"/>
      <c r="F18" s="162"/>
      <c r="G18" s="162"/>
      <c r="H18" s="162"/>
      <c r="I18" s="162"/>
      <c r="J18" s="162"/>
    </row>
    <row r="19" spans="1:17" ht="15.75" customHeight="1" x14ac:dyDescent="0.35">
      <c r="A19" s="163" t="s">
        <v>15</v>
      </c>
      <c r="B19" s="163"/>
      <c r="C19" s="163"/>
      <c r="D19" s="163"/>
      <c r="E19" s="163"/>
      <c r="F19" s="163"/>
      <c r="G19" s="163"/>
      <c r="H19" s="163"/>
      <c r="I19" s="163"/>
      <c r="J19" s="13"/>
    </row>
    <row r="20" spans="1:17" ht="15.75" customHeight="1" x14ac:dyDescent="0.35">
      <c r="A20" s="14" t="s">
        <v>16</v>
      </c>
      <c r="B20" s="13"/>
      <c r="C20" s="13"/>
      <c r="D20" s="13"/>
      <c r="E20" s="13"/>
      <c r="F20" s="13"/>
      <c r="G20" s="13"/>
      <c r="H20" s="13"/>
      <c r="I20" s="13"/>
      <c r="J20" s="13"/>
    </row>
    <row r="21" spans="1:17" x14ac:dyDescent="0.35">
      <c r="A21" s="15" t="s">
        <v>17</v>
      </c>
      <c r="B21" s="10" t="s">
        <v>18</v>
      </c>
      <c r="H21" s="1"/>
      <c r="I21" s="1"/>
      <c r="J21" s="1"/>
    </row>
    <row r="22" spans="1:17" x14ac:dyDescent="0.35">
      <c r="B22" s="11" t="s">
        <v>19</v>
      </c>
      <c r="H22" s="1"/>
      <c r="I22" s="1"/>
      <c r="J22" s="1"/>
    </row>
    <row r="23" spans="1:17" x14ac:dyDescent="0.35">
      <c r="B23" s="10" t="s">
        <v>20</v>
      </c>
      <c r="H23" s="1"/>
      <c r="I23" s="1"/>
      <c r="J23" s="1"/>
    </row>
    <row r="24" spans="1:17" x14ac:dyDescent="0.35">
      <c r="B24" s="16" t="s">
        <v>21</v>
      </c>
      <c r="H24" s="1"/>
      <c r="I24" s="1"/>
      <c r="J24" s="1"/>
    </row>
    <row r="25" spans="1:17" ht="12.75" customHeight="1" x14ac:dyDescent="0.35">
      <c r="B25" s="16" t="s">
        <v>22</v>
      </c>
      <c r="H25" s="1"/>
      <c r="I25" s="1"/>
      <c r="J25" s="1"/>
    </row>
    <row r="26" spans="1:17" ht="12.75" customHeight="1" x14ac:dyDescent="0.35">
      <c r="A26" s="16"/>
      <c r="H26" s="1"/>
      <c r="I26" s="1"/>
      <c r="J26" s="1"/>
    </row>
    <row r="27" spans="1:17" x14ac:dyDescent="0.35">
      <c r="A27" s="15" t="s">
        <v>23</v>
      </c>
      <c r="B27" s="10" t="s">
        <v>24</v>
      </c>
      <c r="H27" s="1"/>
      <c r="I27" s="1"/>
      <c r="J27" s="1"/>
    </row>
    <row r="28" spans="1:17" x14ac:dyDescent="0.35">
      <c r="B28" s="10" t="s">
        <v>25</v>
      </c>
      <c r="H28" s="1"/>
      <c r="I28" s="1"/>
      <c r="J28" s="1"/>
      <c r="M28" s="135"/>
      <c r="N28" s="135"/>
      <c r="O28" s="135"/>
      <c r="P28" s="135"/>
      <c r="Q28" s="135"/>
    </row>
    <row r="29" spans="1:17" x14ac:dyDescent="0.35">
      <c r="H29" s="1"/>
      <c r="I29" s="1"/>
      <c r="J29" s="1"/>
      <c r="M29" s="135"/>
      <c r="N29" s="135"/>
      <c r="O29" s="135"/>
      <c r="P29" s="135"/>
      <c r="Q29" s="135"/>
    </row>
    <row r="30" spans="1:17" ht="18" x14ac:dyDescent="0.4">
      <c r="A30" s="9" t="s">
        <v>26</v>
      </c>
      <c r="B30" s="1"/>
      <c r="C30" s="17" t="s">
        <v>27</v>
      </c>
      <c r="D30" s="17" t="s">
        <v>27</v>
      </c>
      <c r="E30" s="17" t="s">
        <v>27</v>
      </c>
      <c r="F30" s="17" t="s">
        <v>27</v>
      </c>
      <c r="G30" s="17" t="s">
        <v>27</v>
      </c>
      <c r="H30" s="17"/>
      <c r="I30" s="17" t="s">
        <v>27</v>
      </c>
      <c r="J30" s="17" t="s">
        <v>27</v>
      </c>
      <c r="K30" s="17" t="s">
        <v>27</v>
      </c>
      <c r="L30" s="17" t="s">
        <v>27</v>
      </c>
      <c r="M30" s="135"/>
      <c r="N30" s="135"/>
      <c r="O30" s="135"/>
      <c r="P30" s="135"/>
      <c r="Q30" s="135"/>
    </row>
    <row r="31" spans="1:17" x14ac:dyDescent="0.35">
      <c r="A31" s="18" t="s">
        <v>29</v>
      </c>
      <c r="B31" s="1"/>
      <c r="C31" s="19">
        <f t="shared" ref="C31:G31" si="0">D31-1</f>
        <v>2015</v>
      </c>
      <c r="D31" s="19">
        <f t="shared" si="0"/>
        <v>2016</v>
      </c>
      <c r="E31" s="19">
        <f t="shared" si="0"/>
        <v>2017</v>
      </c>
      <c r="F31" s="19">
        <f t="shared" si="0"/>
        <v>2018</v>
      </c>
      <c r="G31" s="19">
        <f t="shared" si="0"/>
        <v>2019</v>
      </c>
      <c r="H31" s="19">
        <f>I31-1</f>
        <v>2020</v>
      </c>
      <c r="I31" s="19">
        <f t="shared" ref="I31:K31" si="1">J31-1</f>
        <v>2021</v>
      </c>
      <c r="J31" s="19">
        <f t="shared" si="1"/>
        <v>2022</v>
      </c>
      <c r="K31" s="19">
        <f t="shared" si="1"/>
        <v>2023</v>
      </c>
      <c r="L31" s="138">
        <v>2024</v>
      </c>
      <c r="M31" s="19">
        <v>2025</v>
      </c>
      <c r="N31" s="19">
        <f>M31+1</f>
        <v>2026</v>
      </c>
      <c r="O31" s="19">
        <f>N31+1</f>
        <v>2027</v>
      </c>
      <c r="P31" s="19">
        <f>O31+1</f>
        <v>2028</v>
      </c>
      <c r="Q31" s="19">
        <f>P31+1</f>
        <v>2029</v>
      </c>
    </row>
    <row r="32" spans="1:17" x14ac:dyDescent="0.35">
      <c r="A32" s="3" t="s">
        <v>30</v>
      </c>
      <c r="B32" s="1"/>
      <c r="C32" s="1"/>
      <c r="D32" s="1"/>
      <c r="E32" s="1"/>
      <c r="F32" s="1"/>
      <c r="G32" s="1"/>
      <c r="H32" s="1"/>
      <c r="I32" s="1"/>
      <c r="J32" s="1"/>
      <c r="K32" s="1"/>
      <c r="L32" s="1"/>
      <c r="M32" s="1"/>
      <c r="N32" s="1"/>
      <c r="O32" s="1"/>
      <c r="P32" s="1"/>
      <c r="Q32" s="1"/>
    </row>
    <row r="33" spans="1:17" x14ac:dyDescent="0.35">
      <c r="A33" s="20" t="s">
        <v>31</v>
      </c>
      <c r="B33" s="1"/>
      <c r="C33" s="1"/>
      <c r="D33" s="1"/>
      <c r="E33" s="1"/>
      <c r="F33" s="116"/>
      <c r="G33" s="1"/>
      <c r="H33" s="1"/>
      <c r="I33" s="1"/>
      <c r="J33" s="1"/>
      <c r="K33" s="1"/>
      <c r="L33" s="1"/>
      <c r="M33" s="1"/>
      <c r="N33" s="1"/>
      <c r="O33" s="1"/>
      <c r="P33" s="1"/>
      <c r="Q33" s="1"/>
    </row>
    <row r="34" spans="1:17" x14ac:dyDescent="0.35">
      <c r="A34" s="109" t="s">
        <v>32</v>
      </c>
      <c r="B34" s="1"/>
      <c r="C34" s="21">
        <v>0</v>
      </c>
      <c r="D34" s="21">
        <v>2129811.3199999998</v>
      </c>
      <c r="E34" s="21">
        <v>13401.749999999998</v>
      </c>
      <c r="F34" s="21">
        <v>605433.24</v>
      </c>
      <c r="G34" s="21">
        <v>4078281.6</v>
      </c>
      <c r="H34" s="21">
        <v>800073.26000000013</v>
      </c>
      <c r="I34" s="21">
        <v>816636.91999999981</v>
      </c>
      <c r="J34" s="21">
        <v>142990.50999999998</v>
      </c>
      <c r="K34" s="21">
        <v>225156.3899999999</v>
      </c>
      <c r="L34" s="21">
        <v>2805000</v>
      </c>
      <c r="M34" s="21">
        <v>2624879.4530915492</v>
      </c>
      <c r="N34" s="21">
        <v>2760424.1932664434</v>
      </c>
      <c r="O34" s="21">
        <v>2901074.2430740707</v>
      </c>
      <c r="P34" s="21">
        <v>3035271.0312387673</v>
      </c>
      <c r="Q34" s="21">
        <v>3221385.0646603815</v>
      </c>
    </row>
    <row r="35" spans="1:17" x14ac:dyDescent="0.35">
      <c r="A35" s="109" t="s">
        <v>33</v>
      </c>
      <c r="B35" s="1"/>
      <c r="C35" s="21">
        <v>0</v>
      </c>
      <c r="D35" s="21">
        <v>0</v>
      </c>
      <c r="E35" s="21">
        <v>0</v>
      </c>
      <c r="F35" s="21">
        <v>0</v>
      </c>
      <c r="G35" s="21">
        <v>0</v>
      </c>
      <c r="H35" s="21">
        <v>0</v>
      </c>
      <c r="I35" s="21">
        <v>0</v>
      </c>
      <c r="J35" s="21">
        <v>0</v>
      </c>
      <c r="K35" s="21">
        <v>0</v>
      </c>
      <c r="L35" s="21">
        <v>0</v>
      </c>
      <c r="M35" s="21">
        <v>0</v>
      </c>
      <c r="N35" s="21">
        <v>0</v>
      </c>
      <c r="O35" s="21">
        <v>0</v>
      </c>
      <c r="P35" s="21">
        <v>0</v>
      </c>
      <c r="Q35" s="21">
        <v>0</v>
      </c>
    </row>
    <row r="36" spans="1:17" x14ac:dyDescent="0.35">
      <c r="A36" s="1" t="s">
        <v>34</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35">
      <c r="A37" s="1"/>
      <c r="B37" s="1"/>
      <c r="C37" s="1"/>
      <c r="D37" s="1"/>
      <c r="E37" s="1"/>
      <c r="F37" s="1"/>
      <c r="G37" s="1"/>
      <c r="H37" s="1"/>
      <c r="I37" s="1"/>
      <c r="J37" s="1"/>
      <c r="K37" s="1"/>
      <c r="L37" s="1"/>
      <c r="M37" s="1"/>
      <c r="N37" s="1"/>
      <c r="O37" s="1"/>
      <c r="P37" s="1"/>
      <c r="Q37" s="1"/>
    </row>
    <row r="38" spans="1:17" x14ac:dyDescent="0.35">
      <c r="A38" s="3" t="s">
        <v>35</v>
      </c>
      <c r="B38" s="1"/>
      <c r="C38" s="1"/>
      <c r="D38" s="1"/>
      <c r="E38" s="1"/>
      <c r="F38" s="1"/>
      <c r="G38" s="1"/>
      <c r="H38" s="1"/>
      <c r="I38" s="1"/>
      <c r="J38" s="1"/>
      <c r="K38" s="1"/>
      <c r="L38" s="1"/>
      <c r="M38" s="1"/>
      <c r="N38" s="1"/>
      <c r="O38" s="1"/>
      <c r="P38" s="1"/>
      <c r="Q38" s="1"/>
    </row>
    <row r="39" spans="1:17" x14ac:dyDescent="0.35">
      <c r="A39" s="20" t="s">
        <v>36</v>
      </c>
      <c r="B39" s="1"/>
      <c r="C39" s="1"/>
      <c r="D39" s="1"/>
      <c r="E39" s="1"/>
      <c r="F39" s="1"/>
      <c r="G39" s="1"/>
      <c r="H39" s="1"/>
      <c r="I39" s="1"/>
      <c r="J39" s="1"/>
      <c r="K39" s="1"/>
      <c r="L39" s="1"/>
      <c r="M39" s="1"/>
      <c r="N39" s="1"/>
      <c r="O39" s="1"/>
      <c r="P39" s="1"/>
      <c r="Q39" s="1"/>
    </row>
    <row r="40" spans="1:17" x14ac:dyDescent="0.35">
      <c r="A40" s="1" t="s">
        <v>32</v>
      </c>
      <c r="B40" s="1"/>
      <c r="C40" s="21">
        <v>0</v>
      </c>
      <c r="D40" s="21">
        <v>0</v>
      </c>
      <c r="E40" s="21">
        <v>0</v>
      </c>
      <c r="F40" s="21">
        <v>0</v>
      </c>
      <c r="G40" s="21">
        <v>0</v>
      </c>
      <c r="H40" s="21">
        <v>0</v>
      </c>
      <c r="I40" s="21">
        <v>0</v>
      </c>
      <c r="J40" s="21">
        <v>0</v>
      </c>
      <c r="K40" s="21">
        <v>0</v>
      </c>
      <c r="L40" s="21">
        <v>5000000</v>
      </c>
      <c r="M40" s="21">
        <v>3233937.7245481093</v>
      </c>
      <c r="N40" s="21">
        <v>3305897.2374448413</v>
      </c>
      <c r="O40" s="21">
        <v>3379892.3220280423</v>
      </c>
      <c r="P40" s="21">
        <v>3455716.5441048583</v>
      </c>
      <c r="Q40" s="21">
        <v>7067023.9078472722</v>
      </c>
    </row>
    <row r="41" spans="1:17" x14ac:dyDescent="0.35">
      <c r="A41" s="1" t="s">
        <v>33</v>
      </c>
      <c r="B41" s="1"/>
      <c r="C41" s="21">
        <v>0</v>
      </c>
      <c r="D41" s="21">
        <v>0</v>
      </c>
      <c r="E41" s="21">
        <v>0</v>
      </c>
      <c r="F41" s="21">
        <v>0</v>
      </c>
      <c r="G41" s="21">
        <v>0</v>
      </c>
      <c r="H41" s="21">
        <v>0</v>
      </c>
      <c r="I41" s="21">
        <v>0</v>
      </c>
      <c r="J41" s="21">
        <v>0</v>
      </c>
      <c r="K41" s="21">
        <v>0</v>
      </c>
      <c r="L41" s="21">
        <v>0</v>
      </c>
      <c r="M41" s="21">
        <v>0</v>
      </c>
      <c r="N41" s="21">
        <v>0</v>
      </c>
      <c r="O41" s="21">
        <v>0</v>
      </c>
      <c r="P41" s="21">
        <v>0</v>
      </c>
      <c r="Q41" s="21">
        <v>0</v>
      </c>
    </row>
    <row r="42" spans="1:17" x14ac:dyDescent="0.35">
      <c r="A42" s="1" t="s">
        <v>34</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35">
      <c r="A43" s="1"/>
      <c r="B43" s="1"/>
      <c r="C43" s="1"/>
      <c r="D43" s="1"/>
      <c r="E43" s="1"/>
      <c r="F43" s="1"/>
      <c r="G43" s="1"/>
      <c r="H43" s="1"/>
      <c r="I43" s="1"/>
      <c r="J43" s="1"/>
      <c r="K43" s="1"/>
      <c r="L43" s="1"/>
      <c r="M43" s="1"/>
      <c r="N43" s="1"/>
      <c r="O43" s="1"/>
      <c r="P43" s="1"/>
      <c r="Q43" s="1"/>
    </row>
    <row r="44" spans="1:17" x14ac:dyDescent="0.35">
      <c r="A44" s="3" t="s">
        <v>37</v>
      </c>
      <c r="B44" s="1"/>
      <c r="C44" s="1"/>
      <c r="D44" s="1"/>
      <c r="E44" s="1"/>
      <c r="F44" s="1"/>
      <c r="G44" s="1"/>
      <c r="H44" s="1"/>
      <c r="I44" s="1"/>
      <c r="J44" s="1"/>
      <c r="K44" s="1"/>
      <c r="L44" s="1"/>
      <c r="M44" s="1"/>
      <c r="N44" s="1"/>
      <c r="O44" s="1"/>
      <c r="P44" s="1"/>
      <c r="Q44" s="1"/>
    </row>
    <row r="45" spans="1:17" x14ac:dyDescent="0.35">
      <c r="A45" s="20" t="s">
        <v>38</v>
      </c>
      <c r="B45" s="1"/>
      <c r="C45" s="1"/>
      <c r="D45" s="1"/>
      <c r="E45" s="1"/>
      <c r="F45" s="1"/>
      <c r="G45" s="1"/>
      <c r="H45" s="1"/>
      <c r="I45" s="1"/>
      <c r="J45" s="1"/>
      <c r="K45" s="1"/>
      <c r="L45" s="1"/>
      <c r="M45" s="1"/>
      <c r="N45" s="1"/>
      <c r="O45" s="1"/>
      <c r="P45" s="1"/>
      <c r="Q45" s="1"/>
    </row>
    <row r="46" spans="1:17" x14ac:dyDescent="0.35">
      <c r="A46" s="1" t="s">
        <v>32</v>
      </c>
      <c r="B46" s="1"/>
      <c r="C46" s="21">
        <v>0</v>
      </c>
      <c r="D46" s="21">
        <v>0</v>
      </c>
      <c r="E46" s="21">
        <v>0</v>
      </c>
      <c r="F46" s="21">
        <v>0</v>
      </c>
      <c r="G46" s="21">
        <v>0</v>
      </c>
      <c r="H46" s="21">
        <v>0</v>
      </c>
      <c r="I46" s="21">
        <v>0</v>
      </c>
      <c r="J46" s="21">
        <v>0</v>
      </c>
      <c r="K46" s="21">
        <v>0</v>
      </c>
      <c r="L46" s="21">
        <v>0</v>
      </c>
      <c r="M46" s="21">
        <v>0</v>
      </c>
      <c r="N46" s="21">
        <v>0</v>
      </c>
      <c r="O46" s="21">
        <v>0</v>
      </c>
      <c r="P46" s="21">
        <v>0</v>
      </c>
      <c r="Q46" s="21">
        <v>0</v>
      </c>
    </row>
    <row r="47" spans="1:17" x14ac:dyDescent="0.35">
      <c r="A47" s="1" t="s">
        <v>33</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35">
      <c r="A48" s="1" t="s">
        <v>34</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35">
      <c r="A49" s="1"/>
      <c r="B49" s="1"/>
      <c r="C49" s="1"/>
      <c r="D49" s="1"/>
      <c r="E49" s="1"/>
      <c r="F49" s="1"/>
      <c r="G49" s="1"/>
      <c r="H49" s="1"/>
      <c r="I49" s="1"/>
      <c r="J49" s="1"/>
      <c r="K49" s="1"/>
      <c r="L49" s="1"/>
      <c r="M49" s="1"/>
      <c r="N49" s="1"/>
      <c r="O49" s="1"/>
      <c r="P49" s="1"/>
      <c r="Q49" s="1"/>
    </row>
    <row r="50" spans="1:18" x14ac:dyDescent="0.35">
      <c r="A50" s="3" t="s">
        <v>39</v>
      </c>
      <c r="B50" s="1"/>
      <c r="C50" s="1"/>
      <c r="D50" s="1"/>
      <c r="E50" s="1"/>
      <c r="F50" s="1"/>
      <c r="G50" s="1"/>
      <c r="H50" s="1"/>
      <c r="I50" s="1"/>
      <c r="J50" s="1"/>
      <c r="K50" s="1"/>
      <c r="L50" s="1"/>
      <c r="M50" s="1"/>
      <c r="N50" s="1"/>
      <c r="O50" s="1"/>
      <c r="P50" s="1"/>
      <c r="Q50" s="1"/>
    </row>
    <row r="51" spans="1:18" x14ac:dyDescent="0.35">
      <c r="A51" s="20" t="s">
        <v>38</v>
      </c>
      <c r="B51" s="1"/>
      <c r="C51" s="1"/>
      <c r="D51" s="1"/>
      <c r="E51" s="1"/>
      <c r="F51" s="1"/>
      <c r="G51" s="1"/>
      <c r="H51" s="1"/>
      <c r="I51" s="1"/>
      <c r="J51" s="1"/>
      <c r="K51" s="1"/>
      <c r="L51" s="1"/>
      <c r="M51" s="1"/>
      <c r="N51" s="1"/>
      <c r="O51" s="1"/>
      <c r="P51" s="1"/>
      <c r="Q51" s="1"/>
    </row>
    <row r="52" spans="1:18" x14ac:dyDescent="0.35">
      <c r="A52" s="1" t="s">
        <v>32</v>
      </c>
      <c r="B52" s="1"/>
      <c r="C52" s="21">
        <v>0</v>
      </c>
      <c r="D52" s="21">
        <v>0</v>
      </c>
      <c r="E52" s="21">
        <v>0</v>
      </c>
      <c r="F52" s="21">
        <v>0</v>
      </c>
      <c r="G52" s="21">
        <v>0</v>
      </c>
      <c r="H52" s="21">
        <v>0</v>
      </c>
      <c r="I52" s="21">
        <v>0</v>
      </c>
      <c r="J52" s="21">
        <v>0</v>
      </c>
      <c r="K52" s="21">
        <v>0</v>
      </c>
      <c r="L52" s="21">
        <v>0</v>
      </c>
      <c r="M52" s="21">
        <v>0</v>
      </c>
      <c r="N52" s="21">
        <v>0</v>
      </c>
      <c r="O52" s="21">
        <v>0</v>
      </c>
      <c r="P52" s="21">
        <v>0</v>
      </c>
      <c r="Q52" s="21">
        <v>0</v>
      </c>
    </row>
    <row r="53" spans="1:18" x14ac:dyDescent="0.35">
      <c r="A53" s="1" t="s">
        <v>33</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35">
      <c r="A54" s="1" t="s">
        <v>34</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35">
      <c r="A55" s="1"/>
      <c r="B55" s="1"/>
      <c r="C55" s="1"/>
      <c r="D55" s="1"/>
      <c r="E55" s="1"/>
      <c r="F55" s="1"/>
      <c r="G55" s="1"/>
      <c r="H55" s="1"/>
      <c r="I55" s="1"/>
      <c r="J55" s="1"/>
      <c r="K55" s="1"/>
      <c r="L55" s="1"/>
      <c r="M55" s="1"/>
      <c r="N55" s="1"/>
      <c r="O55" s="1"/>
      <c r="P55" s="1"/>
      <c r="Q55" s="1"/>
    </row>
    <row r="56" spans="1:18" x14ac:dyDescent="0.35">
      <c r="A56" s="3" t="s">
        <v>40</v>
      </c>
      <c r="B56" s="1"/>
      <c r="C56" s="1"/>
      <c r="D56" s="1"/>
      <c r="E56" s="1"/>
      <c r="F56" s="1"/>
      <c r="G56" s="1"/>
      <c r="H56" s="1"/>
      <c r="I56" s="1"/>
      <c r="J56" s="1"/>
      <c r="K56" s="1"/>
      <c r="L56" s="1"/>
      <c r="M56" s="1"/>
      <c r="N56" s="1"/>
      <c r="O56" s="1"/>
      <c r="P56" s="1"/>
      <c r="Q56" s="1"/>
    </row>
    <row r="57" spans="1:18" x14ac:dyDescent="0.35">
      <c r="A57" s="20" t="s">
        <v>38</v>
      </c>
      <c r="B57" s="1"/>
      <c r="C57" s="1"/>
      <c r="D57" s="1"/>
      <c r="E57" s="1"/>
      <c r="F57" s="1"/>
      <c r="G57" s="1"/>
      <c r="H57" s="1"/>
      <c r="I57" s="1"/>
      <c r="J57" s="1"/>
      <c r="K57" s="1"/>
      <c r="L57" s="1"/>
      <c r="M57" s="1"/>
      <c r="N57" s="1"/>
      <c r="O57" s="1"/>
      <c r="P57" s="1"/>
      <c r="Q57" s="1"/>
    </row>
    <row r="58" spans="1:18" x14ac:dyDescent="0.35">
      <c r="A58" s="1" t="s">
        <v>32</v>
      </c>
      <c r="B58" s="1"/>
      <c r="C58" s="21">
        <v>0</v>
      </c>
      <c r="D58" s="21">
        <v>0</v>
      </c>
      <c r="E58" s="21">
        <v>0</v>
      </c>
      <c r="F58" s="21">
        <v>0</v>
      </c>
      <c r="G58" s="21">
        <v>0</v>
      </c>
      <c r="H58" s="21">
        <v>0</v>
      </c>
      <c r="I58" s="21">
        <v>0</v>
      </c>
      <c r="J58" s="21">
        <v>0</v>
      </c>
      <c r="K58" s="21">
        <v>0</v>
      </c>
      <c r="L58" s="21">
        <v>0</v>
      </c>
      <c r="M58" s="21">
        <v>0</v>
      </c>
      <c r="N58" s="21">
        <v>0</v>
      </c>
      <c r="O58" s="21">
        <v>0</v>
      </c>
      <c r="P58" s="21">
        <v>0</v>
      </c>
      <c r="Q58" s="21">
        <v>0</v>
      </c>
    </row>
    <row r="59" spans="1:18" x14ac:dyDescent="0.35">
      <c r="A59" s="1" t="s">
        <v>33</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35">
      <c r="A60" s="1" t="s">
        <v>34</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35">
      <c r="A61" s="1"/>
      <c r="B61" s="1"/>
      <c r="C61" s="22"/>
      <c r="D61" s="22"/>
      <c r="E61" s="22"/>
      <c r="F61" s="22"/>
      <c r="G61" s="22"/>
      <c r="H61" s="22"/>
      <c r="I61" s="22"/>
      <c r="J61" s="22"/>
      <c r="K61" s="22"/>
      <c r="L61" s="22"/>
      <c r="M61" s="22"/>
      <c r="N61" s="22"/>
      <c r="O61" s="22"/>
      <c r="P61" s="22"/>
      <c r="Q61" s="22"/>
      <c r="R61" s="22"/>
    </row>
    <row r="62" spans="1:18" x14ac:dyDescent="0.35">
      <c r="A62" s="3" t="s">
        <v>41</v>
      </c>
      <c r="B62" s="3"/>
      <c r="C62" s="23">
        <f t="shared" ref="C62:G62" si="2">SUM(C58,C52,C46,C40,C34)</f>
        <v>0</v>
      </c>
      <c r="D62" s="23">
        <f t="shared" si="2"/>
        <v>2129811.3199999998</v>
      </c>
      <c r="E62" s="23">
        <f t="shared" si="2"/>
        <v>13401.749999999998</v>
      </c>
      <c r="F62" s="23">
        <f t="shared" si="2"/>
        <v>605433.24</v>
      </c>
      <c r="G62" s="23">
        <f t="shared" si="2"/>
        <v>4078281.6</v>
      </c>
      <c r="H62" s="23">
        <f t="shared" ref="H62:H64" si="3">SUM(H58,H52,H46,H40,H34)</f>
        <v>800073.26000000013</v>
      </c>
      <c r="I62" s="23">
        <f t="shared" ref="I62:Q64" si="4">SUM(I58,I52,I46,I40,I34)</f>
        <v>816636.91999999981</v>
      </c>
      <c r="J62" s="23">
        <f t="shared" si="4"/>
        <v>142990.50999999998</v>
      </c>
      <c r="K62" s="23">
        <f t="shared" si="4"/>
        <v>225156.3899999999</v>
      </c>
      <c r="L62" s="23">
        <f t="shared" si="4"/>
        <v>7805000</v>
      </c>
      <c r="M62" s="23">
        <f t="shared" si="4"/>
        <v>5858817.1776396586</v>
      </c>
      <c r="N62" s="23">
        <f t="shared" si="4"/>
        <v>6066321.4307112843</v>
      </c>
      <c r="O62" s="23">
        <f t="shared" si="4"/>
        <v>6280966.5651021134</v>
      </c>
      <c r="P62" s="23">
        <f t="shared" si="4"/>
        <v>6490987.5753436256</v>
      </c>
      <c r="Q62" s="23">
        <f t="shared" si="4"/>
        <v>10288408.972507654</v>
      </c>
      <c r="R62" s="22"/>
    </row>
    <row r="63" spans="1:18" x14ac:dyDescent="0.35">
      <c r="A63" s="3" t="s">
        <v>42</v>
      </c>
      <c r="B63" s="3"/>
      <c r="C63" s="23">
        <f t="shared" ref="C63:G63" si="5">SUM(C59,C53,C47,C41,C35)</f>
        <v>0</v>
      </c>
      <c r="D63" s="23">
        <f t="shared" si="5"/>
        <v>0</v>
      </c>
      <c r="E63" s="23">
        <f t="shared" si="5"/>
        <v>0</v>
      </c>
      <c r="F63" s="23">
        <f t="shared" si="5"/>
        <v>0</v>
      </c>
      <c r="G63" s="23">
        <f t="shared" si="5"/>
        <v>0</v>
      </c>
      <c r="H63" s="23">
        <f t="shared" si="3"/>
        <v>0</v>
      </c>
      <c r="I63" s="23">
        <f t="shared" ref="I63:L63" si="6">SUM(I59,I53,I47,I41,I35)</f>
        <v>0</v>
      </c>
      <c r="J63" s="23">
        <f t="shared" si="6"/>
        <v>0</v>
      </c>
      <c r="K63" s="23">
        <f t="shared" si="6"/>
        <v>0</v>
      </c>
      <c r="L63" s="23">
        <f t="shared" si="6"/>
        <v>0</v>
      </c>
      <c r="M63" s="23">
        <f t="shared" si="4"/>
        <v>0</v>
      </c>
      <c r="N63" s="23">
        <f t="shared" si="4"/>
        <v>0</v>
      </c>
      <c r="O63" s="23">
        <f t="shared" si="4"/>
        <v>0</v>
      </c>
      <c r="P63" s="23">
        <f t="shared" si="4"/>
        <v>0</v>
      </c>
      <c r="Q63" s="23">
        <f t="shared" si="4"/>
        <v>0</v>
      </c>
      <c r="R63" s="22"/>
    </row>
    <row r="64" spans="1:18" x14ac:dyDescent="0.35">
      <c r="A64" s="3" t="s">
        <v>43</v>
      </c>
      <c r="B64" s="3"/>
      <c r="C64" s="24">
        <f t="shared" ref="C64:G64" si="7">SUM(C60,C54,C48,C42,C36)</f>
        <v>0</v>
      </c>
      <c r="D64" s="24">
        <f t="shared" si="7"/>
        <v>0</v>
      </c>
      <c r="E64" s="24">
        <f t="shared" si="7"/>
        <v>0</v>
      </c>
      <c r="F64" s="24">
        <f t="shared" si="7"/>
        <v>0</v>
      </c>
      <c r="G64" s="24">
        <f t="shared" si="7"/>
        <v>0</v>
      </c>
      <c r="H64" s="24">
        <f t="shared" si="3"/>
        <v>0</v>
      </c>
      <c r="I64" s="24">
        <f t="shared" ref="I64:L64" si="8">SUM(I60,I54,I48,I42,I36)</f>
        <v>0</v>
      </c>
      <c r="J64" s="24">
        <f t="shared" si="8"/>
        <v>0</v>
      </c>
      <c r="K64" s="24">
        <f t="shared" si="8"/>
        <v>0</v>
      </c>
      <c r="L64" s="24">
        <f t="shared" si="8"/>
        <v>0</v>
      </c>
      <c r="M64" s="24">
        <f t="shared" si="4"/>
        <v>0</v>
      </c>
      <c r="N64" s="24">
        <f t="shared" si="4"/>
        <v>0</v>
      </c>
      <c r="O64" s="24">
        <f t="shared" si="4"/>
        <v>0</v>
      </c>
      <c r="P64" s="24">
        <f t="shared" si="4"/>
        <v>0</v>
      </c>
      <c r="Q64" s="24">
        <f t="shared" si="4"/>
        <v>0</v>
      </c>
    </row>
    <row r="65" spans="1:17" ht="6" customHeight="1" x14ac:dyDescent="0.35">
      <c r="A65" s="25"/>
      <c r="B65" s="26"/>
      <c r="C65" s="26"/>
      <c r="D65" s="26"/>
      <c r="E65" s="26"/>
      <c r="F65" s="26"/>
      <c r="G65" s="26"/>
      <c r="H65" s="26"/>
      <c r="I65" s="26"/>
      <c r="J65" s="26"/>
      <c r="K65" s="26"/>
      <c r="L65" s="26"/>
      <c r="M65" s="27"/>
      <c r="N65" s="27"/>
      <c r="O65" s="25"/>
      <c r="P65" s="160"/>
      <c r="Q65" s="27"/>
    </row>
    <row r="66" spans="1:17" x14ac:dyDescent="0.35">
      <c r="A66" s="1"/>
      <c r="B66" s="28"/>
      <c r="C66" s="28"/>
      <c r="D66" s="28"/>
      <c r="E66" s="28"/>
      <c r="F66" s="28"/>
      <c r="G66" s="28"/>
      <c r="H66" s="28"/>
      <c r="I66" s="28"/>
      <c r="J66" s="28"/>
      <c r="K66" s="28"/>
      <c r="L66" s="28"/>
      <c r="M66" s="29"/>
      <c r="N66" s="29"/>
      <c r="O66" s="1"/>
      <c r="P66" s="28"/>
      <c r="Q66" s="29"/>
    </row>
    <row r="67" spans="1:17" ht="18" x14ac:dyDescent="0.4">
      <c r="A67" s="9" t="s">
        <v>44</v>
      </c>
      <c r="B67" s="1"/>
      <c r="C67" s="17" t="s">
        <v>27</v>
      </c>
      <c r="D67" s="17" t="s">
        <v>27</v>
      </c>
      <c r="E67" s="17" t="s">
        <v>27</v>
      </c>
      <c r="F67" s="17" t="s">
        <v>27</v>
      </c>
      <c r="G67" s="17" t="s">
        <v>27</v>
      </c>
      <c r="H67" s="17" t="s">
        <v>27</v>
      </c>
      <c r="I67" s="17" t="s">
        <v>27</v>
      </c>
      <c r="J67" s="17" t="s">
        <v>27</v>
      </c>
      <c r="K67" s="17" t="s">
        <v>27</v>
      </c>
      <c r="L67" s="17" t="s">
        <v>27</v>
      </c>
      <c r="M67" s="121" t="s">
        <v>28</v>
      </c>
      <c r="N67" s="121" t="s">
        <v>27</v>
      </c>
      <c r="O67" s="121" t="s">
        <v>27</v>
      </c>
      <c r="P67" s="121" t="s">
        <v>27</v>
      </c>
      <c r="Q67" s="121" t="s">
        <v>27</v>
      </c>
    </row>
    <row r="68" spans="1:17" x14ac:dyDescent="0.35">
      <c r="A68" s="18" t="s">
        <v>45</v>
      </c>
      <c r="B68" s="1"/>
      <c r="C68" s="19">
        <f t="shared" ref="C68:G68" si="9">D68-1</f>
        <v>2015</v>
      </c>
      <c r="D68" s="19">
        <f t="shared" si="9"/>
        <v>2016</v>
      </c>
      <c r="E68" s="19">
        <f t="shared" si="9"/>
        <v>2017</v>
      </c>
      <c r="F68" s="19">
        <f t="shared" si="9"/>
        <v>2018</v>
      </c>
      <c r="G68" s="19">
        <f t="shared" si="9"/>
        <v>2019</v>
      </c>
      <c r="H68" s="19">
        <f>I68-1</f>
        <v>2020</v>
      </c>
      <c r="I68" s="19">
        <f t="shared" ref="I68:K68" si="10">J68-1</f>
        <v>2021</v>
      </c>
      <c r="J68" s="19">
        <f t="shared" si="10"/>
        <v>2022</v>
      </c>
      <c r="K68" s="19">
        <f t="shared" si="10"/>
        <v>2023</v>
      </c>
      <c r="L68" s="138">
        <v>2024</v>
      </c>
      <c r="M68" s="19">
        <f>M31</f>
        <v>2025</v>
      </c>
      <c r="N68" s="19">
        <f>M68+1</f>
        <v>2026</v>
      </c>
      <c r="O68" s="19">
        <f>N68+1</f>
        <v>2027</v>
      </c>
      <c r="P68" s="19">
        <f>O68+1</f>
        <v>2028</v>
      </c>
      <c r="Q68" s="19">
        <f>P68+1</f>
        <v>2029</v>
      </c>
    </row>
    <row r="69" spans="1:17" x14ac:dyDescent="0.35">
      <c r="A69" s="3" t="s">
        <v>30</v>
      </c>
      <c r="B69" s="1"/>
      <c r="C69" s="1"/>
      <c r="D69" s="1"/>
      <c r="E69" s="1"/>
      <c r="F69" s="1"/>
      <c r="G69" s="1"/>
      <c r="H69" s="1"/>
      <c r="I69" s="1"/>
      <c r="J69" s="1"/>
      <c r="K69" s="1"/>
      <c r="L69" s="1"/>
      <c r="M69" s="1"/>
      <c r="N69" s="1"/>
      <c r="O69" s="1"/>
      <c r="P69" s="1"/>
      <c r="Q69" s="1"/>
    </row>
    <row r="70" spans="1:17" x14ac:dyDescent="0.35">
      <c r="A70" s="20" t="s">
        <v>46</v>
      </c>
      <c r="B70" s="1"/>
      <c r="C70" s="1"/>
      <c r="D70" s="1"/>
      <c r="E70" s="1"/>
      <c r="F70" s="1"/>
      <c r="G70" s="1"/>
      <c r="H70" s="1"/>
      <c r="I70" s="1"/>
      <c r="J70" s="1"/>
      <c r="K70" s="1"/>
      <c r="L70" s="1"/>
      <c r="M70" s="1"/>
      <c r="N70" s="1"/>
      <c r="O70" s="1"/>
      <c r="P70" s="1"/>
      <c r="Q70" s="1"/>
    </row>
    <row r="71" spans="1:17" x14ac:dyDescent="0.35">
      <c r="A71" s="1" t="s">
        <v>32</v>
      </c>
      <c r="B71" s="1"/>
      <c r="C71" s="21">
        <v>0</v>
      </c>
      <c r="D71" s="21">
        <v>0</v>
      </c>
      <c r="E71" s="21">
        <v>0</v>
      </c>
      <c r="F71" s="21">
        <v>0</v>
      </c>
      <c r="G71" s="21">
        <v>0</v>
      </c>
      <c r="H71" s="21">
        <v>0</v>
      </c>
      <c r="I71" s="21">
        <v>0</v>
      </c>
      <c r="J71" s="21">
        <v>0</v>
      </c>
      <c r="K71" s="21">
        <v>0</v>
      </c>
      <c r="L71" s="21">
        <v>0</v>
      </c>
      <c r="M71" s="21">
        <v>0</v>
      </c>
      <c r="N71" s="21">
        <v>0</v>
      </c>
      <c r="O71" s="21">
        <v>0</v>
      </c>
      <c r="P71" s="21">
        <v>0</v>
      </c>
      <c r="Q71" s="21">
        <v>0</v>
      </c>
    </row>
    <row r="72" spans="1:17" x14ac:dyDescent="0.35">
      <c r="A72" s="1" t="s">
        <v>33</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35">
      <c r="A73" s="1" t="s">
        <v>34</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35">
      <c r="A74" s="1"/>
      <c r="B74" s="1"/>
      <c r="C74" s="1"/>
      <c r="D74" s="1"/>
      <c r="E74" s="1"/>
      <c r="F74" s="1"/>
      <c r="G74" s="1"/>
      <c r="H74" s="1"/>
      <c r="I74" s="1"/>
      <c r="J74" s="1"/>
      <c r="K74" s="1"/>
      <c r="L74" s="1"/>
      <c r="M74" s="1"/>
      <c r="N74" s="1"/>
      <c r="O74" s="1"/>
      <c r="P74" s="1"/>
      <c r="Q74" s="1"/>
    </row>
    <row r="75" spans="1:17" x14ac:dyDescent="0.35">
      <c r="A75" s="3" t="s">
        <v>35</v>
      </c>
      <c r="B75" s="1"/>
      <c r="C75" s="1"/>
      <c r="D75" s="1"/>
      <c r="E75" s="1"/>
      <c r="F75" s="1"/>
      <c r="G75" s="1"/>
      <c r="H75" s="1"/>
      <c r="I75" s="1"/>
      <c r="J75" s="1"/>
      <c r="K75" s="1"/>
      <c r="L75" s="1"/>
      <c r="M75" s="1"/>
      <c r="N75" s="1"/>
      <c r="O75" s="1"/>
      <c r="P75" s="1"/>
      <c r="Q75" s="1"/>
    </row>
    <row r="76" spans="1:17" x14ac:dyDescent="0.35">
      <c r="A76" s="20" t="s">
        <v>46</v>
      </c>
      <c r="B76" s="1"/>
      <c r="C76" s="1"/>
      <c r="D76" s="1"/>
      <c r="E76" s="1"/>
      <c r="F76" s="1"/>
      <c r="G76" s="1"/>
      <c r="H76" s="1"/>
      <c r="I76" s="1"/>
      <c r="J76" s="1"/>
      <c r="K76" s="1"/>
      <c r="L76" s="1"/>
      <c r="M76" s="1"/>
      <c r="N76" s="1"/>
      <c r="O76" s="1"/>
      <c r="P76" s="1"/>
      <c r="Q76" s="1"/>
    </row>
    <row r="77" spans="1:17" x14ac:dyDescent="0.35">
      <c r="A77" s="1" t="s">
        <v>32</v>
      </c>
      <c r="B77" s="1"/>
      <c r="C77" s="21">
        <v>0</v>
      </c>
      <c r="D77" s="21">
        <v>0</v>
      </c>
      <c r="E77" s="21">
        <v>0</v>
      </c>
      <c r="F77" s="21">
        <v>0</v>
      </c>
      <c r="G77" s="21">
        <v>0</v>
      </c>
      <c r="H77" s="21">
        <v>0</v>
      </c>
      <c r="I77" s="21">
        <v>0</v>
      </c>
      <c r="J77" s="21">
        <v>0</v>
      </c>
      <c r="K77" s="21">
        <v>0</v>
      </c>
      <c r="L77" s="21">
        <v>0</v>
      </c>
      <c r="M77" s="21">
        <v>0</v>
      </c>
      <c r="N77" s="21">
        <v>0</v>
      </c>
      <c r="O77" s="21">
        <v>0</v>
      </c>
      <c r="P77" s="21">
        <v>0</v>
      </c>
      <c r="Q77" s="21">
        <v>0</v>
      </c>
    </row>
    <row r="78" spans="1:17" x14ac:dyDescent="0.35">
      <c r="A78" s="1" t="s">
        <v>33</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35">
      <c r="A79" s="1" t="s">
        <v>34</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35">
      <c r="A80" s="1"/>
      <c r="B80" s="1"/>
      <c r="C80" s="1"/>
      <c r="D80" s="1"/>
      <c r="E80" s="1"/>
      <c r="F80" s="1"/>
      <c r="G80" s="1"/>
      <c r="H80" s="1"/>
      <c r="I80" s="1"/>
      <c r="J80" s="1"/>
      <c r="K80" s="1"/>
      <c r="L80" s="1"/>
      <c r="M80" s="1"/>
      <c r="N80" s="1"/>
      <c r="O80" s="1"/>
      <c r="P80" s="1"/>
      <c r="Q80" s="1"/>
    </row>
    <row r="81" spans="1:17" x14ac:dyDescent="0.35">
      <c r="A81" s="3" t="s">
        <v>37</v>
      </c>
      <c r="B81" s="1"/>
      <c r="C81" s="1"/>
      <c r="D81" s="1"/>
      <c r="E81" s="1"/>
      <c r="F81" s="1"/>
      <c r="G81" s="1"/>
      <c r="H81" s="1"/>
      <c r="I81" s="1"/>
      <c r="J81" s="1"/>
      <c r="K81" s="1"/>
      <c r="L81" s="1"/>
      <c r="M81" s="1"/>
      <c r="N81" s="1"/>
      <c r="O81" s="1"/>
      <c r="P81" s="1"/>
      <c r="Q81" s="1"/>
    </row>
    <row r="82" spans="1:17" x14ac:dyDescent="0.35">
      <c r="A82" s="20" t="s">
        <v>46</v>
      </c>
      <c r="B82" s="1"/>
      <c r="C82" s="1"/>
      <c r="D82" s="1"/>
      <c r="E82" s="1"/>
      <c r="F82" s="1"/>
      <c r="G82" s="1"/>
      <c r="H82" s="1"/>
      <c r="I82" s="1"/>
      <c r="J82" s="1"/>
      <c r="K82" s="1"/>
      <c r="L82" s="1"/>
      <c r="M82" s="1"/>
      <c r="N82" s="1"/>
      <c r="O82" s="1"/>
      <c r="P82" s="1"/>
      <c r="Q82" s="1"/>
    </row>
    <row r="83" spans="1:17" x14ac:dyDescent="0.35">
      <c r="A83" s="1" t="s">
        <v>32</v>
      </c>
      <c r="B83" s="1"/>
      <c r="C83" s="21">
        <v>0</v>
      </c>
      <c r="D83" s="21">
        <v>0</v>
      </c>
      <c r="E83" s="21">
        <v>0</v>
      </c>
      <c r="F83" s="21">
        <v>0</v>
      </c>
      <c r="G83" s="21">
        <v>0</v>
      </c>
      <c r="H83" s="21">
        <v>0</v>
      </c>
      <c r="I83" s="21">
        <v>0</v>
      </c>
      <c r="J83" s="21">
        <v>0</v>
      </c>
      <c r="K83" s="21">
        <v>0</v>
      </c>
      <c r="L83" s="21">
        <v>0</v>
      </c>
      <c r="M83" s="21">
        <v>0</v>
      </c>
      <c r="N83" s="21">
        <v>0</v>
      </c>
      <c r="O83" s="21">
        <v>0</v>
      </c>
      <c r="P83" s="21">
        <v>0</v>
      </c>
      <c r="Q83" s="21">
        <v>0</v>
      </c>
    </row>
    <row r="84" spans="1:17" x14ac:dyDescent="0.35">
      <c r="A84" s="1" t="s">
        <v>33</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35">
      <c r="A85" s="1" t="s">
        <v>34</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35">
      <c r="A86" s="1"/>
      <c r="B86" s="30"/>
      <c r="C86" s="31"/>
      <c r="D86" s="31"/>
      <c r="E86" s="31"/>
      <c r="F86" s="31"/>
      <c r="G86" s="31"/>
      <c r="H86" s="31"/>
      <c r="I86" s="31"/>
      <c r="J86" s="31"/>
      <c r="K86" s="31"/>
      <c r="L86" s="31"/>
      <c r="M86" s="31"/>
      <c r="N86" s="32"/>
      <c r="O86" s="32"/>
      <c r="P86" s="31"/>
      <c r="Q86" s="31"/>
    </row>
    <row r="87" spans="1:17" x14ac:dyDescent="0.35">
      <c r="A87" s="3" t="s">
        <v>39</v>
      </c>
      <c r="B87" s="1"/>
      <c r="C87" s="1"/>
      <c r="D87" s="1"/>
      <c r="E87" s="1"/>
      <c r="F87" s="1"/>
      <c r="G87" s="1"/>
      <c r="H87" s="1"/>
      <c r="I87" s="1"/>
      <c r="J87" s="1"/>
      <c r="K87" s="1"/>
      <c r="L87" s="1"/>
      <c r="M87" s="1"/>
      <c r="N87" s="1"/>
      <c r="O87" s="1"/>
      <c r="P87" s="1"/>
      <c r="Q87" s="1"/>
    </row>
    <row r="88" spans="1:17" x14ac:dyDescent="0.35">
      <c r="A88" s="20" t="s">
        <v>46</v>
      </c>
      <c r="B88" s="1"/>
      <c r="C88" s="1"/>
      <c r="D88" s="1"/>
      <c r="E88" s="1"/>
      <c r="F88" s="1"/>
      <c r="G88" s="1"/>
      <c r="H88" s="1"/>
      <c r="I88" s="1"/>
      <c r="J88" s="1"/>
      <c r="K88" s="1"/>
      <c r="L88" s="1"/>
      <c r="M88" s="1"/>
      <c r="N88" s="1"/>
      <c r="O88" s="1"/>
      <c r="P88" s="1"/>
      <c r="Q88" s="1"/>
    </row>
    <row r="89" spans="1:17" x14ac:dyDescent="0.35">
      <c r="A89" s="1" t="s">
        <v>32</v>
      </c>
      <c r="B89" s="1"/>
      <c r="C89" s="21">
        <v>0</v>
      </c>
      <c r="D89" s="21">
        <v>0</v>
      </c>
      <c r="E89" s="21">
        <v>0</v>
      </c>
      <c r="F89" s="21">
        <v>0</v>
      </c>
      <c r="G89" s="21">
        <v>0</v>
      </c>
      <c r="H89" s="21">
        <v>0</v>
      </c>
      <c r="I89" s="21">
        <v>0</v>
      </c>
      <c r="J89" s="21">
        <v>0</v>
      </c>
      <c r="K89" s="21">
        <v>0</v>
      </c>
      <c r="L89" s="21">
        <v>0</v>
      </c>
      <c r="M89" s="21">
        <v>0</v>
      </c>
      <c r="N89" s="21">
        <v>0</v>
      </c>
      <c r="O89" s="21">
        <v>0</v>
      </c>
      <c r="P89" s="21">
        <v>0</v>
      </c>
      <c r="Q89" s="21">
        <v>0</v>
      </c>
    </row>
    <row r="90" spans="1:17" x14ac:dyDescent="0.35">
      <c r="A90" s="1" t="s">
        <v>33</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35">
      <c r="A91" s="1" t="s">
        <v>34</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35">
      <c r="A92" s="1"/>
      <c r="B92" s="33"/>
      <c r="C92" s="34"/>
      <c r="D92" s="34"/>
      <c r="E92" s="34"/>
      <c r="F92" s="34"/>
      <c r="G92" s="34"/>
      <c r="H92" s="34"/>
      <c r="I92" s="34"/>
      <c r="J92" s="34"/>
      <c r="K92" s="34"/>
      <c r="L92" s="34"/>
      <c r="M92" s="34"/>
      <c r="N92" s="34"/>
      <c r="O92" s="35"/>
      <c r="P92" s="35"/>
      <c r="Q92" s="34"/>
    </row>
    <row r="93" spans="1:17" x14ac:dyDescent="0.35">
      <c r="A93" s="3" t="s">
        <v>40</v>
      </c>
      <c r="B93" s="1"/>
      <c r="C93" s="1"/>
      <c r="D93" s="1"/>
      <c r="E93" s="1"/>
      <c r="F93" s="1"/>
      <c r="G93" s="1"/>
      <c r="H93" s="1"/>
      <c r="I93" s="1"/>
      <c r="J93" s="1"/>
      <c r="K93" s="1"/>
      <c r="L93" s="1"/>
      <c r="M93" s="1"/>
      <c r="N93" s="1"/>
      <c r="O93" s="1"/>
      <c r="P93" s="1"/>
      <c r="Q93" s="1"/>
    </row>
    <row r="94" spans="1:17" x14ac:dyDescent="0.35">
      <c r="A94" s="20" t="s">
        <v>46</v>
      </c>
      <c r="B94" s="1"/>
      <c r="C94" s="1"/>
      <c r="D94" s="1"/>
      <c r="E94" s="1"/>
      <c r="F94" s="1"/>
      <c r="G94" s="1"/>
      <c r="H94" s="1"/>
      <c r="I94" s="1"/>
      <c r="J94" s="1"/>
      <c r="K94" s="1"/>
      <c r="L94" s="1"/>
      <c r="M94" s="1"/>
      <c r="N94" s="1"/>
      <c r="O94" s="1"/>
      <c r="P94" s="1"/>
      <c r="Q94" s="1"/>
    </row>
    <row r="95" spans="1:17" x14ac:dyDescent="0.35">
      <c r="A95" s="1" t="s">
        <v>32</v>
      </c>
      <c r="B95" s="1"/>
      <c r="C95" s="21">
        <v>0</v>
      </c>
      <c r="D95" s="21">
        <v>0</v>
      </c>
      <c r="E95" s="21">
        <v>0</v>
      </c>
      <c r="F95" s="21">
        <v>0</v>
      </c>
      <c r="G95" s="21">
        <v>0</v>
      </c>
      <c r="H95" s="21">
        <v>0</v>
      </c>
      <c r="I95" s="21">
        <v>0</v>
      </c>
      <c r="J95" s="21">
        <v>0</v>
      </c>
      <c r="K95" s="21">
        <v>0</v>
      </c>
      <c r="L95" s="21">
        <v>0</v>
      </c>
      <c r="M95" s="21">
        <v>0</v>
      </c>
      <c r="N95" s="21">
        <v>0</v>
      </c>
      <c r="O95" s="21">
        <v>0</v>
      </c>
      <c r="P95" s="21">
        <v>0</v>
      </c>
      <c r="Q95" s="21">
        <v>0</v>
      </c>
    </row>
    <row r="96" spans="1:17" x14ac:dyDescent="0.35">
      <c r="A96" s="1" t="s">
        <v>33</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35">
      <c r="A97" s="1" t="s">
        <v>34</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35">
      <c r="A98" s="1"/>
      <c r="B98" s="36"/>
      <c r="C98" s="34"/>
      <c r="D98" s="34"/>
      <c r="E98" s="34"/>
      <c r="F98" s="34"/>
      <c r="G98" s="34"/>
      <c r="H98" s="34"/>
      <c r="I98" s="34"/>
      <c r="J98" s="34"/>
      <c r="K98" s="34"/>
      <c r="L98" s="34"/>
      <c r="M98" s="34"/>
      <c r="N98" s="34"/>
      <c r="O98" s="1"/>
      <c r="P98" s="161"/>
      <c r="Q98" s="34"/>
    </row>
    <row r="99" spans="1:18" x14ac:dyDescent="0.35">
      <c r="A99" s="3" t="s">
        <v>41</v>
      </c>
      <c r="B99" s="3"/>
      <c r="C99" s="23">
        <f t="shared" ref="C99:G99" si="11">SUM(C95,C89,C83,C77,C71)</f>
        <v>0</v>
      </c>
      <c r="D99" s="23">
        <f t="shared" si="11"/>
        <v>0</v>
      </c>
      <c r="E99" s="23">
        <f t="shared" si="11"/>
        <v>0</v>
      </c>
      <c r="F99" s="23">
        <f t="shared" si="11"/>
        <v>0</v>
      </c>
      <c r="G99" s="23">
        <f t="shared" si="11"/>
        <v>0</v>
      </c>
      <c r="H99" s="23">
        <f t="shared" ref="H99:H101" si="12">SUM(H95,H89,H83,H77,H71)</f>
        <v>0</v>
      </c>
      <c r="I99" s="23">
        <f t="shared" ref="I99:Q101" si="13">SUM(I95,I89,I83,I77,I71)</f>
        <v>0</v>
      </c>
      <c r="J99" s="23">
        <f t="shared" si="13"/>
        <v>0</v>
      </c>
      <c r="K99" s="23">
        <f t="shared" si="13"/>
        <v>0</v>
      </c>
      <c r="L99" s="23">
        <f t="shared" si="13"/>
        <v>0</v>
      </c>
      <c r="M99" s="23">
        <f t="shared" si="13"/>
        <v>0</v>
      </c>
      <c r="N99" s="23">
        <f t="shared" si="13"/>
        <v>0</v>
      </c>
      <c r="O99" s="23">
        <f t="shared" si="13"/>
        <v>0</v>
      </c>
      <c r="P99" s="23">
        <f t="shared" si="13"/>
        <v>0</v>
      </c>
      <c r="Q99" s="23">
        <f t="shared" si="13"/>
        <v>0</v>
      </c>
      <c r="R99" s="22"/>
    </row>
    <row r="100" spans="1:18" x14ac:dyDescent="0.35">
      <c r="A100" s="3" t="s">
        <v>42</v>
      </c>
      <c r="B100" s="3"/>
      <c r="C100" s="23">
        <f t="shared" ref="C100:G100" si="14">SUM(C96,C90,C84,C78,C72)</f>
        <v>0</v>
      </c>
      <c r="D100" s="23">
        <f t="shared" si="14"/>
        <v>0</v>
      </c>
      <c r="E100" s="23">
        <f t="shared" si="14"/>
        <v>0</v>
      </c>
      <c r="F100" s="23">
        <f t="shared" si="14"/>
        <v>0</v>
      </c>
      <c r="G100" s="23">
        <f t="shared" si="14"/>
        <v>0</v>
      </c>
      <c r="H100" s="23">
        <f t="shared" si="12"/>
        <v>0</v>
      </c>
      <c r="I100" s="23">
        <f t="shared" ref="I100:L100" si="15">SUM(I96,I90,I84,I78,I72)</f>
        <v>0</v>
      </c>
      <c r="J100" s="23">
        <f t="shared" si="15"/>
        <v>0</v>
      </c>
      <c r="K100" s="23">
        <f t="shared" si="15"/>
        <v>0</v>
      </c>
      <c r="L100" s="23">
        <f t="shared" si="15"/>
        <v>0</v>
      </c>
      <c r="M100" s="23">
        <f t="shared" si="13"/>
        <v>0</v>
      </c>
      <c r="N100" s="23">
        <f t="shared" si="13"/>
        <v>0</v>
      </c>
      <c r="O100" s="23">
        <f t="shared" si="13"/>
        <v>0</v>
      </c>
      <c r="P100" s="23">
        <f t="shared" si="13"/>
        <v>0</v>
      </c>
      <c r="Q100" s="23">
        <f t="shared" si="13"/>
        <v>0</v>
      </c>
      <c r="R100" s="22"/>
    </row>
    <row r="101" spans="1:18" x14ac:dyDescent="0.35">
      <c r="A101" s="3" t="s">
        <v>43</v>
      </c>
      <c r="B101" s="3"/>
      <c r="C101" s="24">
        <f t="shared" ref="C101:G101" si="16">SUM(C97,C91,C85,C79,C73)</f>
        <v>0</v>
      </c>
      <c r="D101" s="24">
        <f t="shared" si="16"/>
        <v>0</v>
      </c>
      <c r="E101" s="24">
        <f t="shared" si="16"/>
        <v>0</v>
      </c>
      <c r="F101" s="24">
        <f t="shared" si="16"/>
        <v>0</v>
      </c>
      <c r="G101" s="24">
        <f t="shared" si="16"/>
        <v>0</v>
      </c>
      <c r="H101" s="24">
        <f t="shared" si="12"/>
        <v>0</v>
      </c>
      <c r="I101" s="24">
        <f t="shared" ref="I101:L101" si="17">SUM(I97,I91,I85,I79,I73)</f>
        <v>0</v>
      </c>
      <c r="J101" s="24">
        <f t="shared" si="17"/>
        <v>0</v>
      </c>
      <c r="K101" s="24">
        <f t="shared" si="17"/>
        <v>0</v>
      </c>
      <c r="L101" s="24">
        <f t="shared" si="17"/>
        <v>0</v>
      </c>
      <c r="M101" s="24">
        <f t="shared" si="13"/>
        <v>0</v>
      </c>
      <c r="N101" s="24">
        <f t="shared" si="13"/>
        <v>0</v>
      </c>
      <c r="O101" s="24">
        <f t="shared" si="13"/>
        <v>0</v>
      </c>
      <c r="P101" s="24">
        <f t="shared" si="13"/>
        <v>0</v>
      </c>
      <c r="Q101" s="24">
        <f t="shared" si="13"/>
        <v>0</v>
      </c>
    </row>
    <row r="102" spans="1:18" x14ac:dyDescent="0.35">
      <c r="A102" s="25"/>
      <c r="B102" s="37"/>
      <c r="C102" s="37"/>
      <c r="D102" s="37"/>
      <c r="E102" s="37"/>
      <c r="F102" s="37"/>
      <c r="G102" s="37"/>
      <c r="H102" s="38"/>
      <c r="I102" s="38"/>
      <c r="J102" s="25"/>
      <c r="K102" s="39"/>
      <c r="L102" s="38"/>
      <c r="M102" s="135"/>
      <c r="N102" s="135"/>
      <c r="O102" s="135"/>
      <c r="P102" s="135"/>
      <c r="Q102" s="135"/>
    </row>
    <row r="103" spans="1:18" x14ac:dyDescent="0.35">
      <c r="M103" s="135"/>
      <c r="N103" s="135"/>
      <c r="O103" s="135"/>
      <c r="P103" s="135"/>
      <c r="Q103" s="135"/>
    </row>
    <row r="104" spans="1:18" x14ac:dyDescent="0.35">
      <c r="M104" s="135"/>
      <c r="N104" s="135"/>
      <c r="O104" s="135"/>
      <c r="P104" s="135"/>
      <c r="Q104" s="135"/>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CFEF6C31-8C12-4141-9B83-B26DA2205B2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2BC8-CB4D-4DAF-8E7D-CF1B39EDC15B}">
  <dimension ref="A1:R102"/>
  <sheetViews>
    <sheetView zoomScale="90" zoomScaleNormal="90" workbookViewId="0"/>
  </sheetViews>
  <sheetFormatPr defaultColWidth="8.54296875" defaultRowHeight="14.5" x14ac:dyDescent="0.35"/>
  <cols>
    <col min="1" max="1" width="37.7265625" style="10" customWidth="1"/>
    <col min="2" max="2" width="11.54296875" style="10" customWidth="1"/>
    <col min="3" max="17" width="12.7265625" style="10" customWidth="1"/>
    <col min="18" max="16384" width="8.54296875" style="10"/>
  </cols>
  <sheetData>
    <row r="1" spans="1:15" s="2" customFormat="1" x14ac:dyDescent="0.35">
      <c r="A1" s="1"/>
      <c r="B1" s="1"/>
      <c r="C1" s="1"/>
      <c r="D1" s="1"/>
      <c r="E1" s="1"/>
      <c r="K1" s="3" t="s">
        <v>0</v>
      </c>
      <c r="L1" s="4" t="s">
        <v>111</v>
      </c>
    </row>
    <row r="2" spans="1:15" s="2" customFormat="1" x14ac:dyDescent="0.35">
      <c r="A2" s="1"/>
      <c r="B2" s="1"/>
      <c r="C2" s="1"/>
      <c r="D2" s="1"/>
      <c r="E2" s="1"/>
      <c r="K2" s="3" t="s">
        <v>1</v>
      </c>
      <c r="L2" s="5" t="s">
        <v>172</v>
      </c>
    </row>
    <row r="3" spans="1:15" s="2" customFormat="1" x14ac:dyDescent="0.35">
      <c r="A3" s="1"/>
      <c r="B3" s="1"/>
      <c r="C3" s="1"/>
      <c r="D3" s="1"/>
      <c r="E3" s="1"/>
      <c r="K3" s="3" t="s">
        <v>2</v>
      </c>
      <c r="L3" s="5"/>
    </row>
    <row r="4" spans="1:15" s="2" customFormat="1" x14ac:dyDescent="0.35">
      <c r="A4" s="6" t="s">
        <v>3</v>
      </c>
      <c r="B4" s="1"/>
      <c r="C4" s="1"/>
      <c r="D4" s="1"/>
      <c r="E4" s="1"/>
      <c r="K4" s="3" t="s">
        <v>4</v>
      </c>
      <c r="L4" s="5" t="s">
        <v>173</v>
      </c>
    </row>
    <row r="5" spans="1:15" s="2" customFormat="1" x14ac:dyDescent="0.35">
      <c r="A5" s="1"/>
      <c r="B5" s="1"/>
      <c r="C5" s="1"/>
      <c r="D5" s="1"/>
      <c r="E5" s="1"/>
      <c r="K5" s="3" t="s">
        <v>5</v>
      </c>
      <c r="L5" s="7"/>
    </row>
    <row r="6" spans="1:15" s="2" customFormat="1" x14ac:dyDescent="0.35">
      <c r="A6" s="1"/>
      <c r="B6" s="1"/>
      <c r="C6" s="1"/>
      <c r="D6" s="1"/>
      <c r="E6" s="1"/>
      <c r="K6" s="3"/>
      <c r="L6" s="4"/>
    </row>
    <row r="7" spans="1:15" s="2" customFormat="1" x14ac:dyDescent="0.35">
      <c r="A7" s="1"/>
      <c r="B7" s="1"/>
      <c r="C7" s="1"/>
      <c r="D7" s="1"/>
      <c r="E7" s="1"/>
      <c r="K7" s="3" t="s">
        <v>6</v>
      </c>
      <c r="L7" s="117">
        <f>+'App.2-FA Proposed REG Inves Cx'!$L$7</f>
        <v>45622</v>
      </c>
    </row>
    <row r="8" spans="1:15" s="2" customFormat="1" x14ac:dyDescent="0.35">
      <c r="A8" s="1"/>
      <c r="B8" s="1"/>
      <c r="C8" s="1"/>
      <c r="D8" s="1"/>
      <c r="E8" s="1"/>
      <c r="F8" s="1"/>
      <c r="G8" s="1"/>
      <c r="H8" s="1"/>
      <c r="I8" s="1"/>
      <c r="J8" s="1"/>
      <c r="M8" s="8"/>
      <c r="N8" s="8"/>
      <c r="O8" s="8"/>
    </row>
    <row r="9" spans="1:15" s="2" customFormat="1" ht="18" x14ac:dyDescent="0.4">
      <c r="A9" s="164" t="s">
        <v>7</v>
      </c>
      <c r="B9" s="164"/>
      <c r="C9" s="164"/>
      <c r="D9" s="164"/>
      <c r="E9" s="164"/>
      <c r="F9" s="164"/>
      <c r="G9" s="164"/>
      <c r="H9" s="164"/>
      <c r="I9" s="164"/>
      <c r="J9" s="164"/>
      <c r="K9" s="164"/>
      <c r="L9" s="164"/>
      <c r="M9" s="8"/>
      <c r="N9" s="8"/>
      <c r="O9" s="8"/>
    </row>
    <row r="10" spans="1:15" s="2" customFormat="1" ht="18" x14ac:dyDescent="0.4">
      <c r="A10" s="164" t="s">
        <v>8</v>
      </c>
      <c r="B10" s="164"/>
      <c r="C10" s="164"/>
      <c r="D10" s="164"/>
      <c r="E10" s="164"/>
      <c r="F10" s="164"/>
      <c r="G10" s="164"/>
      <c r="H10" s="164"/>
      <c r="I10" s="164"/>
      <c r="J10" s="164"/>
      <c r="K10" s="164"/>
      <c r="L10" s="164"/>
      <c r="M10" s="8"/>
      <c r="N10" s="8"/>
      <c r="O10" s="8"/>
    </row>
    <row r="11" spans="1:15" s="2" customFormat="1" ht="18" x14ac:dyDescent="0.4">
      <c r="A11" s="9"/>
      <c r="B11" s="9"/>
      <c r="C11" s="9"/>
      <c r="D11" s="9"/>
      <c r="E11" s="9"/>
      <c r="F11" s="9"/>
      <c r="G11" s="9"/>
      <c r="H11" s="9"/>
      <c r="I11" s="9"/>
      <c r="J11" s="9"/>
      <c r="K11" s="9"/>
      <c r="L11" s="9"/>
      <c r="M11" s="8"/>
      <c r="N11" s="8"/>
      <c r="O11" s="8"/>
    </row>
    <row r="12" spans="1:15" x14ac:dyDescent="0.35">
      <c r="A12" s="165" t="s">
        <v>9</v>
      </c>
      <c r="B12" s="165"/>
      <c r="C12" s="165"/>
      <c r="D12" s="165"/>
      <c r="E12" s="165"/>
      <c r="F12" s="165"/>
      <c r="G12" s="165"/>
      <c r="H12" s="165"/>
      <c r="I12" s="1"/>
      <c r="J12" s="1"/>
    </row>
    <row r="13" spans="1:15" x14ac:dyDescent="0.35">
      <c r="A13" s="165" t="s">
        <v>10</v>
      </c>
      <c r="B13" s="165"/>
      <c r="C13" s="165"/>
      <c r="D13" s="165"/>
      <c r="E13" s="165"/>
      <c r="F13" s="165"/>
      <c r="G13" s="165"/>
      <c r="H13" s="165"/>
      <c r="I13" s="1"/>
      <c r="J13" s="1"/>
    </row>
    <row r="14" spans="1:15" x14ac:dyDescent="0.35">
      <c r="A14" s="166" t="s">
        <v>11</v>
      </c>
      <c r="B14" s="166"/>
      <c r="C14" s="166"/>
      <c r="D14" s="166"/>
      <c r="E14" s="166"/>
      <c r="F14" s="166"/>
      <c r="G14" s="166"/>
      <c r="H14" s="11"/>
      <c r="I14" s="1"/>
      <c r="J14" s="1"/>
    </row>
    <row r="15" spans="1:15" x14ac:dyDescent="0.35">
      <c r="A15" s="166" t="s">
        <v>12</v>
      </c>
      <c r="B15" s="166"/>
      <c r="C15" s="166"/>
      <c r="D15" s="166"/>
      <c r="E15" s="166"/>
      <c r="F15" s="166"/>
      <c r="G15" s="166"/>
      <c r="H15" s="11"/>
      <c r="I15" s="1"/>
      <c r="J15" s="1"/>
    </row>
    <row r="16" spans="1:15" ht="15.5" x14ac:dyDescent="0.35">
      <c r="A16" s="12"/>
      <c r="B16" s="1"/>
      <c r="C16" s="1"/>
      <c r="D16" s="1"/>
      <c r="E16" s="1"/>
      <c r="F16" s="1"/>
      <c r="G16" s="1"/>
      <c r="H16" s="1"/>
      <c r="I16" s="1"/>
      <c r="J16" s="1"/>
    </row>
    <row r="17" spans="1:17" ht="15" customHeight="1" x14ac:dyDescent="0.35">
      <c r="A17" s="162" t="s">
        <v>13</v>
      </c>
      <c r="B17" s="162"/>
      <c r="C17" s="162"/>
      <c r="D17" s="162"/>
      <c r="E17" s="162"/>
      <c r="F17" s="162"/>
      <c r="G17" s="162"/>
      <c r="H17" s="162"/>
      <c r="I17" s="162"/>
      <c r="J17" s="162"/>
      <c r="K17" s="162"/>
    </row>
    <row r="18" spans="1:17" ht="15.75" customHeight="1" x14ac:dyDescent="0.35">
      <c r="A18" s="162" t="s">
        <v>14</v>
      </c>
      <c r="B18" s="162"/>
      <c r="C18" s="162"/>
      <c r="D18" s="162"/>
      <c r="E18" s="162"/>
      <c r="F18" s="162"/>
      <c r="G18" s="162"/>
      <c r="H18" s="162"/>
      <c r="I18" s="162"/>
      <c r="J18" s="162"/>
    </row>
    <row r="19" spans="1:17" ht="15.75" customHeight="1" x14ac:dyDescent="0.35">
      <c r="A19" s="163" t="s">
        <v>15</v>
      </c>
      <c r="B19" s="163"/>
      <c r="C19" s="163"/>
      <c r="D19" s="163"/>
      <c r="E19" s="163"/>
      <c r="F19" s="163"/>
      <c r="G19" s="163"/>
      <c r="H19" s="163"/>
      <c r="I19" s="163"/>
      <c r="J19" s="13"/>
    </row>
    <row r="20" spans="1:17" ht="15.75" customHeight="1" x14ac:dyDescent="0.35">
      <c r="A20" s="14" t="s">
        <v>16</v>
      </c>
      <c r="B20" s="13"/>
      <c r="C20" s="13"/>
      <c r="D20" s="13"/>
      <c r="E20" s="13"/>
      <c r="F20" s="13"/>
      <c r="G20" s="13"/>
      <c r="H20" s="13"/>
      <c r="I20" s="13"/>
      <c r="J20" s="13"/>
    </row>
    <row r="21" spans="1:17" x14ac:dyDescent="0.35">
      <c r="A21" s="15" t="s">
        <v>17</v>
      </c>
      <c r="B21" s="10" t="s">
        <v>18</v>
      </c>
      <c r="H21" s="1"/>
      <c r="I21" s="1"/>
      <c r="J21" s="1"/>
    </row>
    <row r="22" spans="1:17" x14ac:dyDescent="0.35">
      <c r="B22" s="11" t="s">
        <v>19</v>
      </c>
      <c r="H22" s="1"/>
      <c r="I22" s="1"/>
      <c r="J22" s="1"/>
    </row>
    <row r="23" spans="1:17" x14ac:dyDescent="0.35">
      <c r="B23" s="10" t="s">
        <v>20</v>
      </c>
      <c r="H23" s="1"/>
      <c r="I23" s="1"/>
      <c r="J23" s="1"/>
    </row>
    <row r="24" spans="1:17" x14ac:dyDescent="0.35">
      <c r="B24" s="16" t="s">
        <v>21</v>
      </c>
      <c r="H24" s="1"/>
      <c r="I24" s="1"/>
      <c r="J24" s="1"/>
    </row>
    <row r="25" spans="1:17" ht="12.75" customHeight="1" x14ac:dyDescent="0.35">
      <c r="B25" s="16" t="s">
        <v>22</v>
      </c>
      <c r="H25" s="1"/>
      <c r="I25" s="1"/>
      <c r="J25" s="1"/>
    </row>
    <row r="26" spans="1:17" ht="12.75" customHeight="1" x14ac:dyDescent="0.35">
      <c r="A26" s="16"/>
      <c r="H26" s="1"/>
      <c r="I26" s="1"/>
      <c r="J26" s="1"/>
    </row>
    <row r="27" spans="1:17" x14ac:dyDescent="0.35">
      <c r="A27" s="15" t="s">
        <v>23</v>
      </c>
      <c r="B27" s="10" t="s">
        <v>24</v>
      </c>
      <c r="H27" s="1"/>
      <c r="I27" s="1"/>
      <c r="J27" s="1"/>
    </row>
    <row r="28" spans="1:17" x14ac:dyDescent="0.35">
      <c r="B28" s="10" t="s">
        <v>25</v>
      </c>
      <c r="H28" s="1"/>
      <c r="I28" s="1"/>
      <c r="J28" s="1"/>
    </row>
    <row r="29" spans="1:17" x14ac:dyDescent="0.35">
      <c r="H29" s="1"/>
      <c r="I29" s="1"/>
      <c r="J29" s="1"/>
    </row>
    <row r="30" spans="1:17" ht="18" x14ac:dyDescent="0.4">
      <c r="A30" s="9" t="s">
        <v>26</v>
      </c>
      <c r="B30" s="1"/>
      <c r="C30" s="17" t="s">
        <v>27</v>
      </c>
      <c r="D30" s="17" t="s">
        <v>27</v>
      </c>
      <c r="E30" s="17" t="s">
        <v>27</v>
      </c>
      <c r="F30" s="17" t="s">
        <v>27</v>
      </c>
      <c r="G30" s="17" t="s">
        <v>27</v>
      </c>
      <c r="H30" s="17"/>
      <c r="I30" s="17" t="s">
        <v>27</v>
      </c>
      <c r="J30" s="17" t="s">
        <v>27</v>
      </c>
      <c r="K30" s="17" t="s">
        <v>27</v>
      </c>
      <c r="L30" s="17" t="s">
        <v>27</v>
      </c>
      <c r="M30" s="135"/>
      <c r="N30" s="135"/>
      <c r="O30" s="135"/>
      <c r="P30" s="135"/>
      <c r="Q30" s="135"/>
    </row>
    <row r="31" spans="1:17" x14ac:dyDescent="0.35">
      <c r="A31" s="18" t="s">
        <v>29</v>
      </c>
      <c r="B31" s="1"/>
      <c r="C31" s="19">
        <f t="shared" ref="C31" si="0">D31-1</f>
        <v>2015</v>
      </c>
      <c r="D31" s="19">
        <f t="shared" ref="D31:G31" si="1">E31-1</f>
        <v>2016</v>
      </c>
      <c r="E31" s="19">
        <f t="shared" si="1"/>
        <v>2017</v>
      </c>
      <c r="F31" s="19">
        <f t="shared" si="1"/>
        <v>2018</v>
      </c>
      <c r="G31" s="19">
        <f t="shared" si="1"/>
        <v>2019</v>
      </c>
      <c r="H31" s="19">
        <f>I31-1</f>
        <v>2020</v>
      </c>
      <c r="I31" s="19">
        <f>J31-1</f>
        <v>2021</v>
      </c>
      <c r="J31" s="19">
        <f>K31-1</f>
        <v>2022</v>
      </c>
      <c r="K31" s="19">
        <f>L31-1</f>
        <v>2023</v>
      </c>
      <c r="L31" s="138">
        <v>2024</v>
      </c>
      <c r="M31" s="19">
        <v>2025</v>
      </c>
      <c r="N31" s="19">
        <f>M31+1</f>
        <v>2026</v>
      </c>
      <c r="O31" s="19">
        <f>N31+1</f>
        <v>2027</v>
      </c>
      <c r="P31" s="19">
        <f>O31+1</f>
        <v>2028</v>
      </c>
      <c r="Q31" s="19">
        <f>P31+1</f>
        <v>2029</v>
      </c>
    </row>
    <row r="32" spans="1:17" x14ac:dyDescent="0.35">
      <c r="A32" s="3" t="s">
        <v>30</v>
      </c>
      <c r="B32" s="1"/>
      <c r="C32" s="1"/>
      <c r="D32" s="1"/>
      <c r="E32" s="1"/>
      <c r="F32" s="1"/>
      <c r="G32" s="1"/>
      <c r="H32" s="1"/>
      <c r="I32" s="1"/>
      <c r="J32" s="1"/>
      <c r="K32" s="1"/>
      <c r="L32" s="1"/>
      <c r="M32" s="1"/>
      <c r="N32" s="1"/>
      <c r="O32" s="1"/>
      <c r="P32" s="1"/>
      <c r="Q32" s="1"/>
    </row>
    <row r="33" spans="1:17" x14ac:dyDescent="0.35">
      <c r="A33" s="20" t="s">
        <v>113</v>
      </c>
      <c r="B33" s="1"/>
      <c r="C33" s="1"/>
      <c r="D33" s="1"/>
      <c r="E33" s="1"/>
      <c r="F33" s="1"/>
      <c r="G33" s="1"/>
      <c r="H33" s="1"/>
      <c r="I33" s="1"/>
      <c r="J33" s="1"/>
      <c r="K33" s="1"/>
      <c r="L33" s="1"/>
      <c r="M33" s="1"/>
      <c r="N33" s="1"/>
      <c r="O33" s="1"/>
      <c r="P33" s="1"/>
      <c r="Q33" s="1"/>
    </row>
    <row r="34" spans="1:17" x14ac:dyDescent="0.35">
      <c r="A34" s="1" t="s">
        <v>32</v>
      </c>
      <c r="B34" s="1"/>
      <c r="C34" s="21">
        <v>0</v>
      </c>
      <c r="D34" s="21">
        <v>0</v>
      </c>
      <c r="E34" s="21">
        <f>'GPMC Fixed Asset Continuity'!E5</f>
        <v>2129811.3199999998</v>
      </c>
      <c r="F34" s="21">
        <v>0</v>
      </c>
      <c r="G34" s="21">
        <v>0</v>
      </c>
      <c r="H34" s="21">
        <v>0</v>
      </c>
      <c r="I34" s="21">
        <f>'GPMC Fixed Asset Continuity'!Y5</f>
        <v>558602.25</v>
      </c>
      <c r="J34" s="21">
        <f>'GPMC Fixed Asset Continuity'!AD5</f>
        <v>147872.56</v>
      </c>
      <c r="K34" s="21">
        <v>0</v>
      </c>
      <c r="L34" s="21">
        <f>'GPMC Fixed Asset Continuity'!AN5</f>
        <v>4999999.9999999991</v>
      </c>
      <c r="M34" s="21">
        <v>0</v>
      </c>
      <c r="N34" s="21">
        <v>0</v>
      </c>
      <c r="O34" s="21">
        <f>'GPMC Fixed Asset Continuity'!BC5</f>
        <v>3233937.7245481107</v>
      </c>
      <c r="P34" s="21">
        <f>'GPMC Fixed Asset Continuity'!BH5</f>
        <v>3305897.2374448418</v>
      </c>
      <c r="Q34" s="21">
        <f>'GPMC Fixed Asset Continuity'!BM5</f>
        <v>13902632.77398017</v>
      </c>
    </row>
    <row r="35" spans="1:17" x14ac:dyDescent="0.35">
      <c r="A35" s="1" t="s">
        <v>33</v>
      </c>
      <c r="B35" s="1"/>
      <c r="C35" s="21">
        <v>0</v>
      </c>
      <c r="D35" s="21">
        <v>0</v>
      </c>
      <c r="E35" s="21">
        <v>0</v>
      </c>
      <c r="F35" s="21">
        <v>0</v>
      </c>
      <c r="G35" s="21">
        <v>0</v>
      </c>
      <c r="H35" s="21">
        <v>0</v>
      </c>
      <c r="I35" s="21">
        <v>0</v>
      </c>
      <c r="J35" s="21">
        <v>0</v>
      </c>
      <c r="K35" s="21">
        <v>0</v>
      </c>
      <c r="L35" s="21">
        <v>0</v>
      </c>
      <c r="M35" s="21">
        <v>0</v>
      </c>
      <c r="N35" s="21">
        <v>0</v>
      </c>
      <c r="O35" s="21">
        <v>0</v>
      </c>
      <c r="P35" s="21">
        <v>0</v>
      </c>
      <c r="Q35" s="21">
        <v>0</v>
      </c>
    </row>
    <row r="36" spans="1:17" x14ac:dyDescent="0.35">
      <c r="A36" s="1" t="s">
        <v>34</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35">
      <c r="A37" s="1"/>
      <c r="B37" s="1"/>
      <c r="C37" s="1"/>
      <c r="D37" s="1"/>
      <c r="E37" s="1"/>
      <c r="F37" s="1"/>
      <c r="G37" s="1"/>
      <c r="H37" s="1"/>
      <c r="I37" s="1"/>
      <c r="J37" s="1"/>
      <c r="K37" s="1"/>
      <c r="L37" s="1"/>
      <c r="M37" s="1"/>
      <c r="N37" s="1"/>
      <c r="O37" s="1"/>
      <c r="P37" s="1"/>
      <c r="Q37" s="1"/>
    </row>
    <row r="38" spans="1:17" x14ac:dyDescent="0.35">
      <c r="A38" s="3" t="s">
        <v>35</v>
      </c>
      <c r="B38" s="1"/>
      <c r="C38" s="1"/>
      <c r="D38" s="1"/>
      <c r="E38" s="1"/>
      <c r="F38" s="1"/>
      <c r="G38" s="1"/>
      <c r="H38" s="1"/>
      <c r="I38" s="1"/>
      <c r="J38" s="1"/>
      <c r="K38" s="1"/>
      <c r="L38" s="1"/>
      <c r="M38" s="1"/>
      <c r="N38" s="1"/>
      <c r="O38" s="1"/>
      <c r="P38" s="1"/>
      <c r="Q38" s="1"/>
    </row>
    <row r="39" spans="1:17" x14ac:dyDescent="0.35">
      <c r="A39" s="20" t="s">
        <v>114</v>
      </c>
      <c r="B39" s="1"/>
      <c r="C39" s="1"/>
      <c r="D39" s="1"/>
      <c r="E39" s="1"/>
      <c r="F39" s="1"/>
      <c r="G39" s="1"/>
      <c r="H39" s="1"/>
      <c r="I39" s="1"/>
      <c r="J39" s="1"/>
      <c r="K39" s="1"/>
      <c r="L39" s="1"/>
      <c r="M39" s="1"/>
      <c r="N39" s="1"/>
      <c r="O39" s="1"/>
      <c r="P39" s="1"/>
      <c r="Q39" s="1"/>
    </row>
    <row r="40" spans="1:17" x14ac:dyDescent="0.35">
      <c r="A40" s="1" t="s">
        <v>32</v>
      </c>
      <c r="B40" s="1"/>
      <c r="C40" s="21">
        <v>0</v>
      </c>
      <c r="D40" s="21">
        <v>0</v>
      </c>
      <c r="E40" s="21">
        <v>0</v>
      </c>
      <c r="F40" s="21">
        <v>0</v>
      </c>
      <c r="G40" s="21">
        <f>'GPMC Fixed Asset Continuity'!O6</f>
        <v>751453.24579322198</v>
      </c>
      <c r="H40" s="21">
        <f>'GPMC Fixed Asset Continuity'!T6</f>
        <v>99473.76</v>
      </c>
      <c r="I40" s="21">
        <f>'GPMC Fixed Asset Continuity'!Y6</f>
        <v>-39392</v>
      </c>
      <c r="J40" s="21">
        <v>0</v>
      </c>
      <c r="K40" s="21">
        <v>0</v>
      </c>
      <c r="L40" s="21">
        <f>'GPMC Fixed Asset Continuity'!AN6</f>
        <v>355862.95849988324</v>
      </c>
      <c r="M40" s="21">
        <f>'GPMC Fixed Asset Continuity'!AS6</f>
        <v>939007.19055842538</v>
      </c>
      <c r="N40" s="21">
        <f>'GPMC Fixed Asset Continuity'!AX6</f>
        <v>549266.48578381469</v>
      </c>
      <c r="O40" s="21">
        <f>'GPMC Fixed Asset Continuity'!BC6</f>
        <v>1126780.2665171218</v>
      </c>
      <c r="P40" s="21">
        <f>'GPMC Fixed Asset Continuity'!BH6</f>
        <v>1113348.1692438659</v>
      </c>
      <c r="Q40" s="21">
        <f>'GPMC Fixed Asset Continuity'!BM6</f>
        <v>981680.0563821767</v>
      </c>
    </row>
    <row r="41" spans="1:17" x14ac:dyDescent="0.35">
      <c r="A41" s="1" t="s">
        <v>33</v>
      </c>
      <c r="B41" s="1"/>
      <c r="C41" s="21">
        <v>0</v>
      </c>
      <c r="D41" s="21">
        <v>0</v>
      </c>
      <c r="E41" s="21">
        <v>0</v>
      </c>
      <c r="F41" s="21">
        <v>0</v>
      </c>
      <c r="G41" s="21">
        <v>0</v>
      </c>
      <c r="H41" s="21">
        <v>0</v>
      </c>
      <c r="I41" s="21">
        <v>0</v>
      </c>
      <c r="J41" s="21">
        <v>0</v>
      </c>
      <c r="K41" s="21">
        <v>0</v>
      </c>
      <c r="L41" s="21">
        <v>0</v>
      </c>
      <c r="M41" s="21">
        <v>0</v>
      </c>
      <c r="N41" s="21">
        <v>0</v>
      </c>
      <c r="O41" s="21">
        <v>0</v>
      </c>
      <c r="P41" s="21">
        <v>0</v>
      </c>
      <c r="Q41" s="21">
        <v>0</v>
      </c>
    </row>
    <row r="42" spans="1:17" x14ac:dyDescent="0.35">
      <c r="A42" s="1" t="s">
        <v>34</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35">
      <c r="A43" s="1"/>
      <c r="B43" s="1"/>
      <c r="C43" s="1"/>
      <c r="D43" s="1"/>
      <c r="E43" s="1"/>
      <c r="F43" s="1"/>
      <c r="G43" s="1"/>
      <c r="H43" s="1"/>
      <c r="I43" s="1"/>
      <c r="J43" s="1"/>
      <c r="K43" s="1"/>
      <c r="L43" s="1"/>
      <c r="M43" s="1"/>
      <c r="N43" s="1"/>
      <c r="O43" s="1"/>
      <c r="P43" s="1"/>
      <c r="Q43" s="1"/>
    </row>
    <row r="44" spans="1:17" x14ac:dyDescent="0.35">
      <c r="A44" s="3" t="s">
        <v>37</v>
      </c>
      <c r="B44" s="1"/>
      <c r="C44" s="1"/>
      <c r="D44" s="1"/>
      <c r="E44" s="1"/>
      <c r="F44" s="1"/>
      <c r="G44" s="1"/>
      <c r="H44" s="1"/>
      <c r="I44" s="1"/>
      <c r="J44" s="1"/>
      <c r="K44" s="1"/>
      <c r="L44" s="1"/>
      <c r="M44" s="1"/>
      <c r="N44" s="1"/>
      <c r="O44" s="1"/>
      <c r="P44" s="1"/>
      <c r="Q44" s="1"/>
    </row>
    <row r="45" spans="1:17" x14ac:dyDescent="0.35">
      <c r="A45" s="20" t="s">
        <v>115</v>
      </c>
      <c r="B45" s="1"/>
      <c r="C45" s="1"/>
      <c r="D45" s="1"/>
      <c r="E45" s="1"/>
      <c r="F45" s="1"/>
      <c r="G45" s="1"/>
      <c r="H45" s="1"/>
      <c r="I45" s="1"/>
      <c r="J45" s="1"/>
      <c r="K45" s="1"/>
      <c r="L45" s="1"/>
      <c r="M45" s="1"/>
      <c r="N45" s="1"/>
      <c r="O45" s="1"/>
      <c r="P45" s="1"/>
      <c r="Q45" s="1"/>
    </row>
    <row r="46" spans="1:17" x14ac:dyDescent="0.35">
      <c r="A46" s="1" t="s">
        <v>32</v>
      </c>
      <c r="B46" s="1"/>
      <c r="C46" s="21">
        <v>0</v>
      </c>
      <c r="D46" s="21">
        <v>0</v>
      </c>
      <c r="E46" s="21">
        <v>0</v>
      </c>
      <c r="F46" s="21">
        <v>0</v>
      </c>
      <c r="G46" s="21">
        <f>'GPMC Fixed Asset Continuity'!O7</f>
        <v>2975336.9042067779</v>
      </c>
      <c r="H46" s="21">
        <v>0</v>
      </c>
      <c r="I46" s="21">
        <v>0</v>
      </c>
      <c r="J46" s="21">
        <v>0</v>
      </c>
      <c r="K46" s="21">
        <v>0</v>
      </c>
      <c r="L46" s="21">
        <f>'GPMC Fixed Asset Continuity'!AN7</f>
        <v>1016511.5315001165</v>
      </c>
      <c r="M46" s="21">
        <f>'GPMC Fixed Asset Continuity'!AS7</f>
        <v>2682244.9894415741</v>
      </c>
      <c r="N46" s="21">
        <f>'GPMC Fixed Asset Continuity'!AX7</f>
        <v>1568962.7237951928</v>
      </c>
      <c r="O46" s="21">
        <f>'GPMC Fixed Asset Continuity'!BC7</f>
        <v>3218612.9717173269</v>
      </c>
      <c r="P46" s="21">
        <f>'GPMC Fixed Asset Continuity'!BH7</f>
        <v>3180244.6014096867</v>
      </c>
      <c r="Q46" s="21">
        <f>'GPMC Fixed Asset Continuity'!BM7</f>
        <v>2804138.7104819864</v>
      </c>
    </row>
    <row r="47" spans="1:17" x14ac:dyDescent="0.35">
      <c r="A47" s="1" t="s">
        <v>33</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35">
      <c r="A48" s="1" t="s">
        <v>34</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35">
      <c r="A49" s="1"/>
      <c r="B49" s="1"/>
      <c r="C49" s="1"/>
      <c r="D49" s="1"/>
      <c r="E49" s="1"/>
      <c r="F49" s="1"/>
      <c r="G49" s="1"/>
      <c r="H49" s="1"/>
      <c r="I49" s="1"/>
      <c r="J49" s="1"/>
      <c r="K49" s="1"/>
      <c r="L49" s="1"/>
      <c r="M49" s="1"/>
      <c r="N49" s="1"/>
      <c r="O49" s="1"/>
      <c r="P49" s="1"/>
      <c r="Q49" s="1"/>
    </row>
    <row r="50" spans="1:18" x14ac:dyDescent="0.35">
      <c r="A50" s="3" t="s">
        <v>39</v>
      </c>
      <c r="B50" s="1"/>
      <c r="C50" s="1"/>
      <c r="D50" s="1"/>
      <c r="E50" s="1"/>
      <c r="F50" s="1"/>
      <c r="G50" s="1"/>
      <c r="H50" s="1"/>
      <c r="I50" s="1"/>
      <c r="J50" s="1"/>
      <c r="K50" s="1"/>
      <c r="L50" s="1"/>
      <c r="M50" s="1"/>
      <c r="N50" s="1"/>
      <c r="O50" s="1"/>
      <c r="P50" s="1"/>
      <c r="Q50" s="1"/>
    </row>
    <row r="51" spans="1:18" x14ac:dyDescent="0.35">
      <c r="A51" s="20" t="s">
        <v>38</v>
      </c>
      <c r="B51" s="1"/>
      <c r="C51" s="1"/>
      <c r="D51" s="1"/>
      <c r="E51" s="1"/>
      <c r="F51" s="1"/>
      <c r="G51" s="1"/>
      <c r="H51" s="1"/>
      <c r="I51" s="1"/>
      <c r="J51" s="1"/>
      <c r="K51" s="1"/>
      <c r="L51" s="1"/>
      <c r="M51" s="1"/>
      <c r="N51" s="1"/>
      <c r="O51" s="1"/>
      <c r="P51" s="1"/>
      <c r="Q51" s="1"/>
    </row>
    <row r="52" spans="1:18" x14ac:dyDescent="0.35">
      <c r="A52" s="1" t="s">
        <v>32</v>
      </c>
      <c r="B52" s="1"/>
      <c r="C52" s="21">
        <v>0</v>
      </c>
      <c r="D52" s="21">
        <v>0</v>
      </c>
      <c r="E52" s="21">
        <v>0</v>
      </c>
      <c r="F52" s="21">
        <v>0</v>
      </c>
      <c r="G52" s="21">
        <v>0</v>
      </c>
      <c r="H52" s="21">
        <v>0</v>
      </c>
      <c r="I52" s="21">
        <v>0</v>
      </c>
      <c r="J52" s="21">
        <v>0</v>
      </c>
      <c r="K52" s="21">
        <v>0</v>
      </c>
      <c r="L52" s="21">
        <v>0</v>
      </c>
      <c r="M52" s="21">
        <v>0</v>
      </c>
      <c r="N52" s="21">
        <v>0</v>
      </c>
      <c r="O52" s="21">
        <v>0</v>
      </c>
      <c r="P52" s="21">
        <v>0</v>
      </c>
      <c r="Q52" s="21">
        <v>0</v>
      </c>
    </row>
    <row r="53" spans="1:18" x14ac:dyDescent="0.35">
      <c r="A53" s="1" t="s">
        <v>33</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35">
      <c r="A54" s="1" t="s">
        <v>34</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35">
      <c r="A55" s="1"/>
      <c r="B55" s="1"/>
      <c r="C55" s="1"/>
      <c r="D55" s="1"/>
      <c r="E55" s="1"/>
      <c r="F55" s="1"/>
      <c r="G55" s="1"/>
      <c r="H55" s="1"/>
      <c r="I55" s="1"/>
      <c r="J55" s="1"/>
      <c r="K55" s="1"/>
      <c r="L55" s="1"/>
      <c r="M55" s="1"/>
      <c r="N55" s="1"/>
      <c r="O55" s="1"/>
      <c r="P55" s="1"/>
      <c r="Q55" s="1"/>
    </row>
    <row r="56" spans="1:18" x14ac:dyDescent="0.35">
      <c r="A56" s="3" t="s">
        <v>40</v>
      </c>
      <c r="B56" s="1"/>
      <c r="C56" s="1"/>
      <c r="D56" s="1"/>
      <c r="E56" s="1"/>
      <c r="F56" s="1"/>
      <c r="G56" s="1"/>
      <c r="H56" s="1"/>
      <c r="I56" s="1"/>
      <c r="J56" s="1"/>
      <c r="K56" s="1"/>
      <c r="L56" s="1"/>
      <c r="M56" s="1"/>
      <c r="N56" s="1"/>
      <c r="O56" s="1"/>
      <c r="P56" s="1"/>
      <c r="Q56" s="1"/>
    </row>
    <row r="57" spans="1:18" x14ac:dyDescent="0.35">
      <c r="A57" s="20" t="s">
        <v>38</v>
      </c>
      <c r="B57" s="1"/>
      <c r="C57" s="1"/>
      <c r="D57" s="1"/>
      <c r="E57" s="1"/>
      <c r="F57" s="1"/>
      <c r="G57" s="1"/>
      <c r="H57" s="1"/>
      <c r="I57" s="1"/>
      <c r="J57" s="1"/>
      <c r="K57" s="1"/>
      <c r="L57" s="1"/>
      <c r="M57" s="1"/>
      <c r="N57" s="1"/>
      <c r="O57" s="1"/>
      <c r="P57" s="1"/>
      <c r="Q57" s="1"/>
    </row>
    <row r="58" spans="1:18" x14ac:dyDescent="0.35">
      <c r="A58" s="1" t="s">
        <v>32</v>
      </c>
      <c r="B58" s="1"/>
      <c r="C58" s="21">
        <v>0</v>
      </c>
      <c r="D58" s="21">
        <v>0</v>
      </c>
      <c r="E58" s="21">
        <v>0</v>
      </c>
      <c r="F58" s="21">
        <v>0</v>
      </c>
      <c r="G58" s="21">
        <v>0</v>
      </c>
      <c r="H58" s="21">
        <v>0</v>
      </c>
      <c r="I58" s="21">
        <v>0</v>
      </c>
      <c r="J58" s="21">
        <v>0</v>
      </c>
      <c r="K58" s="21">
        <v>0</v>
      </c>
      <c r="L58" s="21">
        <v>0</v>
      </c>
      <c r="M58" s="21">
        <v>0</v>
      </c>
      <c r="N58" s="21">
        <v>0</v>
      </c>
      <c r="O58" s="21">
        <v>0</v>
      </c>
      <c r="P58" s="21">
        <v>0</v>
      </c>
      <c r="Q58" s="21">
        <v>0</v>
      </c>
    </row>
    <row r="59" spans="1:18" x14ac:dyDescent="0.35">
      <c r="A59" s="1" t="s">
        <v>33</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35">
      <c r="A60" s="1" t="s">
        <v>34</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35">
      <c r="A61" s="1"/>
      <c r="B61" s="1"/>
      <c r="C61" s="22"/>
      <c r="D61" s="22"/>
      <c r="E61" s="22"/>
      <c r="F61" s="22"/>
      <c r="G61" s="22"/>
      <c r="H61" s="22"/>
      <c r="I61" s="22"/>
      <c r="J61" s="22"/>
      <c r="K61" s="22"/>
      <c r="L61" s="22"/>
      <c r="M61" s="22"/>
      <c r="N61" s="22"/>
      <c r="O61" s="22"/>
      <c r="P61" s="22"/>
      <c r="Q61" s="22"/>
      <c r="R61" s="22"/>
    </row>
    <row r="62" spans="1:18" x14ac:dyDescent="0.35">
      <c r="A62" s="3" t="s">
        <v>41</v>
      </c>
      <c r="B62" s="3"/>
      <c r="C62" s="23">
        <f>SUM(C58,C52,C46,C40,C34)</f>
        <v>0</v>
      </c>
      <c r="D62" s="23">
        <f>SUM(D58,D52,D46,D40,D34)</f>
        <v>0</v>
      </c>
      <c r="E62" s="23">
        <f>SUM(E58,E52,E46,E40,E34)</f>
        <v>2129811.3199999998</v>
      </c>
      <c r="F62" s="23">
        <f t="shared" ref="F62:J62" si="2">SUM(F58,F52,F46,F40,F34)</f>
        <v>0</v>
      </c>
      <c r="G62" s="23">
        <f t="shared" si="2"/>
        <v>3726790.15</v>
      </c>
      <c r="H62" s="23">
        <f t="shared" si="2"/>
        <v>99473.76</v>
      </c>
      <c r="I62" s="23">
        <f t="shared" si="2"/>
        <v>519210.25</v>
      </c>
      <c r="J62" s="23">
        <f t="shared" si="2"/>
        <v>147872.56</v>
      </c>
      <c r="K62" s="23">
        <f t="shared" ref="K62:Q64" si="3">SUM(K58,K52,K46,K40,K34)</f>
        <v>0</v>
      </c>
      <c r="L62" s="23">
        <f t="shared" si="3"/>
        <v>6372374.4899999984</v>
      </c>
      <c r="M62" s="23">
        <f t="shared" si="3"/>
        <v>3621252.1799999997</v>
      </c>
      <c r="N62" s="23">
        <f t="shared" si="3"/>
        <v>2118229.2095790077</v>
      </c>
      <c r="O62" s="23">
        <f t="shared" si="3"/>
        <v>7579330.9627825599</v>
      </c>
      <c r="P62" s="23">
        <f t="shared" si="3"/>
        <v>7599490.0080983937</v>
      </c>
      <c r="Q62" s="23">
        <f t="shared" si="3"/>
        <v>17688451.540844332</v>
      </c>
      <c r="R62" s="22"/>
    </row>
    <row r="63" spans="1:18" x14ac:dyDescent="0.35">
      <c r="A63" s="3" t="s">
        <v>42</v>
      </c>
      <c r="B63" s="3"/>
      <c r="C63" s="23">
        <f t="shared" ref="C63" si="4">SUM(C59,C53,C47,C41,C35)</f>
        <v>0</v>
      </c>
      <c r="D63" s="23">
        <f t="shared" ref="D63:G63" si="5">SUM(D59,D53,D47,D41,D35)</f>
        <v>0</v>
      </c>
      <c r="E63" s="23">
        <f t="shared" si="5"/>
        <v>0</v>
      </c>
      <c r="F63" s="23">
        <f t="shared" si="5"/>
        <v>0</v>
      </c>
      <c r="G63" s="23">
        <f t="shared" si="5"/>
        <v>0</v>
      </c>
      <c r="H63" s="23">
        <f t="shared" ref="H63:L64" si="6">SUM(H59,H53,H47,H41,H35)</f>
        <v>0</v>
      </c>
      <c r="I63" s="23">
        <f t="shared" si="6"/>
        <v>0</v>
      </c>
      <c r="J63" s="23">
        <f t="shared" si="6"/>
        <v>0</v>
      </c>
      <c r="K63" s="23">
        <f t="shared" si="6"/>
        <v>0</v>
      </c>
      <c r="L63" s="23">
        <f t="shared" si="6"/>
        <v>0</v>
      </c>
      <c r="M63" s="23">
        <f t="shared" si="3"/>
        <v>0</v>
      </c>
      <c r="N63" s="23">
        <f t="shared" si="3"/>
        <v>0</v>
      </c>
      <c r="O63" s="23">
        <f t="shared" si="3"/>
        <v>0</v>
      </c>
      <c r="P63" s="23">
        <f t="shared" si="3"/>
        <v>0</v>
      </c>
      <c r="Q63" s="23">
        <f t="shared" si="3"/>
        <v>0</v>
      </c>
      <c r="R63" s="22"/>
    </row>
    <row r="64" spans="1:18" x14ac:dyDescent="0.35">
      <c r="A64" s="3" t="s">
        <v>43</v>
      </c>
      <c r="B64" s="3"/>
      <c r="C64" s="24">
        <f t="shared" ref="C64" si="7">SUM(C60,C54,C48,C42,C36)</f>
        <v>0</v>
      </c>
      <c r="D64" s="24">
        <f t="shared" ref="D64:G64" si="8">SUM(D60,D54,D48,D42,D36)</f>
        <v>0</v>
      </c>
      <c r="E64" s="24">
        <f t="shared" si="8"/>
        <v>0</v>
      </c>
      <c r="F64" s="24">
        <f t="shared" si="8"/>
        <v>0</v>
      </c>
      <c r="G64" s="24">
        <f t="shared" si="8"/>
        <v>0</v>
      </c>
      <c r="H64" s="24">
        <f t="shared" si="6"/>
        <v>0</v>
      </c>
      <c r="I64" s="24">
        <f t="shared" si="6"/>
        <v>0</v>
      </c>
      <c r="J64" s="24">
        <f t="shared" si="6"/>
        <v>0</v>
      </c>
      <c r="K64" s="24">
        <f t="shared" si="6"/>
        <v>0</v>
      </c>
      <c r="L64" s="24">
        <f t="shared" si="6"/>
        <v>0</v>
      </c>
      <c r="M64" s="24">
        <f t="shared" si="3"/>
        <v>0</v>
      </c>
      <c r="N64" s="24">
        <f t="shared" si="3"/>
        <v>0</v>
      </c>
      <c r="O64" s="24">
        <f t="shared" si="3"/>
        <v>0</v>
      </c>
      <c r="P64" s="24">
        <f t="shared" si="3"/>
        <v>0</v>
      </c>
      <c r="Q64" s="24">
        <f t="shared" si="3"/>
        <v>0</v>
      </c>
    </row>
    <row r="65" spans="1:17" ht="6" customHeight="1" x14ac:dyDescent="0.35">
      <c r="A65" s="25"/>
      <c r="B65" s="26"/>
      <c r="C65" s="26"/>
      <c r="D65" s="26"/>
      <c r="E65" s="26"/>
      <c r="F65" s="26"/>
      <c r="G65" s="26"/>
      <c r="H65" s="26"/>
      <c r="I65" s="27"/>
      <c r="J65" s="27"/>
      <c r="K65" s="27"/>
      <c r="L65" s="27"/>
      <c r="M65" s="27"/>
      <c r="N65" s="27"/>
      <c r="O65" s="25"/>
      <c r="P65" s="160"/>
      <c r="Q65" s="27"/>
    </row>
    <row r="66" spans="1:17" x14ac:dyDescent="0.35">
      <c r="A66" s="1"/>
      <c r="B66" s="28"/>
      <c r="C66" s="28"/>
      <c r="D66" s="28"/>
      <c r="E66" s="28"/>
      <c r="F66" s="28"/>
      <c r="G66" s="28"/>
      <c r="H66" s="28"/>
      <c r="I66" s="29"/>
      <c r="J66" s="29"/>
      <c r="K66" s="29"/>
      <c r="L66" s="29"/>
      <c r="M66" s="29"/>
      <c r="N66" s="29"/>
      <c r="O66" s="1"/>
      <c r="P66" s="28"/>
      <c r="Q66" s="29"/>
    </row>
    <row r="67" spans="1:17" ht="18" x14ac:dyDescent="0.4">
      <c r="A67" s="9" t="s">
        <v>44</v>
      </c>
      <c r="B67" s="1"/>
      <c r="C67" s="17" t="s">
        <v>27</v>
      </c>
      <c r="D67" s="17" t="s">
        <v>27</v>
      </c>
      <c r="E67" s="17" t="s">
        <v>27</v>
      </c>
      <c r="F67" s="17" t="s">
        <v>27</v>
      </c>
      <c r="G67" s="17" t="s">
        <v>27</v>
      </c>
      <c r="H67" s="17" t="s">
        <v>27</v>
      </c>
      <c r="I67" s="17" t="s">
        <v>27</v>
      </c>
      <c r="J67" s="17" t="s">
        <v>27</v>
      </c>
      <c r="K67" s="17" t="s">
        <v>27</v>
      </c>
      <c r="L67" s="17" t="s">
        <v>27</v>
      </c>
      <c r="M67" s="121" t="s">
        <v>28</v>
      </c>
      <c r="N67" s="121" t="s">
        <v>27</v>
      </c>
      <c r="O67" s="121" t="s">
        <v>27</v>
      </c>
      <c r="P67" s="121" t="s">
        <v>27</v>
      </c>
      <c r="Q67" s="121" t="s">
        <v>27</v>
      </c>
    </row>
    <row r="68" spans="1:17" x14ac:dyDescent="0.35">
      <c r="A68" s="18" t="s">
        <v>45</v>
      </c>
      <c r="B68" s="1"/>
      <c r="C68" s="19">
        <f t="shared" ref="C68" si="9">D68-1</f>
        <v>2015</v>
      </c>
      <c r="D68" s="19">
        <f t="shared" ref="D68:G68" si="10">E68-1</f>
        <v>2016</v>
      </c>
      <c r="E68" s="19">
        <f t="shared" si="10"/>
        <v>2017</v>
      </c>
      <c r="F68" s="19">
        <f t="shared" si="10"/>
        <v>2018</v>
      </c>
      <c r="G68" s="19">
        <f t="shared" si="10"/>
        <v>2019</v>
      </c>
      <c r="H68" s="19">
        <f>I68-1</f>
        <v>2020</v>
      </c>
      <c r="I68" s="19">
        <f>J68-1</f>
        <v>2021</v>
      </c>
      <c r="J68" s="19">
        <f>K68-1</f>
        <v>2022</v>
      </c>
      <c r="K68" s="19">
        <f>L68-1</f>
        <v>2023</v>
      </c>
      <c r="L68" s="138">
        <v>2024</v>
      </c>
      <c r="M68" s="19">
        <f>M31</f>
        <v>2025</v>
      </c>
      <c r="N68" s="19">
        <f>M68+1</f>
        <v>2026</v>
      </c>
      <c r="O68" s="19">
        <f>N68+1</f>
        <v>2027</v>
      </c>
      <c r="P68" s="19">
        <f>O68+1</f>
        <v>2028</v>
      </c>
      <c r="Q68" s="19">
        <f>P68+1</f>
        <v>2029</v>
      </c>
    </row>
    <row r="69" spans="1:17" x14ac:dyDescent="0.35">
      <c r="A69" s="3" t="s">
        <v>30</v>
      </c>
      <c r="B69" s="1"/>
      <c r="C69" s="1"/>
      <c r="D69" s="1"/>
      <c r="E69" s="1"/>
      <c r="F69" s="1"/>
      <c r="G69" s="1"/>
      <c r="H69" s="1"/>
      <c r="I69" s="1"/>
      <c r="J69" s="1"/>
      <c r="K69" s="1"/>
      <c r="L69" s="1"/>
      <c r="M69" s="1"/>
      <c r="N69" s="1"/>
      <c r="O69" s="1"/>
      <c r="P69" s="1"/>
      <c r="Q69" s="1"/>
    </row>
    <row r="70" spans="1:17" x14ac:dyDescent="0.35">
      <c r="A70" s="20" t="s">
        <v>46</v>
      </c>
      <c r="B70" s="1"/>
      <c r="C70" s="1"/>
      <c r="D70" s="1"/>
      <c r="E70" s="1"/>
      <c r="F70" s="1"/>
      <c r="G70" s="1"/>
      <c r="H70" s="1"/>
      <c r="I70" s="1"/>
      <c r="J70" s="1"/>
      <c r="K70" s="1"/>
      <c r="L70" s="1"/>
      <c r="M70" s="1"/>
      <c r="N70" s="1"/>
      <c r="O70" s="1"/>
      <c r="P70" s="1"/>
      <c r="Q70" s="1"/>
    </row>
    <row r="71" spans="1:17" x14ac:dyDescent="0.35">
      <c r="A71" s="1" t="s">
        <v>32</v>
      </c>
      <c r="B71" s="1"/>
      <c r="C71" s="21">
        <v>0</v>
      </c>
      <c r="D71" s="21">
        <v>0</v>
      </c>
      <c r="E71" s="21">
        <v>0</v>
      </c>
      <c r="F71" s="21">
        <v>0</v>
      </c>
      <c r="G71" s="21">
        <v>0</v>
      </c>
      <c r="H71" s="21">
        <v>0</v>
      </c>
      <c r="I71" s="21">
        <v>0</v>
      </c>
      <c r="J71" s="21">
        <v>0</v>
      </c>
      <c r="K71" s="21">
        <v>0</v>
      </c>
      <c r="L71" s="21">
        <v>0</v>
      </c>
      <c r="M71" s="21">
        <v>0</v>
      </c>
      <c r="N71" s="21">
        <v>0</v>
      </c>
      <c r="O71" s="21">
        <v>0</v>
      </c>
      <c r="P71" s="21">
        <v>0</v>
      </c>
      <c r="Q71" s="21">
        <v>0</v>
      </c>
    </row>
    <row r="72" spans="1:17" x14ac:dyDescent="0.35">
      <c r="A72" s="1" t="s">
        <v>33</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35">
      <c r="A73" s="1" t="s">
        <v>34</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35">
      <c r="A74" s="1"/>
      <c r="B74" s="1"/>
      <c r="C74" s="1"/>
      <c r="D74" s="1"/>
      <c r="E74" s="1"/>
      <c r="F74" s="1"/>
      <c r="G74" s="1"/>
      <c r="H74" s="1"/>
      <c r="I74" s="1"/>
      <c r="J74" s="1"/>
      <c r="K74" s="1"/>
      <c r="L74" s="1"/>
      <c r="M74" s="1"/>
      <c r="N74" s="1"/>
      <c r="O74" s="1"/>
      <c r="P74" s="1"/>
      <c r="Q74" s="1"/>
    </row>
    <row r="75" spans="1:17" x14ac:dyDescent="0.35">
      <c r="A75" s="3" t="s">
        <v>35</v>
      </c>
      <c r="B75" s="1"/>
      <c r="C75" s="1"/>
      <c r="D75" s="1"/>
      <c r="E75" s="1"/>
      <c r="F75" s="1"/>
      <c r="G75" s="1"/>
      <c r="H75" s="1"/>
      <c r="I75" s="1"/>
      <c r="J75" s="1"/>
      <c r="K75" s="1"/>
      <c r="L75" s="1"/>
      <c r="M75" s="1"/>
      <c r="N75" s="1"/>
      <c r="O75" s="1"/>
      <c r="P75" s="1"/>
      <c r="Q75" s="1"/>
    </row>
    <row r="76" spans="1:17" x14ac:dyDescent="0.35">
      <c r="A76" s="20" t="s">
        <v>46</v>
      </c>
      <c r="B76" s="1"/>
      <c r="C76" s="1"/>
      <c r="D76" s="1"/>
      <c r="E76" s="1"/>
      <c r="F76" s="1"/>
      <c r="G76" s="1"/>
      <c r="H76" s="1"/>
      <c r="I76" s="1"/>
      <c r="J76" s="1"/>
      <c r="K76" s="1"/>
      <c r="L76" s="1"/>
      <c r="M76" s="1"/>
      <c r="N76" s="1"/>
      <c r="O76" s="1"/>
      <c r="P76" s="1"/>
      <c r="Q76" s="1"/>
    </row>
    <row r="77" spans="1:17" x14ac:dyDescent="0.35">
      <c r="A77" s="1" t="s">
        <v>32</v>
      </c>
      <c r="B77" s="1"/>
      <c r="C77" s="21">
        <v>0</v>
      </c>
      <c r="D77" s="21">
        <v>0</v>
      </c>
      <c r="E77" s="21">
        <v>0</v>
      </c>
      <c r="F77" s="21">
        <v>0</v>
      </c>
      <c r="G77" s="21">
        <v>0</v>
      </c>
      <c r="H77" s="21">
        <v>0</v>
      </c>
      <c r="I77" s="21">
        <v>0</v>
      </c>
      <c r="J77" s="21">
        <v>0</v>
      </c>
      <c r="K77" s="21">
        <v>0</v>
      </c>
      <c r="L77" s="21">
        <v>0</v>
      </c>
      <c r="M77" s="21">
        <v>0</v>
      </c>
      <c r="N77" s="21">
        <v>0</v>
      </c>
      <c r="O77" s="21">
        <v>0</v>
      </c>
      <c r="P77" s="21">
        <v>0</v>
      </c>
      <c r="Q77" s="21">
        <v>0</v>
      </c>
    </row>
    <row r="78" spans="1:17" x14ac:dyDescent="0.35">
      <c r="A78" s="1" t="s">
        <v>33</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35">
      <c r="A79" s="1" t="s">
        <v>34</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35">
      <c r="A80" s="1"/>
      <c r="B80" s="1"/>
      <c r="C80" s="1"/>
      <c r="D80" s="1"/>
      <c r="E80" s="1"/>
      <c r="F80" s="1"/>
      <c r="G80" s="1"/>
      <c r="H80" s="1"/>
      <c r="I80" s="1"/>
      <c r="J80" s="1"/>
      <c r="K80" s="1"/>
      <c r="L80" s="1"/>
      <c r="M80" s="1"/>
      <c r="N80" s="1"/>
      <c r="O80" s="1"/>
      <c r="P80" s="1"/>
      <c r="Q80" s="1"/>
    </row>
    <row r="81" spans="1:17" x14ac:dyDescent="0.35">
      <c r="A81" s="3" t="s">
        <v>37</v>
      </c>
      <c r="B81" s="1"/>
      <c r="C81" s="1"/>
      <c r="D81" s="1"/>
      <c r="E81" s="1"/>
      <c r="F81" s="1"/>
      <c r="G81" s="1"/>
      <c r="H81" s="1"/>
      <c r="I81" s="1"/>
      <c r="J81" s="1"/>
      <c r="K81" s="1"/>
      <c r="L81" s="1"/>
      <c r="M81" s="1"/>
      <c r="N81" s="1"/>
      <c r="O81" s="1"/>
      <c r="P81" s="1"/>
      <c r="Q81" s="1"/>
    </row>
    <row r="82" spans="1:17" x14ac:dyDescent="0.35">
      <c r="A82" s="20" t="s">
        <v>46</v>
      </c>
      <c r="B82" s="1"/>
      <c r="C82" s="1"/>
      <c r="D82" s="1"/>
      <c r="E82" s="1"/>
      <c r="F82" s="1"/>
      <c r="G82" s="1"/>
      <c r="H82" s="1"/>
      <c r="I82" s="1"/>
      <c r="J82" s="1"/>
      <c r="K82" s="1"/>
      <c r="L82" s="1"/>
      <c r="M82" s="1"/>
      <c r="N82" s="1"/>
      <c r="O82" s="1"/>
      <c r="P82" s="1"/>
      <c r="Q82" s="1"/>
    </row>
    <row r="83" spans="1:17" x14ac:dyDescent="0.35">
      <c r="A83" s="1" t="s">
        <v>32</v>
      </c>
      <c r="B83" s="1"/>
      <c r="C83" s="21">
        <v>0</v>
      </c>
      <c r="D83" s="21">
        <v>0</v>
      </c>
      <c r="E83" s="21">
        <v>0</v>
      </c>
      <c r="F83" s="21">
        <v>0</v>
      </c>
      <c r="G83" s="21">
        <v>0</v>
      </c>
      <c r="H83" s="21">
        <v>0</v>
      </c>
      <c r="I83" s="21">
        <v>0</v>
      </c>
      <c r="J83" s="21">
        <v>0</v>
      </c>
      <c r="K83" s="21">
        <v>0</v>
      </c>
      <c r="L83" s="21">
        <v>0</v>
      </c>
      <c r="M83" s="21">
        <v>0</v>
      </c>
      <c r="N83" s="21">
        <v>0</v>
      </c>
      <c r="O83" s="21">
        <v>0</v>
      </c>
      <c r="P83" s="21">
        <v>0</v>
      </c>
      <c r="Q83" s="21">
        <v>0</v>
      </c>
    </row>
    <row r="84" spans="1:17" x14ac:dyDescent="0.35">
      <c r="A84" s="1" t="s">
        <v>33</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35">
      <c r="A85" s="1" t="s">
        <v>34</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35">
      <c r="A86" s="1"/>
      <c r="B86" s="30"/>
      <c r="C86" s="31"/>
      <c r="D86" s="31"/>
      <c r="E86" s="31"/>
      <c r="F86" s="31"/>
      <c r="G86" s="31"/>
      <c r="H86" s="31"/>
      <c r="I86" s="31"/>
      <c r="J86" s="31"/>
      <c r="K86" s="31"/>
      <c r="L86" s="31"/>
      <c r="M86" s="31"/>
      <c r="N86" s="32"/>
      <c r="O86" s="32"/>
      <c r="P86" s="31"/>
      <c r="Q86" s="31"/>
    </row>
    <row r="87" spans="1:17" x14ac:dyDescent="0.35">
      <c r="A87" s="3" t="s">
        <v>39</v>
      </c>
      <c r="B87" s="1"/>
      <c r="C87" s="1"/>
      <c r="D87" s="1"/>
      <c r="E87" s="1"/>
      <c r="F87" s="1"/>
      <c r="G87" s="1"/>
      <c r="H87" s="1"/>
      <c r="I87" s="1"/>
      <c r="J87" s="1"/>
      <c r="K87" s="1"/>
      <c r="L87" s="1"/>
      <c r="M87" s="1"/>
      <c r="N87" s="1"/>
      <c r="O87" s="1"/>
      <c r="P87" s="1"/>
      <c r="Q87" s="1"/>
    </row>
    <row r="88" spans="1:17" x14ac:dyDescent="0.35">
      <c r="A88" s="20" t="s">
        <v>46</v>
      </c>
      <c r="B88" s="1"/>
      <c r="C88" s="1"/>
      <c r="D88" s="1"/>
      <c r="E88" s="1"/>
      <c r="F88" s="1"/>
      <c r="G88" s="1"/>
      <c r="H88" s="1"/>
      <c r="I88" s="1"/>
      <c r="J88" s="1"/>
      <c r="K88" s="1"/>
      <c r="L88" s="1"/>
      <c r="M88" s="1"/>
      <c r="N88" s="1"/>
      <c r="O88" s="1"/>
      <c r="P88" s="1"/>
      <c r="Q88" s="1"/>
    </row>
    <row r="89" spans="1:17" x14ac:dyDescent="0.35">
      <c r="A89" s="1" t="s">
        <v>32</v>
      </c>
      <c r="B89" s="1"/>
      <c r="C89" s="21">
        <v>0</v>
      </c>
      <c r="D89" s="21">
        <v>0</v>
      </c>
      <c r="E89" s="21">
        <v>0</v>
      </c>
      <c r="F89" s="21">
        <v>0</v>
      </c>
      <c r="G89" s="21">
        <v>0</v>
      </c>
      <c r="H89" s="21">
        <v>0</v>
      </c>
      <c r="I89" s="21">
        <v>0</v>
      </c>
      <c r="J89" s="21">
        <v>0</v>
      </c>
      <c r="K89" s="21">
        <v>0</v>
      </c>
      <c r="L89" s="21">
        <v>0</v>
      </c>
      <c r="M89" s="21">
        <v>0</v>
      </c>
      <c r="N89" s="21">
        <v>0</v>
      </c>
      <c r="O89" s="21">
        <v>0</v>
      </c>
      <c r="P89" s="21">
        <v>0</v>
      </c>
      <c r="Q89" s="21">
        <v>0</v>
      </c>
    </row>
    <row r="90" spans="1:17" x14ac:dyDescent="0.35">
      <c r="A90" s="1" t="s">
        <v>33</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35">
      <c r="A91" s="1" t="s">
        <v>34</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35">
      <c r="A92" s="1"/>
      <c r="B92" s="33"/>
      <c r="C92" s="34"/>
      <c r="D92" s="34"/>
      <c r="E92" s="34"/>
      <c r="F92" s="34"/>
      <c r="G92" s="34"/>
      <c r="H92" s="34"/>
      <c r="I92" s="34"/>
      <c r="J92" s="34"/>
      <c r="K92" s="34"/>
      <c r="L92" s="34"/>
      <c r="M92" s="34"/>
      <c r="N92" s="34"/>
      <c r="O92" s="35"/>
      <c r="P92" s="35"/>
      <c r="Q92" s="34"/>
    </row>
    <row r="93" spans="1:17" x14ac:dyDescent="0.35">
      <c r="A93" s="3" t="s">
        <v>40</v>
      </c>
      <c r="B93" s="1"/>
      <c r="C93" s="1"/>
      <c r="D93" s="1"/>
      <c r="E93" s="1"/>
      <c r="F93" s="1"/>
      <c r="G93" s="1"/>
      <c r="H93" s="1"/>
      <c r="I93" s="1"/>
      <c r="J93" s="1"/>
      <c r="K93" s="1"/>
      <c r="L93" s="1"/>
      <c r="M93" s="1"/>
      <c r="N93" s="1"/>
      <c r="O93" s="1"/>
      <c r="P93" s="1"/>
      <c r="Q93" s="1"/>
    </row>
    <row r="94" spans="1:17" x14ac:dyDescent="0.35">
      <c r="A94" s="20" t="s">
        <v>46</v>
      </c>
      <c r="B94" s="1"/>
      <c r="C94" s="1"/>
      <c r="D94" s="1"/>
      <c r="E94" s="1"/>
      <c r="F94" s="1"/>
      <c r="G94" s="1"/>
      <c r="H94" s="1"/>
      <c r="I94" s="1"/>
      <c r="J94" s="1"/>
      <c r="K94" s="1"/>
      <c r="L94" s="1"/>
      <c r="M94" s="1"/>
      <c r="N94" s="1"/>
      <c r="O94" s="1"/>
      <c r="P94" s="1"/>
      <c r="Q94" s="1"/>
    </row>
    <row r="95" spans="1:17" x14ac:dyDescent="0.35">
      <c r="A95" s="1" t="s">
        <v>32</v>
      </c>
      <c r="B95" s="1"/>
      <c r="C95" s="21">
        <v>0</v>
      </c>
      <c r="D95" s="21">
        <v>0</v>
      </c>
      <c r="E95" s="21">
        <v>0</v>
      </c>
      <c r="F95" s="21">
        <v>0</v>
      </c>
      <c r="G95" s="21">
        <v>0</v>
      </c>
      <c r="H95" s="21">
        <v>0</v>
      </c>
      <c r="I95" s="21">
        <v>0</v>
      </c>
      <c r="J95" s="21">
        <v>0</v>
      </c>
      <c r="K95" s="21">
        <v>0</v>
      </c>
      <c r="L95" s="21">
        <v>0</v>
      </c>
      <c r="M95" s="21">
        <v>0</v>
      </c>
      <c r="N95" s="21">
        <v>0</v>
      </c>
      <c r="O95" s="21">
        <v>0</v>
      </c>
      <c r="P95" s="21">
        <v>0</v>
      </c>
      <c r="Q95" s="21">
        <v>0</v>
      </c>
    </row>
    <row r="96" spans="1:17" x14ac:dyDescent="0.35">
      <c r="A96" s="1" t="s">
        <v>33</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35">
      <c r="A97" s="1" t="s">
        <v>34</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35">
      <c r="A98" s="1"/>
      <c r="B98" s="36"/>
      <c r="C98" s="34"/>
      <c r="D98" s="34"/>
      <c r="E98" s="34"/>
      <c r="F98" s="34"/>
      <c r="G98" s="34"/>
      <c r="H98" s="34"/>
      <c r="I98" s="34"/>
      <c r="J98" s="34"/>
      <c r="K98" s="34"/>
      <c r="L98" s="34"/>
      <c r="M98" s="34"/>
      <c r="N98" s="34"/>
      <c r="O98" s="1"/>
      <c r="P98" s="161"/>
      <c r="Q98" s="34"/>
    </row>
    <row r="99" spans="1:18" x14ac:dyDescent="0.35">
      <c r="A99" s="3" t="s">
        <v>41</v>
      </c>
      <c r="B99" s="3"/>
      <c r="C99" s="23">
        <f t="shared" ref="C99" si="11">SUM(C95,C89,C83,C77,C71)</f>
        <v>0</v>
      </c>
      <c r="D99" s="23">
        <f t="shared" ref="D99:G99" si="12">SUM(D95,D89,D83,D77,D71)</f>
        <v>0</v>
      </c>
      <c r="E99" s="23">
        <f t="shared" si="12"/>
        <v>0</v>
      </c>
      <c r="F99" s="23">
        <f t="shared" si="12"/>
        <v>0</v>
      </c>
      <c r="G99" s="23">
        <f t="shared" si="12"/>
        <v>0</v>
      </c>
      <c r="H99" s="23">
        <f t="shared" ref="H99:Q101" si="13">SUM(H95,H89,H83,H77,H71)</f>
        <v>0</v>
      </c>
      <c r="I99" s="23">
        <f t="shared" si="13"/>
        <v>0</v>
      </c>
      <c r="J99" s="23">
        <f t="shared" si="13"/>
        <v>0</v>
      </c>
      <c r="K99" s="23">
        <f t="shared" si="13"/>
        <v>0</v>
      </c>
      <c r="L99" s="23">
        <f t="shared" si="13"/>
        <v>0</v>
      </c>
      <c r="M99" s="23">
        <f t="shared" si="13"/>
        <v>0</v>
      </c>
      <c r="N99" s="23">
        <f t="shared" si="13"/>
        <v>0</v>
      </c>
      <c r="O99" s="23">
        <f t="shared" si="13"/>
        <v>0</v>
      </c>
      <c r="P99" s="23">
        <f t="shared" si="13"/>
        <v>0</v>
      </c>
      <c r="Q99" s="23">
        <f t="shared" si="13"/>
        <v>0</v>
      </c>
      <c r="R99" s="22"/>
    </row>
    <row r="100" spans="1:18" x14ac:dyDescent="0.35">
      <c r="A100" s="3" t="s">
        <v>42</v>
      </c>
      <c r="B100" s="3"/>
      <c r="C100" s="23">
        <f t="shared" ref="C100" si="14">SUM(C96,C90,C84,C78,C72)</f>
        <v>0</v>
      </c>
      <c r="D100" s="23">
        <f t="shared" ref="D100:G100" si="15">SUM(D96,D90,D84,D78,D72)</f>
        <v>0</v>
      </c>
      <c r="E100" s="23">
        <f t="shared" si="15"/>
        <v>0</v>
      </c>
      <c r="F100" s="23">
        <f t="shared" si="15"/>
        <v>0</v>
      </c>
      <c r="G100" s="23">
        <f t="shared" si="15"/>
        <v>0</v>
      </c>
      <c r="H100" s="23">
        <f t="shared" si="13"/>
        <v>0</v>
      </c>
      <c r="I100" s="23">
        <f t="shared" si="13"/>
        <v>0</v>
      </c>
      <c r="J100" s="23">
        <f t="shared" si="13"/>
        <v>0</v>
      </c>
      <c r="K100" s="23">
        <f t="shared" si="13"/>
        <v>0</v>
      </c>
      <c r="L100" s="23">
        <f t="shared" si="13"/>
        <v>0</v>
      </c>
      <c r="M100" s="23">
        <f t="shared" si="13"/>
        <v>0</v>
      </c>
      <c r="N100" s="23">
        <f t="shared" si="13"/>
        <v>0</v>
      </c>
      <c r="O100" s="23">
        <f t="shared" si="13"/>
        <v>0</v>
      </c>
      <c r="P100" s="23">
        <f t="shared" si="13"/>
        <v>0</v>
      </c>
      <c r="Q100" s="23">
        <f t="shared" si="13"/>
        <v>0</v>
      </c>
      <c r="R100" s="22"/>
    </row>
    <row r="101" spans="1:18" x14ac:dyDescent="0.35">
      <c r="A101" s="3" t="s">
        <v>43</v>
      </c>
      <c r="B101" s="3"/>
      <c r="C101" s="24">
        <f t="shared" ref="C101" si="16">SUM(C97,C91,C85,C79,C73)</f>
        <v>0</v>
      </c>
      <c r="D101" s="24">
        <f t="shared" ref="D101:G101" si="17">SUM(D97,D91,D85,D79,D73)</f>
        <v>0</v>
      </c>
      <c r="E101" s="24">
        <f t="shared" si="17"/>
        <v>0</v>
      </c>
      <c r="F101" s="24">
        <f t="shared" si="17"/>
        <v>0</v>
      </c>
      <c r="G101" s="24">
        <f t="shared" si="17"/>
        <v>0</v>
      </c>
      <c r="H101" s="24">
        <f t="shared" si="13"/>
        <v>0</v>
      </c>
      <c r="I101" s="24">
        <f t="shared" si="13"/>
        <v>0</v>
      </c>
      <c r="J101" s="24">
        <f t="shared" si="13"/>
        <v>0</v>
      </c>
      <c r="K101" s="24">
        <f t="shared" si="13"/>
        <v>0</v>
      </c>
      <c r="L101" s="24">
        <f t="shared" si="13"/>
        <v>0</v>
      </c>
      <c r="M101" s="24">
        <f t="shared" si="13"/>
        <v>0</v>
      </c>
      <c r="N101" s="24">
        <f t="shared" si="13"/>
        <v>0</v>
      </c>
      <c r="O101" s="24">
        <f t="shared" si="13"/>
        <v>0</v>
      </c>
      <c r="P101" s="24">
        <f t="shared" si="13"/>
        <v>0</v>
      </c>
      <c r="Q101" s="24">
        <f t="shared" si="13"/>
        <v>0</v>
      </c>
    </row>
    <row r="102" spans="1:18" x14ac:dyDescent="0.35">
      <c r="A102" s="25"/>
      <c r="B102" s="37"/>
      <c r="C102" s="37"/>
      <c r="D102" s="37"/>
      <c r="E102" s="37"/>
      <c r="F102" s="37"/>
      <c r="G102" s="37"/>
      <c r="H102" s="38"/>
      <c r="I102" s="38"/>
      <c r="J102" s="25"/>
      <c r="K102" s="39"/>
      <c r="L102" s="38"/>
      <c r="M102" s="135"/>
      <c r="N102" s="135"/>
      <c r="O102" s="135"/>
      <c r="P102" s="135"/>
      <c r="Q102" s="135"/>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70D2E8BA-B211-44FC-9359-451E6BB929E8}"/>
  </dataValidations>
  <pageMargins left="0.7" right="0.7" top="0.75" bottom="0.75" header="0.3" footer="0.3"/>
  <pageSetup orientation="portrait" r:id="rId1"/>
  <ignoredErrors>
    <ignoredError sqref="E34 I34:L34 G40:L46 L7 O34:Q34 M40:Q4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9F57-EE44-4FCD-B40A-792439D4ABC9}">
  <sheetPr>
    <pageSetUpPr fitToPage="1"/>
  </sheetPr>
  <dimension ref="B1:BO13"/>
  <sheetViews>
    <sheetView showGridLines="0" workbookViewId="0">
      <pane xSplit="3" ySplit="4" topLeftCell="D5" activePane="bottomRight" state="frozen"/>
      <selection pane="topRight" activeCell="D1" sqref="D1"/>
      <selection pane="bottomLeft" activeCell="A5" sqref="A5"/>
      <selection pane="bottomRight"/>
    </sheetView>
  </sheetViews>
  <sheetFormatPr defaultRowHeight="14.5" x14ac:dyDescent="0.35"/>
  <cols>
    <col min="1" max="1" width="2" customWidth="1"/>
    <col min="2" max="2" width="13.7265625" customWidth="1"/>
    <col min="3" max="3" width="14.7265625" customWidth="1"/>
    <col min="4" max="7" width="12.453125" customWidth="1"/>
    <col min="8" max="8" width="2.7265625" customWidth="1"/>
    <col min="9" max="12" width="12.453125" customWidth="1"/>
    <col min="13" max="13" width="2.7265625" customWidth="1"/>
    <col min="14" max="17" width="12.453125" customWidth="1"/>
    <col min="18" max="18" width="2.7265625" customWidth="1"/>
    <col min="19" max="22" width="12.453125" customWidth="1"/>
    <col min="23" max="23" width="2.7265625" customWidth="1"/>
    <col min="24" max="27" width="12.453125" customWidth="1"/>
    <col min="28" max="28" width="2.7265625" customWidth="1"/>
    <col min="29" max="32" width="12.453125" customWidth="1"/>
    <col min="33" max="33" width="2.7265625" customWidth="1"/>
    <col min="34" max="37" width="12.453125" customWidth="1"/>
    <col min="38" max="38" width="2.7265625" customWidth="1"/>
    <col min="39" max="42" width="12.453125" customWidth="1"/>
    <col min="43" max="43" width="2.7265625" customWidth="1"/>
    <col min="44" max="47" width="12.453125" customWidth="1"/>
    <col min="48" max="48" width="2.7265625" customWidth="1"/>
    <col min="49" max="52" width="12.453125" customWidth="1"/>
    <col min="53" max="53" width="2.7265625" customWidth="1"/>
    <col min="54" max="57" width="12.453125" customWidth="1"/>
    <col min="58" max="58" width="2.7265625" customWidth="1"/>
    <col min="59" max="62" width="12.453125" customWidth="1"/>
    <col min="63" max="63" width="2.7265625" customWidth="1"/>
    <col min="64" max="67" width="12.453125" customWidth="1"/>
    <col min="68" max="68" width="2.7265625" customWidth="1"/>
  </cols>
  <sheetData>
    <row r="1" spans="2:67" ht="28.5" x14ac:dyDescent="0.65">
      <c r="B1" s="126" t="s">
        <v>171</v>
      </c>
      <c r="C1" s="126"/>
    </row>
    <row r="2" spans="2:67" x14ac:dyDescent="0.35">
      <c r="B2" s="159" t="s">
        <v>150</v>
      </c>
    </row>
    <row r="4" spans="2:67" ht="43.5" x14ac:dyDescent="0.35">
      <c r="B4" s="139" t="s">
        <v>149</v>
      </c>
      <c r="C4" s="139" t="s">
        <v>122</v>
      </c>
      <c r="D4" s="140" t="s">
        <v>123</v>
      </c>
      <c r="E4" s="140" t="s">
        <v>124</v>
      </c>
      <c r="F4" s="140" t="s">
        <v>125</v>
      </c>
      <c r="G4" s="140" t="s">
        <v>126</v>
      </c>
      <c r="I4" s="140" t="s">
        <v>127</v>
      </c>
      <c r="J4" s="140" t="s">
        <v>128</v>
      </c>
      <c r="K4" s="140" t="s">
        <v>116</v>
      </c>
      <c r="L4" s="140" t="s">
        <v>129</v>
      </c>
      <c r="N4" s="140" t="s">
        <v>130</v>
      </c>
      <c r="O4" s="140" t="s">
        <v>131</v>
      </c>
      <c r="P4" s="140" t="s">
        <v>117</v>
      </c>
      <c r="Q4" s="140" t="s">
        <v>132</v>
      </c>
      <c r="S4" s="140" t="s">
        <v>133</v>
      </c>
      <c r="T4" s="140" t="s">
        <v>134</v>
      </c>
      <c r="U4" s="140" t="s">
        <v>118</v>
      </c>
      <c r="V4" s="140" t="s">
        <v>135</v>
      </c>
      <c r="X4" s="140" t="s">
        <v>136</v>
      </c>
      <c r="Y4" s="140" t="s">
        <v>137</v>
      </c>
      <c r="Z4" s="140" t="s">
        <v>119</v>
      </c>
      <c r="AA4" s="140" t="s">
        <v>138</v>
      </c>
      <c r="AC4" s="140" t="s">
        <v>139</v>
      </c>
      <c r="AD4" s="140" t="s">
        <v>140</v>
      </c>
      <c r="AE4" s="140" t="s">
        <v>120</v>
      </c>
      <c r="AF4" s="140" t="s">
        <v>141</v>
      </c>
      <c r="AH4" s="140" t="s">
        <v>142</v>
      </c>
      <c r="AI4" s="140" t="s">
        <v>143</v>
      </c>
      <c r="AJ4" s="140" t="s">
        <v>121</v>
      </c>
      <c r="AK4" s="140" t="s">
        <v>144</v>
      </c>
      <c r="AM4" s="140" t="s">
        <v>145</v>
      </c>
      <c r="AN4" s="140" t="s">
        <v>146</v>
      </c>
      <c r="AO4" s="140" t="s">
        <v>147</v>
      </c>
      <c r="AP4" s="140" t="s">
        <v>148</v>
      </c>
      <c r="AR4" s="140" t="s">
        <v>151</v>
      </c>
      <c r="AS4" s="140" t="s">
        <v>152</v>
      </c>
      <c r="AT4" s="140" t="s">
        <v>153</v>
      </c>
      <c r="AU4" s="140" t="s">
        <v>154</v>
      </c>
      <c r="AW4" s="140" t="s">
        <v>155</v>
      </c>
      <c r="AX4" s="140" t="s">
        <v>156</v>
      </c>
      <c r="AY4" s="140" t="s">
        <v>157</v>
      </c>
      <c r="AZ4" s="140" t="s">
        <v>158</v>
      </c>
      <c r="BB4" s="140" t="s">
        <v>159</v>
      </c>
      <c r="BC4" s="140" t="s">
        <v>160</v>
      </c>
      <c r="BD4" s="140" t="s">
        <v>161</v>
      </c>
      <c r="BE4" s="140" t="s">
        <v>162</v>
      </c>
      <c r="BG4" s="140" t="s">
        <v>163</v>
      </c>
      <c r="BH4" s="140" t="s">
        <v>164</v>
      </c>
      <c r="BI4" s="140" t="s">
        <v>165</v>
      </c>
      <c r="BJ4" s="140" t="s">
        <v>166</v>
      </c>
      <c r="BL4" s="140" t="s">
        <v>167</v>
      </c>
      <c r="BM4" s="140" t="s">
        <v>168</v>
      </c>
      <c r="BN4" s="140" t="s">
        <v>169</v>
      </c>
      <c r="BO4" s="140" t="s">
        <v>170</v>
      </c>
    </row>
    <row r="5" spans="2:67" x14ac:dyDescent="0.35">
      <c r="B5" s="144">
        <v>1980</v>
      </c>
      <c r="C5" s="141">
        <v>47</v>
      </c>
      <c r="D5" s="127">
        <v>0</v>
      </c>
      <c r="E5" s="127">
        <v>2129811.3199999998</v>
      </c>
      <c r="F5" s="127">
        <v>35496.86</v>
      </c>
      <c r="G5" s="127">
        <v>2094314.4599999997</v>
      </c>
      <c r="I5" s="127">
        <v>2094314.4599999997</v>
      </c>
      <c r="J5" s="127">
        <v>0</v>
      </c>
      <c r="K5" s="127">
        <v>141987.2340425532</v>
      </c>
      <c r="L5" s="127">
        <v>1952327.2259574465</v>
      </c>
      <c r="N5" s="127">
        <v>1952327.2259574465</v>
      </c>
      <c r="O5" s="127">
        <v>0</v>
      </c>
      <c r="P5" s="127">
        <v>141987.42000000001</v>
      </c>
      <c r="Q5" s="127">
        <v>1810339.8059574466</v>
      </c>
      <c r="S5" s="127">
        <v>1810339.8059574466</v>
      </c>
      <c r="T5" s="127">
        <v>0</v>
      </c>
      <c r="U5" s="127">
        <v>141987.42000000001</v>
      </c>
      <c r="V5" s="127">
        <v>1668352.3859574466</v>
      </c>
      <c r="X5" s="127">
        <v>1668352.3859574466</v>
      </c>
      <c r="Y5" s="127">
        <v>558602.25</v>
      </c>
      <c r="Z5" s="127">
        <v>176152.42</v>
      </c>
      <c r="AA5" s="127">
        <v>2050802.215957447</v>
      </c>
      <c r="AC5" s="127">
        <v>2050802.2159574467</v>
      </c>
      <c r="AD5" s="127">
        <v>147872.56</v>
      </c>
      <c r="AE5" s="127">
        <v>196064.62000000002</v>
      </c>
      <c r="AF5" s="127">
        <v>2002610.1559574464</v>
      </c>
      <c r="AH5" s="127">
        <v>2002610.1559574469</v>
      </c>
      <c r="AI5" s="127">
        <v>0</v>
      </c>
      <c r="AJ5" s="127">
        <v>142491.14999999997</v>
      </c>
      <c r="AK5" s="127">
        <v>1860119.005957447</v>
      </c>
      <c r="AM5" s="127">
        <v>1860119.005957447</v>
      </c>
      <c r="AN5" s="127">
        <v>4999999.9999999991</v>
      </c>
      <c r="AO5" s="127">
        <v>443164.74417242489</v>
      </c>
      <c r="AP5" s="127">
        <v>6416954.2617850211</v>
      </c>
      <c r="AR5" s="127">
        <v>6416954.2617850211</v>
      </c>
      <c r="AS5" s="127">
        <v>0</v>
      </c>
      <c r="AT5" s="127">
        <v>531797.6930069098</v>
      </c>
      <c r="AU5" s="127">
        <v>5885156.5687781116</v>
      </c>
      <c r="AW5" s="127">
        <v>5885156.5687781116</v>
      </c>
      <c r="AX5" s="127">
        <v>0</v>
      </c>
      <c r="AY5" s="127">
        <v>531797.6930069098</v>
      </c>
      <c r="AZ5" s="127">
        <v>5353358.8757712021</v>
      </c>
      <c r="BB5" s="127">
        <v>5353358.8757712021</v>
      </c>
      <c r="BC5" s="127">
        <v>3233937.7245481107</v>
      </c>
      <c r="BD5" s="127">
        <v>789767.78619331482</v>
      </c>
      <c r="BE5" s="127">
        <v>7797528.8141259979</v>
      </c>
      <c r="BG5" s="127">
        <v>7797528.8141259979</v>
      </c>
      <c r="BH5" s="127">
        <v>3305897.2374448418</v>
      </c>
      <c r="BI5" s="127">
        <v>1139468.0958841126</v>
      </c>
      <c r="BJ5" s="127">
        <v>9963957.9556867275</v>
      </c>
      <c r="BL5" s="127">
        <v>9963957.9556867275</v>
      </c>
      <c r="BM5" s="127">
        <v>13902632.77398017</v>
      </c>
      <c r="BN5" s="127">
        <v>1590250.5146212524</v>
      </c>
      <c r="BO5" s="127">
        <v>22276340.215045642</v>
      </c>
    </row>
    <row r="6" spans="2:67" s="128" customFormat="1" x14ac:dyDescent="0.35">
      <c r="B6" s="144">
        <v>1920</v>
      </c>
      <c r="C6" s="141">
        <v>50</v>
      </c>
      <c r="D6" s="129">
        <v>0</v>
      </c>
      <c r="E6" s="129">
        <v>0</v>
      </c>
      <c r="F6" s="129">
        <v>0</v>
      </c>
      <c r="G6" s="129">
        <v>0</v>
      </c>
      <c r="I6" s="129">
        <v>0</v>
      </c>
      <c r="J6" s="129">
        <v>0</v>
      </c>
      <c r="K6" s="129">
        <v>0</v>
      </c>
      <c r="L6" s="129">
        <v>0</v>
      </c>
      <c r="N6" s="129">
        <v>0</v>
      </c>
      <c r="O6" s="129">
        <v>751453.24579322198</v>
      </c>
      <c r="P6" s="129">
        <v>14660.689999999999</v>
      </c>
      <c r="Q6" s="129">
        <v>736792.55579322204</v>
      </c>
      <c r="S6" s="129">
        <v>736792.55579322204</v>
      </c>
      <c r="T6" s="129">
        <v>99473.76</v>
      </c>
      <c r="U6" s="129">
        <v>200796.69</v>
      </c>
      <c r="V6" s="129">
        <v>635469.62579322211</v>
      </c>
      <c r="X6" s="129">
        <v>635469.62579322211</v>
      </c>
      <c r="Y6" s="129">
        <v>-39392</v>
      </c>
      <c r="Z6" s="129">
        <v>190948.69</v>
      </c>
      <c r="AA6" s="129">
        <v>405128.9357932221</v>
      </c>
      <c r="AC6" s="129">
        <v>405128.9357932221</v>
      </c>
      <c r="AD6" s="129">
        <v>0</v>
      </c>
      <c r="AE6" s="129">
        <v>186463.66</v>
      </c>
      <c r="AF6" s="129">
        <v>218665.2757932221</v>
      </c>
      <c r="AH6" s="129">
        <v>218665.2757932221</v>
      </c>
      <c r="AI6" s="129">
        <v>0</v>
      </c>
      <c r="AJ6" s="129">
        <v>174834.49000000002</v>
      </c>
      <c r="AK6" s="129">
        <v>43830.78579322208</v>
      </c>
      <c r="AM6" s="129">
        <v>43830.78579322208</v>
      </c>
      <c r="AN6" s="129">
        <v>355862.95849988324</v>
      </c>
      <c r="AO6" s="129">
        <v>60840.146908541974</v>
      </c>
      <c r="AP6" s="129">
        <v>338853.59738456336</v>
      </c>
      <c r="AR6" s="129">
        <v>338853.59738456336</v>
      </c>
      <c r="AS6" s="129">
        <v>939007.19055842538</v>
      </c>
      <c r="AT6" s="129">
        <v>159335.3890425204</v>
      </c>
      <c r="AU6" s="129">
        <v>1118525.3989004684</v>
      </c>
      <c r="AW6" s="129">
        <v>1118525.3989004684</v>
      </c>
      <c r="AX6" s="129">
        <v>549266.48578381469</v>
      </c>
      <c r="AY6" s="129">
        <v>342184.04578964278</v>
      </c>
      <c r="AZ6" s="129">
        <v>1325607.8388946403</v>
      </c>
      <c r="BB6" s="129">
        <v>1325607.8388946403</v>
      </c>
      <c r="BC6" s="129">
        <v>1126780.2665171218</v>
      </c>
      <c r="BD6" s="129">
        <v>472963.71612596716</v>
      </c>
      <c r="BE6" s="129">
        <v>1979424.3892857952</v>
      </c>
      <c r="BG6" s="129">
        <v>1979424.3892857952</v>
      </c>
      <c r="BH6" s="129">
        <v>1113348.1692438659</v>
      </c>
      <c r="BI6" s="129">
        <v>614211.13837090158</v>
      </c>
      <c r="BJ6" s="129">
        <v>2478561.4201587597</v>
      </c>
      <c r="BL6" s="129">
        <v>2478561.4201587597</v>
      </c>
      <c r="BM6" s="129">
        <v>981680.0563821767</v>
      </c>
      <c r="BN6" s="129">
        <v>835215.94106462342</v>
      </c>
      <c r="BO6" s="129">
        <v>2625025.535476313</v>
      </c>
    </row>
    <row r="7" spans="2:67" s="128" customFormat="1" x14ac:dyDescent="0.35">
      <c r="B7" s="144">
        <v>1611</v>
      </c>
      <c r="C7" s="141">
        <v>12</v>
      </c>
      <c r="D7" s="129">
        <v>0</v>
      </c>
      <c r="E7" s="129">
        <v>0</v>
      </c>
      <c r="F7" s="129">
        <v>0</v>
      </c>
      <c r="G7" s="129">
        <v>0</v>
      </c>
      <c r="I7" s="129">
        <v>0</v>
      </c>
      <c r="J7" s="129">
        <v>0</v>
      </c>
      <c r="K7" s="129">
        <v>0</v>
      </c>
      <c r="L7" s="129">
        <v>0</v>
      </c>
      <c r="N7" s="129">
        <v>0</v>
      </c>
      <c r="O7" s="129">
        <v>2975336.9042067779</v>
      </c>
      <c r="P7" s="129">
        <v>49602.720000000001</v>
      </c>
      <c r="Q7" s="129">
        <v>2925734.1842067777</v>
      </c>
      <c r="S7" s="129">
        <v>2925734.1842067777</v>
      </c>
      <c r="T7" s="129">
        <v>0</v>
      </c>
      <c r="U7" s="129">
        <v>595232.68999999994</v>
      </c>
      <c r="V7" s="129">
        <v>2330501.4942067778</v>
      </c>
      <c r="X7" s="129">
        <v>2330501.4942067778</v>
      </c>
      <c r="Y7" s="129">
        <v>0</v>
      </c>
      <c r="Z7" s="129">
        <v>595232.68999999994</v>
      </c>
      <c r="AA7" s="129">
        <v>1735268.8042067778</v>
      </c>
      <c r="AC7" s="129">
        <v>1735268.8042067778</v>
      </c>
      <c r="AD7" s="129">
        <v>0</v>
      </c>
      <c r="AE7" s="129">
        <v>595232.68999999994</v>
      </c>
      <c r="AF7" s="129">
        <v>1140036.1142067779</v>
      </c>
      <c r="AH7" s="129">
        <v>1140036.1142067779</v>
      </c>
      <c r="AI7" s="129">
        <v>0</v>
      </c>
      <c r="AJ7" s="129">
        <v>595232.68999999994</v>
      </c>
      <c r="AK7" s="129">
        <v>544803.42420677794</v>
      </c>
      <c r="AM7" s="129">
        <v>544803.42420677794</v>
      </c>
      <c r="AN7" s="129">
        <v>1016511.5315001165</v>
      </c>
      <c r="AO7" s="129">
        <v>706776.48354146455</v>
      </c>
      <c r="AP7" s="129">
        <v>854538.47216542985</v>
      </c>
      <c r="AR7" s="129">
        <v>854538.47216542985</v>
      </c>
      <c r="AS7" s="129">
        <v>2682244.9894415741</v>
      </c>
      <c r="AT7" s="129">
        <v>309147.42556233035</v>
      </c>
      <c r="AU7" s="129">
        <v>3227636.0360446735</v>
      </c>
      <c r="AW7" s="129">
        <v>3227636.0360446735</v>
      </c>
      <c r="AX7" s="129">
        <v>1568962.7237951928</v>
      </c>
      <c r="AY7" s="129">
        <v>500397.35339067574</v>
      </c>
      <c r="AZ7" s="129">
        <v>4296201.4064491903</v>
      </c>
      <c r="BB7" s="129">
        <v>4296201.4064491903</v>
      </c>
      <c r="BC7" s="129">
        <v>3218612.9717173269</v>
      </c>
      <c r="BD7" s="129">
        <v>637185.8556419448</v>
      </c>
      <c r="BE7" s="129">
        <v>6877628.5225245729</v>
      </c>
      <c r="BG7" s="129">
        <v>6877628.5225245729</v>
      </c>
      <c r="BH7" s="129">
        <v>3180244.6014096867</v>
      </c>
      <c r="BI7" s="129">
        <v>778908.25751061609</v>
      </c>
      <c r="BJ7" s="129">
        <v>9278964.8664236441</v>
      </c>
      <c r="BL7" s="129">
        <v>9278964.8664236441</v>
      </c>
      <c r="BM7" s="129">
        <v>2804138.7104819864</v>
      </c>
      <c r="BN7" s="129">
        <v>1002091.9075629092</v>
      </c>
      <c r="BO7" s="129">
        <v>11081011.669342721</v>
      </c>
    </row>
    <row r="8" spans="2:67" x14ac:dyDescent="0.35">
      <c r="B8" s="142" t="s">
        <v>55</v>
      </c>
      <c r="C8" s="142"/>
      <c r="D8" s="143">
        <v>0</v>
      </c>
      <c r="E8" s="143">
        <v>2129811.3199999998</v>
      </c>
      <c r="F8" s="143">
        <v>35496.86</v>
      </c>
      <c r="G8" s="143">
        <v>2094314.4599999997</v>
      </c>
      <c r="I8" s="143">
        <v>2094314.4599999997</v>
      </c>
      <c r="J8" s="143">
        <v>0</v>
      </c>
      <c r="K8" s="143">
        <v>141987.2340425532</v>
      </c>
      <c r="L8" s="143">
        <v>1952327.2259574465</v>
      </c>
      <c r="N8" s="143">
        <v>1952327.2259574465</v>
      </c>
      <c r="O8" s="143">
        <v>3726790.15</v>
      </c>
      <c r="P8" s="143">
        <v>206250.83000000002</v>
      </c>
      <c r="Q8" s="143">
        <v>5472866.5459574461</v>
      </c>
      <c r="S8" s="143">
        <v>5472866.5459574461</v>
      </c>
      <c r="T8" s="143">
        <v>99473.76</v>
      </c>
      <c r="U8" s="143">
        <v>938016.79999999993</v>
      </c>
      <c r="V8" s="143">
        <v>4634323.505957447</v>
      </c>
      <c r="X8" s="143">
        <v>4634323.505957447</v>
      </c>
      <c r="Y8" s="143">
        <v>519210.25</v>
      </c>
      <c r="Z8" s="143">
        <v>962333.79999999993</v>
      </c>
      <c r="AA8" s="143">
        <v>4191199.9559574467</v>
      </c>
      <c r="AC8" s="143">
        <v>4191199.9559574467</v>
      </c>
      <c r="AD8" s="143">
        <v>147872.56</v>
      </c>
      <c r="AE8" s="143">
        <v>977760.97</v>
      </c>
      <c r="AF8" s="143">
        <v>3361311.5459574466</v>
      </c>
      <c r="AH8" s="143">
        <v>3361311.545957447</v>
      </c>
      <c r="AI8" s="143">
        <v>0</v>
      </c>
      <c r="AJ8" s="143">
        <v>912558.33</v>
      </c>
      <c r="AK8" s="143">
        <v>2448753.215957447</v>
      </c>
      <c r="AM8" s="143">
        <v>2448753.215957447</v>
      </c>
      <c r="AN8" s="143">
        <v>6372374.4899999984</v>
      </c>
      <c r="AO8" s="143">
        <v>1210781.3746224314</v>
      </c>
      <c r="AP8" s="143">
        <v>7610346.3313350147</v>
      </c>
      <c r="AR8" s="143">
        <v>7610346.3313350147</v>
      </c>
      <c r="AS8" s="143">
        <v>3621252.1799999997</v>
      </c>
      <c r="AT8" s="143">
        <v>1000280.5076117606</v>
      </c>
      <c r="AU8" s="143">
        <v>10231318.003723254</v>
      </c>
      <c r="AW8" s="143">
        <v>10231318.003723254</v>
      </c>
      <c r="AX8" s="143">
        <v>2118229.2095790077</v>
      </c>
      <c r="AY8" s="143">
        <v>1374379.0921872284</v>
      </c>
      <c r="AZ8" s="143">
        <v>10975168.121115033</v>
      </c>
      <c r="BB8" s="143">
        <v>10975168.121115033</v>
      </c>
      <c r="BC8" s="143">
        <v>7579330.962782559</v>
      </c>
      <c r="BD8" s="143">
        <v>1899917.3579612267</v>
      </c>
      <c r="BE8" s="143">
        <v>16654581.725936366</v>
      </c>
      <c r="BG8" s="143">
        <v>16654581.725936366</v>
      </c>
      <c r="BH8" s="143">
        <v>7599490.0080983946</v>
      </c>
      <c r="BI8" s="143">
        <v>2532587.4917656304</v>
      </c>
      <c r="BJ8" s="143">
        <v>21721484.242269132</v>
      </c>
      <c r="BL8" s="143">
        <v>21721484.242269132</v>
      </c>
      <c r="BM8" s="143">
        <v>17688451.540844336</v>
      </c>
      <c r="BN8" s="143">
        <v>3427558.363248785</v>
      </c>
      <c r="BO8" s="143">
        <v>35982377.419864677</v>
      </c>
    </row>
    <row r="10" spans="2:67" x14ac:dyDescent="0.35">
      <c r="B10" s="159"/>
    </row>
    <row r="12" spans="2:67" s="130" customFormat="1" x14ac:dyDescent="0.35"/>
    <row r="13" spans="2:67" s="130" customFormat="1" x14ac:dyDescent="0.35"/>
  </sheetData>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5DE9-93FB-4187-B73A-DB8CB3F07A3A}">
  <dimension ref="A1:AY101"/>
  <sheetViews>
    <sheetView topLeftCell="A9" zoomScale="85" zoomScaleNormal="85" workbookViewId="0">
      <selection activeCell="T5" sqref="T5"/>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2.81640625" style="10" customWidth="1"/>
    <col min="42" max="42" width="12.81640625" style="10" bestFit="1" customWidth="1"/>
    <col min="43" max="43" width="13" style="10" customWidth="1"/>
    <col min="44" max="44" width="13.26953125" style="10" customWidth="1"/>
    <col min="45" max="45" width="12.81640625" style="10" bestFit="1" customWidth="1"/>
    <col min="46" max="46" width="13.7265625" style="10" customWidth="1"/>
    <col min="47" max="47" width="13" style="10" customWidth="1"/>
    <col min="48" max="48" width="12.81640625" style="10" bestFit="1" customWidth="1"/>
    <col min="49" max="49" width="12.453125" style="10"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111" t="s">
        <v>0</v>
      </c>
      <c r="T1" s="4" t="s">
        <v>111</v>
      </c>
    </row>
    <row r="2" spans="1:49" s="2" customFormat="1" x14ac:dyDescent="0.35">
      <c r="A2" s="1"/>
      <c r="B2" s="1"/>
      <c r="C2" s="1"/>
      <c r="D2" s="1"/>
      <c r="E2" s="1"/>
      <c r="F2" s="1"/>
      <c r="G2" s="1"/>
      <c r="H2" s="1"/>
      <c r="I2" s="1"/>
      <c r="J2" s="1"/>
      <c r="K2" s="1"/>
      <c r="L2" s="1"/>
      <c r="M2" s="1"/>
      <c r="N2" s="1"/>
      <c r="O2" s="1"/>
      <c r="P2" s="1"/>
      <c r="Q2" s="1"/>
      <c r="R2" s="1"/>
      <c r="S2" s="111" t="s">
        <v>1</v>
      </c>
      <c r="T2" s="5" t="s">
        <v>172</v>
      </c>
    </row>
    <row r="3" spans="1:49" s="2" customFormat="1" x14ac:dyDescent="0.35">
      <c r="A3" s="1"/>
      <c r="B3" s="1"/>
      <c r="C3" s="1"/>
      <c r="D3" s="1"/>
      <c r="E3" s="1"/>
      <c r="F3" s="1"/>
      <c r="G3" s="1"/>
      <c r="H3" s="1"/>
      <c r="I3" s="1"/>
      <c r="J3" s="1"/>
      <c r="K3" s="1"/>
      <c r="L3" s="1"/>
      <c r="M3" s="1"/>
      <c r="N3" s="1"/>
      <c r="O3" s="1"/>
      <c r="P3" s="1"/>
      <c r="Q3" s="1"/>
      <c r="R3" s="1"/>
      <c r="S3" s="111" t="s">
        <v>2</v>
      </c>
      <c r="T3" s="5"/>
    </row>
    <row r="4" spans="1:49" s="2" customFormat="1" ht="15.5" x14ac:dyDescent="0.35">
      <c r="A4" s="40"/>
      <c r="B4" s="40"/>
      <c r="C4" s="1"/>
      <c r="D4" s="1"/>
      <c r="E4" s="1"/>
      <c r="F4" s="1"/>
      <c r="G4" s="1"/>
      <c r="H4" s="1"/>
      <c r="I4" s="1"/>
      <c r="J4" s="1"/>
      <c r="K4" s="1"/>
      <c r="L4" s="1"/>
      <c r="M4" s="1"/>
      <c r="N4" s="1"/>
      <c r="O4" s="1"/>
      <c r="P4" s="1"/>
      <c r="Q4" s="1"/>
      <c r="R4" s="1"/>
      <c r="S4" s="111" t="s">
        <v>4</v>
      </c>
      <c r="T4" s="5" t="s">
        <v>173</v>
      </c>
    </row>
    <row r="5" spans="1:49" s="2" customFormat="1" x14ac:dyDescent="0.35">
      <c r="A5" s="1"/>
      <c r="B5" s="1"/>
      <c r="C5" s="1"/>
      <c r="D5" s="1"/>
      <c r="E5" s="1"/>
      <c r="F5" s="1"/>
      <c r="G5" s="1"/>
      <c r="H5" s="1"/>
      <c r="I5" s="1"/>
      <c r="J5" s="1"/>
      <c r="K5" s="1"/>
      <c r="L5" s="1"/>
      <c r="M5" s="1"/>
      <c r="N5" s="1"/>
      <c r="O5" s="1"/>
      <c r="P5" s="1"/>
      <c r="Q5" s="1"/>
      <c r="R5" s="1"/>
      <c r="S5" s="111" t="s">
        <v>5</v>
      </c>
      <c r="T5" s="7"/>
    </row>
    <row r="6" spans="1:49" s="2" customFormat="1" x14ac:dyDescent="0.35">
      <c r="A6" s="1"/>
      <c r="B6" s="1"/>
      <c r="C6" s="1"/>
      <c r="D6" s="1"/>
      <c r="E6" s="1"/>
      <c r="F6" s="1"/>
      <c r="G6" s="1"/>
      <c r="H6" s="1"/>
      <c r="I6" s="1"/>
      <c r="J6" s="1"/>
      <c r="K6" s="1"/>
      <c r="L6" s="1"/>
      <c r="M6" s="1"/>
      <c r="N6" s="1"/>
      <c r="O6" s="1"/>
      <c r="P6" s="1"/>
      <c r="Q6" s="1"/>
      <c r="R6" s="1"/>
      <c r="S6" s="111"/>
      <c r="T6" s="4"/>
    </row>
    <row r="7" spans="1:49" s="2" customFormat="1" x14ac:dyDescent="0.35">
      <c r="A7" s="1"/>
      <c r="B7" s="1"/>
      <c r="C7" s="1"/>
      <c r="D7" s="1"/>
      <c r="E7" s="1"/>
      <c r="F7" s="1"/>
      <c r="G7" s="1"/>
      <c r="H7" s="1"/>
      <c r="I7" s="1"/>
      <c r="J7" s="1"/>
      <c r="K7" s="1"/>
      <c r="L7" s="1"/>
      <c r="M7" s="1"/>
      <c r="N7" s="1"/>
      <c r="O7" s="1"/>
      <c r="P7" s="1"/>
      <c r="Q7" s="1"/>
      <c r="R7" s="1"/>
      <c r="S7" s="111" t="s">
        <v>6</v>
      </c>
      <c r="T7" s="117">
        <f>+'App.2-FA Proposed REG Inves Cx'!$L$7</f>
        <v>45622</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c r="AI14" s="135"/>
      <c r="AJ14" s="135"/>
      <c r="AK14" s="135"/>
      <c r="AL14" s="135"/>
      <c r="AM14" s="135"/>
      <c r="AN14" s="135"/>
      <c r="AO14" s="135"/>
      <c r="AP14" s="135"/>
      <c r="AQ14" s="135"/>
      <c r="AR14" s="135"/>
      <c r="AS14" s="135"/>
      <c r="AT14" s="135"/>
      <c r="AU14" s="135"/>
      <c r="AV14" s="135"/>
      <c r="AW14" s="135"/>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111"/>
      <c r="B17" s="111"/>
      <c r="C17" s="41"/>
      <c r="D17" s="111"/>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111" t="s">
        <v>53</v>
      </c>
      <c r="G18" s="112" t="s">
        <v>54</v>
      </c>
      <c r="H18" s="1"/>
      <c r="I18" s="111" t="s">
        <v>53</v>
      </c>
      <c r="J18" s="112" t="s">
        <v>54</v>
      </c>
      <c r="K18" s="1"/>
      <c r="L18" s="111" t="s">
        <v>53</v>
      </c>
      <c r="M18" s="112" t="s">
        <v>54</v>
      </c>
      <c r="N18" s="1"/>
      <c r="O18" s="111" t="s">
        <v>53</v>
      </c>
      <c r="P18" s="112" t="s">
        <v>54</v>
      </c>
      <c r="Q18" s="1"/>
      <c r="R18" s="111" t="s">
        <v>53</v>
      </c>
      <c r="S18" s="112" t="s">
        <v>54</v>
      </c>
      <c r="T18" s="1"/>
      <c r="U18" s="111" t="s">
        <v>53</v>
      </c>
      <c r="V18" s="112" t="s">
        <v>54</v>
      </c>
      <c r="W18" s="1"/>
      <c r="X18" s="111" t="s">
        <v>53</v>
      </c>
      <c r="Y18" s="112" t="s">
        <v>54</v>
      </c>
      <c r="Z18" s="1"/>
      <c r="AA18" s="111" t="s">
        <v>53</v>
      </c>
      <c r="AB18" s="112" t="s">
        <v>54</v>
      </c>
      <c r="AC18" s="1"/>
      <c r="AD18" s="111" t="s">
        <v>53</v>
      </c>
      <c r="AE18" s="112" t="s">
        <v>54</v>
      </c>
      <c r="AF18" s="1"/>
      <c r="AG18" s="111" t="s">
        <v>53</v>
      </c>
      <c r="AH18" s="112"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111" t="s">
        <v>56</v>
      </c>
      <c r="B20" s="111"/>
      <c r="C20" s="30"/>
      <c r="D20" s="30"/>
      <c r="E20" s="45">
        <f>F83</f>
        <v>0</v>
      </c>
      <c r="F20" s="46">
        <f>E20*F19</f>
        <v>0</v>
      </c>
      <c r="G20" s="47">
        <f>E20*G19</f>
        <v>0</v>
      </c>
      <c r="H20" s="45">
        <f>G83</f>
        <v>0</v>
      </c>
      <c r="I20" s="46">
        <f>H20*I19</f>
        <v>0</v>
      </c>
      <c r="J20" s="47">
        <f>H20*J19</f>
        <v>0</v>
      </c>
      <c r="K20" s="45">
        <f>H83</f>
        <v>1047157.2299999999</v>
      </c>
      <c r="L20" s="46">
        <f>K20*L19</f>
        <v>62829.433799999992</v>
      </c>
      <c r="M20" s="47">
        <f>K20*M19</f>
        <v>984327.79619999987</v>
      </c>
      <c r="N20" s="45">
        <f>I83</f>
        <v>2023320.8429787233</v>
      </c>
      <c r="O20" s="46">
        <f>N20*O19</f>
        <v>121399.2505787234</v>
      </c>
      <c r="P20" s="47">
        <f>N20*P19</f>
        <v>1901921.5923999997</v>
      </c>
      <c r="Q20" s="45">
        <f>J83</f>
        <v>3712596.8859574464</v>
      </c>
      <c r="R20" s="46">
        <f>Q20*R19</f>
        <v>222755.81315744677</v>
      </c>
      <c r="S20" s="47">
        <f>Q20*S19</f>
        <v>3489841.0727999993</v>
      </c>
      <c r="T20" s="45">
        <f>K83</f>
        <v>5053595.0259574465</v>
      </c>
      <c r="U20" s="46">
        <f>T20*U19</f>
        <v>303215.7015574468</v>
      </c>
      <c r="V20" s="47">
        <f>T20*V19</f>
        <v>4750379.3243999993</v>
      </c>
      <c r="W20" s="45">
        <f>L83</f>
        <v>4412761.7309574466</v>
      </c>
      <c r="X20" s="46">
        <f>W20*X19</f>
        <v>264765.70385744679</v>
      </c>
      <c r="Y20" s="47">
        <f>W20*Y19</f>
        <v>4147996.0270999996</v>
      </c>
      <c r="Z20" s="48">
        <f>M83</f>
        <v>3776255.7509574462</v>
      </c>
      <c r="AA20" s="46">
        <f>Z20*AA19</f>
        <v>226575.34505744677</v>
      </c>
      <c r="AB20" s="47">
        <f>Z20*AB19</f>
        <v>3549680.4058999992</v>
      </c>
      <c r="AC20" s="48">
        <f>N83</f>
        <v>2905032.3809574461</v>
      </c>
      <c r="AD20" s="46">
        <f>AC20*AD19</f>
        <v>174301.94285744676</v>
      </c>
      <c r="AE20" s="47">
        <f>AC20*AE19</f>
        <v>2730730.438099999</v>
      </c>
      <c r="AF20" s="48">
        <f>O83</f>
        <v>5029549.7736462299</v>
      </c>
      <c r="AG20" s="46">
        <f>AF20*AG19</f>
        <v>301772.98641877377</v>
      </c>
      <c r="AH20" s="47">
        <f>AF20*AH19</f>
        <v>4727776.7872274555</v>
      </c>
      <c r="AI20" s="48">
        <f>P83</f>
        <v>8920832.1675291322</v>
      </c>
      <c r="AJ20" s="46">
        <f>AI20*AJ19</f>
        <v>535249.93005174794</v>
      </c>
      <c r="AK20" s="47">
        <f>AI20*AK19</f>
        <v>8385582.2374773836</v>
      </c>
      <c r="AL20" s="48">
        <f>Q83</f>
        <v>10603243.062419143</v>
      </c>
      <c r="AM20" s="46">
        <f>AL20*AM19</f>
        <v>636194.5837451485</v>
      </c>
      <c r="AN20" s="47">
        <f>AL20*AN19</f>
        <v>9967048.4786739927</v>
      </c>
      <c r="AO20" s="48">
        <f>R83</f>
        <v>13814874.923525698</v>
      </c>
      <c r="AP20" s="46">
        <f>AO20*AP19</f>
        <v>828892.4954115419</v>
      </c>
      <c r="AQ20" s="47">
        <f>AO20*AQ19</f>
        <v>12985982.428114155</v>
      </c>
      <c r="AR20" s="48">
        <f>S83</f>
        <v>19188032.984102748</v>
      </c>
      <c r="AS20" s="46">
        <f>AR20*AS19</f>
        <v>1151281.9790461648</v>
      </c>
      <c r="AT20" s="47">
        <f>AR20*AT19</f>
        <v>18036751.005056582</v>
      </c>
      <c r="AU20" s="48">
        <f>T83</f>
        <v>28851930.831066906</v>
      </c>
      <c r="AV20" s="46">
        <f>AU20*AV19</f>
        <v>1731115.8498640144</v>
      </c>
      <c r="AW20" s="47">
        <f>AU20*AW19</f>
        <v>27120814.981202889</v>
      </c>
    </row>
    <row r="21" spans="1:49" x14ac:dyDescent="0.35">
      <c r="A21" s="1" t="s">
        <v>57</v>
      </c>
      <c r="B21" s="1"/>
      <c r="C21" s="49"/>
      <c r="D21" s="153"/>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153"/>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118">
        <v>2015</v>
      </c>
      <c r="C23" s="113">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111" t="s">
        <v>61</v>
      </c>
      <c r="B25" s="1"/>
      <c r="C25" s="1"/>
      <c r="D25" s="1"/>
      <c r="F25" s="34">
        <f>SUM(F20+F24)</f>
        <v>0</v>
      </c>
      <c r="G25" s="34">
        <f>SUM(G20+G24)</f>
        <v>0</v>
      </c>
      <c r="H25" s="1"/>
      <c r="I25" s="34">
        <f>SUM(I20+I24)</f>
        <v>0</v>
      </c>
      <c r="J25" s="34">
        <f>SUM(J20+J24)</f>
        <v>0</v>
      </c>
      <c r="K25" s="1"/>
      <c r="L25" s="34">
        <f>SUM(L20+L24)</f>
        <v>62829.433799999992</v>
      </c>
      <c r="M25" s="34">
        <f>SUM(M20+M24)</f>
        <v>984327.79619999987</v>
      </c>
      <c r="N25" s="1"/>
      <c r="O25" s="34">
        <f>SUM(O20+O24)</f>
        <v>121399.2505787234</v>
      </c>
      <c r="P25" s="34">
        <f>SUM(P20+P24)</f>
        <v>1901921.5923999997</v>
      </c>
      <c r="Q25" s="1"/>
      <c r="R25" s="34">
        <f>SUM(R20+R24)</f>
        <v>222755.81315744677</v>
      </c>
      <c r="S25" s="34">
        <f>SUM(S20+S24)</f>
        <v>3489841.0727999993</v>
      </c>
      <c r="T25" s="1"/>
      <c r="U25" s="34">
        <f>SUM(U20+U24)</f>
        <v>303215.7015574468</v>
      </c>
      <c r="V25" s="34">
        <f>SUM(V20+V24)</f>
        <v>4750379.3243999993</v>
      </c>
      <c r="W25" s="1"/>
      <c r="X25" s="34">
        <f>SUM(X20+X24)</f>
        <v>264765.70385744679</v>
      </c>
      <c r="Y25" s="34">
        <f>SUM(Y20+Y24)</f>
        <v>4147996.0270999996</v>
      </c>
      <c r="Z25" s="1"/>
      <c r="AA25" s="34">
        <f>SUM(AA20+AA24)</f>
        <v>226575.34505744677</v>
      </c>
      <c r="AB25" s="34">
        <f>SUM(AB20+AB24)</f>
        <v>3549680.4058999992</v>
      </c>
      <c r="AC25" s="1"/>
      <c r="AD25" s="34">
        <f>SUM(AD20+AD24)</f>
        <v>174301.94285744676</v>
      </c>
      <c r="AE25" s="34">
        <f>SUM(AE20+AE24)</f>
        <v>2730730.438099999</v>
      </c>
      <c r="AF25" s="1"/>
      <c r="AG25" s="34">
        <f>SUM(AG20+AG24)</f>
        <v>301772.98641877377</v>
      </c>
      <c r="AH25" s="34">
        <f>SUM(AH20+AH24)</f>
        <v>4727776.7872274555</v>
      </c>
      <c r="AI25" s="1"/>
      <c r="AJ25" s="34">
        <f>SUM(AJ20+AJ24)</f>
        <v>535249.93005174794</v>
      </c>
      <c r="AK25" s="34">
        <f>SUM(AK20+AK24)</f>
        <v>8385582.2374773836</v>
      </c>
      <c r="AL25" s="1"/>
      <c r="AM25" s="34">
        <f>SUM(AM20+AM24)</f>
        <v>636194.5837451485</v>
      </c>
      <c r="AN25" s="34">
        <f>SUM(AN20+AN24)</f>
        <v>9967048.4786739927</v>
      </c>
      <c r="AO25" s="1"/>
      <c r="AP25" s="34">
        <f>SUM(AP20+AP24)</f>
        <v>828892.4954115419</v>
      </c>
      <c r="AQ25" s="34">
        <f>SUM(AQ20+AQ24)</f>
        <v>12985982.428114155</v>
      </c>
      <c r="AR25" s="1"/>
      <c r="AS25" s="34">
        <f>SUM(AS20+AS24)</f>
        <v>1151281.9790461648</v>
      </c>
      <c r="AT25" s="34">
        <f>SUM(AT20+AT24)</f>
        <v>18036751.005056582</v>
      </c>
      <c r="AU25" s="1"/>
      <c r="AV25" s="34">
        <f>SUM(AV20+AV24)</f>
        <v>1731115.8498640144</v>
      </c>
      <c r="AW25" s="34">
        <f>SUM(AW20+AW24)</f>
        <v>27120814.981202889</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113">
        <v>2015</v>
      </c>
      <c r="C27" s="113">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2513.1773519999997</v>
      </c>
      <c r="M28" s="34">
        <f>M25*$B$28</f>
        <v>39373.111847999993</v>
      </c>
      <c r="N28" s="30"/>
      <c r="O28" s="34">
        <f>O25*$B$28</f>
        <v>4855.970023148936</v>
      </c>
      <c r="P28" s="34">
        <f>P25*$B$28</f>
        <v>76076.863695999986</v>
      </c>
      <c r="Q28" s="30"/>
      <c r="R28" s="34">
        <f>R25*$B$28</f>
        <v>8910.2325262978702</v>
      </c>
      <c r="S28" s="34">
        <f>S25*$B$28</f>
        <v>139593.64291199998</v>
      </c>
      <c r="T28" s="30"/>
      <c r="U28" s="34">
        <f>U25*$C$28</f>
        <v>12128.628062297872</v>
      </c>
      <c r="V28" s="34">
        <f>V25*$C$28</f>
        <v>190015.17297599997</v>
      </c>
      <c r="W28" s="30"/>
      <c r="X28" s="34">
        <f>X25*$C$28</f>
        <v>10590.628154297872</v>
      </c>
      <c r="Y28" s="34">
        <f>Y25*$C$28</f>
        <v>165919.84108399999</v>
      </c>
      <c r="Z28" s="30"/>
      <c r="AA28" s="34">
        <f>AA25*$C$28</f>
        <v>9063.0138022978717</v>
      </c>
      <c r="AB28" s="34">
        <f>AB25*$C$28</f>
        <v>141987.21623599998</v>
      </c>
      <c r="AC28" s="30"/>
      <c r="AD28" s="34">
        <f>AD25*$C$28</f>
        <v>6972.0777142978704</v>
      </c>
      <c r="AE28" s="34">
        <f>AE25*$C$28</f>
        <v>109229.21752399996</v>
      </c>
      <c r="AF28" s="30"/>
      <c r="AG28" s="34">
        <f>AG25*$C$28</f>
        <v>12070.919456750951</v>
      </c>
      <c r="AH28" s="34">
        <f>AH25*$C$28</f>
        <v>189111.07148909822</v>
      </c>
      <c r="AI28" s="30"/>
      <c r="AJ28" s="34">
        <f>AJ25*$D$28</f>
        <v>21409.997202069917</v>
      </c>
      <c r="AK28" s="34">
        <f>AK25*$D$28</f>
        <v>335423.28949909535</v>
      </c>
      <c r="AL28" s="30"/>
      <c r="AM28" s="34">
        <f>AM25*$D$28</f>
        <v>25447.783349805941</v>
      </c>
      <c r="AN28" s="34">
        <f>AN25*$D$28</f>
        <v>398681.93914695969</v>
      </c>
      <c r="AO28" s="30"/>
      <c r="AP28" s="34">
        <f>AP25*$D$28</f>
        <v>33155.699816461674</v>
      </c>
      <c r="AQ28" s="34">
        <f>AQ25*$D$28</f>
        <v>519439.29712456622</v>
      </c>
      <c r="AR28" s="30"/>
      <c r="AS28" s="34">
        <f>AS25*$D$28</f>
        <v>46051.279161846593</v>
      </c>
      <c r="AT28" s="34">
        <f>AT25*$D$28</f>
        <v>721470.04020226328</v>
      </c>
      <c r="AU28" s="30"/>
      <c r="AV28" s="34">
        <f>AV25*$D$28</f>
        <v>69244.633994560572</v>
      </c>
      <c r="AW28" s="34">
        <f>AW25*$D$28</f>
        <v>1084832.5992481157</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35184.482927999998</v>
      </c>
      <c r="M29" s="34">
        <f>M25*$B$29</f>
        <v>551223.56587199995</v>
      </c>
      <c r="N29" s="59"/>
      <c r="O29" s="34">
        <f>O25*$B$29</f>
        <v>67983.580324085109</v>
      </c>
      <c r="P29" s="34">
        <f>P25*$B$29</f>
        <v>1065076.0917439999</v>
      </c>
      <c r="Q29" s="59"/>
      <c r="R29" s="34">
        <f>R25*$B$29</f>
        <v>124743.2553681702</v>
      </c>
      <c r="S29" s="34">
        <f>S25*$B$29</f>
        <v>1954311.0007679998</v>
      </c>
      <c r="T29" s="59"/>
      <c r="U29" s="34">
        <f>U25*$C$29</f>
        <v>169800.79287217022</v>
      </c>
      <c r="V29" s="34">
        <f>V25*$C$29</f>
        <v>2660212.421664</v>
      </c>
      <c r="W29" s="59"/>
      <c r="X29" s="34">
        <f>X25*$C$29</f>
        <v>148268.79416017022</v>
      </c>
      <c r="Y29" s="34">
        <f>Y25*$C$29</f>
        <v>2322877.7751759999</v>
      </c>
      <c r="Z29" s="59"/>
      <c r="AA29" s="34">
        <f>AA25*$C$29</f>
        <v>126882.1932321702</v>
      </c>
      <c r="AB29" s="34">
        <f>AB25*$C$29</f>
        <v>1987821.0273039998</v>
      </c>
      <c r="AC29" s="59"/>
      <c r="AD29" s="34">
        <f>AD25*$C$29</f>
        <v>97609.088000170188</v>
      </c>
      <c r="AE29" s="34">
        <f>AE25*$C$29</f>
        <v>1529209.0453359997</v>
      </c>
      <c r="AF29" s="59"/>
      <c r="AG29" s="34">
        <f>AG25*$C$29</f>
        <v>168992.87239451334</v>
      </c>
      <c r="AH29" s="34">
        <f>AH25*$C$29</f>
        <v>2647555.0008473755</v>
      </c>
      <c r="AI29" s="59"/>
      <c r="AJ29" s="34">
        <f>AJ25*$D$29</f>
        <v>299739.96082897886</v>
      </c>
      <c r="AK29" s="34">
        <f>AK25*$D$29</f>
        <v>4695926.0529873352</v>
      </c>
      <c r="AL29" s="59"/>
      <c r="AM29" s="34">
        <f>AM25*$D$29</f>
        <v>356268.96689728322</v>
      </c>
      <c r="AN29" s="34">
        <f>AN25*$D$29</f>
        <v>5581547.1480574366</v>
      </c>
      <c r="AO29" s="59"/>
      <c r="AP29" s="34">
        <f>AP25*$D$29</f>
        <v>464179.79743046348</v>
      </c>
      <c r="AQ29" s="34">
        <f>AQ25*$D$29</f>
        <v>7272150.1597439274</v>
      </c>
      <c r="AR29" s="59"/>
      <c r="AS29" s="34">
        <f>AS25*$D$29</f>
        <v>644717.90826585237</v>
      </c>
      <c r="AT29" s="34">
        <f>AT25*$D$29</f>
        <v>10100580.562831687</v>
      </c>
      <c r="AU29" s="59"/>
      <c r="AV29" s="34">
        <f>AV25*$D$29</f>
        <v>969424.87592384813</v>
      </c>
      <c r="AW29" s="34">
        <f>AW25*$D$29</f>
        <v>15187656.389473619</v>
      </c>
    </row>
    <row r="30" spans="1:49" x14ac:dyDescent="0.35">
      <c r="A30" s="1" t="s">
        <v>64</v>
      </c>
      <c r="B30" s="58">
        <v>0.4</v>
      </c>
      <c r="C30" s="58">
        <v>0.4</v>
      </c>
      <c r="D30" s="58">
        <v>0.4</v>
      </c>
      <c r="F30" s="34">
        <f>F25*$B$30</f>
        <v>0</v>
      </c>
      <c r="G30" s="34">
        <f>G25*$B$30</f>
        <v>0</v>
      </c>
      <c r="H30" s="60"/>
      <c r="I30" s="34">
        <f>I25*$B$30</f>
        <v>0</v>
      </c>
      <c r="J30" s="34">
        <f>J25*$B$30</f>
        <v>0</v>
      </c>
      <c r="K30" s="60"/>
      <c r="L30" s="34">
        <f>L25*$B$30</f>
        <v>25131.773519999999</v>
      </c>
      <c r="M30" s="34">
        <f>M25*$B$30</f>
        <v>393731.11847999995</v>
      </c>
      <c r="N30" s="60"/>
      <c r="O30" s="34">
        <f>O25*$B$30</f>
        <v>48559.700231489362</v>
      </c>
      <c r="P30" s="34">
        <f>P25*$B$30</f>
        <v>760768.63695999992</v>
      </c>
      <c r="Q30" s="60"/>
      <c r="R30" s="34">
        <f>R25*$B$30</f>
        <v>89102.325262978717</v>
      </c>
      <c r="S30" s="34">
        <f>S25*$B$30</f>
        <v>1395936.4291199998</v>
      </c>
      <c r="T30" s="60"/>
      <c r="U30" s="34">
        <f>U25*$C$30</f>
        <v>121286.28062297872</v>
      </c>
      <c r="V30" s="34">
        <f>V25*$C$30</f>
        <v>1900151.7297599998</v>
      </c>
      <c r="W30" s="60"/>
      <c r="X30" s="34">
        <f>X25*$C$30</f>
        <v>105906.28154297872</v>
      </c>
      <c r="Y30" s="34">
        <f>Y25*$C$30</f>
        <v>1659198.41084</v>
      </c>
      <c r="Z30" s="60"/>
      <c r="AA30" s="34">
        <f>AA25*$C$30</f>
        <v>90630.138022978717</v>
      </c>
      <c r="AB30" s="34">
        <f>AB25*$C$30</f>
        <v>1419872.1623599997</v>
      </c>
      <c r="AC30" s="60"/>
      <c r="AD30" s="34">
        <f>AD25*$C$30</f>
        <v>69720.77714297871</v>
      </c>
      <c r="AE30" s="34">
        <f>AE25*$C$30</f>
        <v>1092292.1752399995</v>
      </c>
      <c r="AF30" s="60"/>
      <c r="AG30" s="34">
        <f>AG25*$C$30</f>
        <v>120709.19456750952</v>
      </c>
      <c r="AH30" s="34">
        <f>AH25*$C$30</f>
        <v>1891110.7148909823</v>
      </c>
      <c r="AI30" s="60"/>
      <c r="AJ30" s="34">
        <f>AJ25*$D$30</f>
        <v>214099.97202069918</v>
      </c>
      <c r="AK30" s="34">
        <f>AK25*$D$30</f>
        <v>3354232.8949909536</v>
      </c>
      <c r="AL30" s="60"/>
      <c r="AM30" s="34">
        <f>AM25*$D$30</f>
        <v>254477.83349805942</v>
      </c>
      <c r="AN30" s="34">
        <f>AN25*$D$30</f>
        <v>3986819.3914695974</v>
      </c>
      <c r="AO30" s="60"/>
      <c r="AP30" s="34">
        <f>AP25*$D$30</f>
        <v>331556.99816461676</v>
      </c>
      <c r="AQ30" s="34">
        <f>AQ25*$D$30</f>
        <v>5194392.9712456623</v>
      </c>
      <c r="AR30" s="60"/>
      <c r="AS30" s="34">
        <f>AS25*$D$30</f>
        <v>460512.79161846591</v>
      </c>
      <c r="AT30" s="34">
        <f>AT25*$D$30</f>
        <v>7214700.4020226337</v>
      </c>
      <c r="AU30" s="60"/>
      <c r="AV30" s="34">
        <f>AV25*$D$30</f>
        <v>692446.33994560584</v>
      </c>
      <c r="AW30" s="34">
        <f>AW25*$D$30</f>
        <v>10848325.992481157</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5.04E-2</v>
      </c>
      <c r="F32" s="34">
        <f t="shared" ref="F32:G34" si="0">F28*$B32</f>
        <v>0</v>
      </c>
      <c r="G32" s="34">
        <f t="shared" si="0"/>
        <v>0</v>
      </c>
      <c r="H32" s="62"/>
      <c r="I32" s="34">
        <f t="shared" ref="I32:J34" si="1">I28*$B32</f>
        <v>0</v>
      </c>
      <c r="J32" s="34">
        <f t="shared" si="1"/>
        <v>0</v>
      </c>
      <c r="K32" s="62"/>
      <c r="L32" s="34">
        <f t="shared" ref="L32:M34" si="2">L28*$B32</f>
        <v>34.681847457599993</v>
      </c>
      <c r="M32" s="34">
        <f t="shared" si="2"/>
        <v>543.34894350239995</v>
      </c>
      <c r="N32" s="62"/>
      <c r="O32" s="34">
        <f t="shared" ref="O32:P34" si="3">O28*$B32</f>
        <v>67.012386319455317</v>
      </c>
      <c r="P32" s="34">
        <f t="shared" si="3"/>
        <v>1049.8607190047999</v>
      </c>
      <c r="Q32" s="62"/>
      <c r="R32" s="34">
        <f t="shared" ref="R32:S34" si="4">R28*$B32</f>
        <v>122.96120886291061</v>
      </c>
      <c r="S32" s="34">
        <f t="shared" si="4"/>
        <v>1926.3922721855997</v>
      </c>
      <c r="T32" s="62"/>
      <c r="U32" s="34">
        <f t="shared" ref="U32:V34" si="5">U28*$C32</f>
        <v>316.55719242597451</v>
      </c>
      <c r="V32" s="34">
        <f t="shared" si="5"/>
        <v>4959.3960146735999</v>
      </c>
      <c r="W32" s="62"/>
      <c r="X32" s="34">
        <f t="shared" ref="X32:Y34" si="6">X28*$C32</f>
        <v>276.41539482717451</v>
      </c>
      <c r="Y32" s="34">
        <f t="shared" si="6"/>
        <v>4330.5078522923995</v>
      </c>
      <c r="Z32" s="62"/>
      <c r="AA32" s="34">
        <f t="shared" ref="AA32:AB34" si="7">AA28*$C32</f>
        <v>236.54466023997446</v>
      </c>
      <c r="AB32" s="34">
        <f t="shared" si="7"/>
        <v>3705.8663437595997</v>
      </c>
      <c r="AC32" s="62"/>
      <c r="AD32" s="34">
        <f t="shared" ref="AD32:AE34" si="8">AD28*$C32</f>
        <v>181.97122834317443</v>
      </c>
      <c r="AE32" s="34">
        <f t="shared" si="8"/>
        <v>2850.8825773763992</v>
      </c>
      <c r="AF32" s="62"/>
      <c r="AG32" s="34">
        <f t="shared" ref="AG32:AH34" si="9">AG28*$C32</f>
        <v>315.05099782119987</v>
      </c>
      <c r="AH32" s="34">
        <f t="shared" si="9"/>
        <v>4935.7989658654642</v>
      </c>
      <c r="AI32" s="62"/>
      <c r="AJ32" s="34">
        <f t="shared" ref="AJ32:AK34" si="10">AJ28*$D32</f>
        <v>1079.0638589843238</v>
      </c>
      <c r="AK32" s="34">
        <f t="shared" si="10"/>
        <v>16905.333790754405</v>
      </c>
      <c r="AL32" s="62"/>
      <c r="AM32" s="34">
        <f t="shared" ref="AM32:AN34" si="11">AM28*$D32</f>
        <v>1282.5682808302195</v>
      </c>
      <c r="AN32" s="34">
        <f t="shared" si="11"/>
        <v>20093.569733006767</v>
      </c>
      <c r="AO32" s="62"/>
      <c r="AP32" s="34">
        <f t="shared" ref="AP32:AQ34" si="12">AP28*$D32</f>
        <v>1671.0472707496683</v>
      </c>
      <c r="AQ32" s="34">
        <f t="shared" si="12"/>
        <v>26179.740575078136</v>
      </c>
      <c r="AR32" s="62"/>
      <c r="AS32" s="34">
        <f t="shared" ref="AS32:AT34" si="13">AS28*$D32</f>
        <v>2320.9844697570684</v>
      </c>
      <c r="AT32" s="34">
        <f t="shared" si="13"/>
        <v>36362.09002619407</v>
      </c>
      <c r="AU32" s="62"/>
      <c r="AV32" s="34">
        <f t="shared" ref="AV32:AW34" si="14">AV28*$D32</f>
        <v>3489.9295533258528</v>
      </c>
      <c r="AW32" s="34">
        <f t="shared" si="14"/>
        <v>54675.563002105031</v>
      </c>
    </row>
    <row r="33" spans="1:51" x14ac:dyDescent="0.35">
      <c r="A33" s="1" t="s">
        <v>66</v>
      </c>
      <c r="B33" s="54">
        <v>4.2799999999999998E-2</v>
      </c>
      <c r="C33" s="54">
        <v>3.7100000000000001E-2</v>
      </c>
      <c r="D33" s="54">
        <v>3.8255800161812299E-2</v>
      </c>
      <c r="F33" s="34">
        <f t="shared" si="0"/>
        <v>0</v>
      </c>
      <c r="G33" s="34">
        <f t="shared" si="0"/>
        <v>0</v>
      </c>
      <c r="H33" s="62"/>
      <c r="I33" s="34">
        <f t="shared" si="1"/>
        <v>0</v>
      </c>
      <c r="J33" s="34">
        <f t="shared" si="1"/>
        <v>0</v>
      </c>
      <c r="K33" s="62"/>
      <c r="L33" s="34">
        <f t="shared" si="2"/>
        <v>1505.8958693183997</v>
      </c>
      <c r="M33" s="34">
        <f t="shared" si="2"/>
        <v>23592.368619321598</v>
      </c>
      <c r="N33" s="62"/>
      <c r="O33" s="34">
        <f t="shared" si="3"/>
        <v>2909.6972378708424</v>
      </c>
      <c r="P33" s="34">
        <f t="shared" si="3"/>
        <v>45585.256726643194</v>
      </c>
      <c r="Q33" s="62"/>
      <c r="R33" s="34">
        <f t="shared" si="4"/>
        <v>5339.0113297576845</v>
      </c>
      <c r="S33" s="34">
        <f t="shared" si="4"/>
        <v>83644.510832870394</v>
      </c>
      <c r="T33" s="62"/>
      <c r="U33" s="34">
        <f t="shared" si="5"/>
        <v>6299.6094155575156</v>
      </c>
      <c r="V33" s="34">
        <f t="shared" si="5"/>
        <v>98693.880843734398</v>
      </c>
      <c r="W33" s="62"/>
      <c r="X33" s="34">
        <f t="shared" si="6"/>
        <v>5500.7722633423155</v>
      </c>
      <c r="Y33" s="34">
        <f t="shared" si="6"/>
        <v>86178.765459029601</v>
      </c>
      <c r="Z33" s="62"/>
      <c r="AA33" s="34">
        <f t="shared" si="7"/>
        <v>4707.3293689135144</v>
      </c>
      <c r="AB33" s="34">
        <f t="shared" si="7"/>
        <v>73748.160112978396</v>
      </c>
      <c r="AC33" s="62"/>
      <c r="AD33" s="34">
        <f t="shared" si="8"/>
        <v>3621.297164806314</v>
      </c>
      <c r="AE33" s="34">
        <f t="shared" si="8"/>
        <v>56733.655581965591</v>
      </c>
      <c r="AF33" s="62"/>
      <c r="AG33" s="34">
        <f t="shared" si="9"/>
        <v>6269.6355658364455</v>
      </c>
      <c r="AH33" s="34">
        <f t="shared" si="9"/>
        <v>98224.29053143764</v>
      </c>
      <c r="AI33" s="62"/>
      <c r="AJ33" s="34">
        <f t="shared" si="10"/>
        <v>11466.792041982862</v>
      </c>
      <c r="AK33" s="34">
        <f t="shared" si="10"/>
        <v>179646.40865773149</v>
      </c>
      <c r="AL33" s="62"/>
      <c r="AM33" s="34">
        <f t="shared" si="11"/>
        <v>13629.354401477787</v>
      </c>
      <c r="AN33" s="34">
        <f t="shared" si="11"/>
        <v>213526.55228981865</v>
      </c>
      <c r="AO33" s="62"/>
      <c r="AP33" s="34">
        <f t="shared" si="12"/>
        <v>17757.569569650324</v>
      </c>
      <c r="AQ33" s="34">
        <f t="shared" si="12"/>
        <v>278201.92325785506</v>
      </c>
      <c r="AR33" s="62"/>
      <c r="AS33" s="34">
        <f t="shared" si="13"/>
        <v>24664.199459360083</v>
      </c>
      <c r="AT33" s="34">
        <f t="shared" si="13"/>
        <v>386405.79152997461</v>
      </c>
      <c r="AU33" s="62"/>
      <c r="AV33" s="34">
        <f t="shared" si="14"/>
        <v>37086.12432523242</v>
      </c>
      <c r="AW33" s="34">
        <f>AW29*$D33</f>
        <v>581015.94776197441</v>
      </c>
    </row>
    <row r="34" spans="1:51" x14ac:dyDescent="0.35">
      <c r="A34" s="1" t="s">
        <v>67</v>
      </c>
      <c r="B34" s="54">
        <v>9.2999999999999999E-2</v>
      </c>
      <c r="C34" s="54">
        <v>8.5199999999999998E-2</v>
      </c>
      <c r="D34" s="54">
        <v>9.2499999999999999E-2</v>
      </c>
      <c r="F34" s="34">
        <f t="shared" si="0"/>
        <v>0</v>
      </c>
      <c r="G34" s="34">
        <f t="shared" si="0"/>
        <v>0</v>
      </c>
      <c r="H34" s="62"/>
      <c r="I34" s="34">
        <f t="shared" si="1"/>
        <v>0</v>
      </c>
      <c r="J34" s="34">
        <f t="shared" si="1"/>
        <v>0</v>
      </c>
      <c r="K34" s="62"/>
      <c r="L34" s="34">
        <f t="shared" si="2"/>
        <v>2337.25493736</v>
      </c>
      <c r="M34" s="34">
        <f t="shared" si="2"/>
        <v>36616.994018639998</v>
      </c>
      <c r="N34" s="62"/>
      <c r="O34" s="34">
        <f t="shared" si="3"/>
        <v>4516.0521215285107</v>
      </c>
      <c r="P34" s="34">
        <f t="shared" si="3"/>
        <v>70751.483237279986</v>
      </c>
      <c r="Q34" s="62"/>
      <c r="R34" s="34">
        <f t="shared" si="4"/>
        <v>8286.5162494570213</v>
      </c>
      <c r="S34" s="34">
        <f t="shared" si="4"/>
        <v>129822.08790815997</v>
      </c>
      <c r="T34" s="62"/>
      <c r="U34" s="34">
        <f t="shared" si="5"/>
        <v>10333.591109077786</v>
      </c>
      <c r="V34" s="34">
        <f t="shared" si="5"/>
        <v>161892.92737555198</v>
      </c>
      <c r="W34" s="62"/>
      <c r="X34" s="34">
        <f t="shared" si="6"/>
        <v>9023.2151874617866</v>
      </c>
      <c r="Y34" s="34">
        <f t="shared" si="6"/>
        <v>141363.70460356801</v>
      </c>
      <c r="Z34" s="62"/>
      <c r="AA34" s="34">
        <f t="shared" si="7"/>
        <v>7721.6877595577862</v>
      </c>
      <c r="AB34" s="34">
        <f t="shared" si="7"/>
        <v>120973.10823307198</v>
      </c>
      <c r="AC34" s="62"/>
      <c r="AD34" s="34">
        <f t="shared" si="8"/>
        <v>5940.2102125817855</v>
      </c>
      <c r="AE34" s="34">
        <f t="shared" si="8"/>
        <v>93063.293330447952</v>
      </c>
      <c r="AF34" s="62"/>
      <c r="AG34" s="34">
        <f t="shared" si="9"/>
        <v>10284.42337715181</v>
      </c>
      <c r="AH34" s="34">
        <f t="shared" si="9"/>
        <v>161122.63290871168</v>
      </c>
      <c r="AI34" s="62"/>
      <c r="AJ34" s="34">
        <f t="shared" si="10"/>
        <v>19804.247411914672</v>
      </c>
      <c r="AK34" s="34">
        <f t="shared" si="10"/>
        <v>310266.54278666322</v>
      </c>
      <c r="AL34" s="62"/>
      <c r="AM34" s="34">
        <f t="shared" si="11"/>
        <v>23539.199598570496</v>
      </c>
      <c r="AN34" s="34">
        <f t="shared" si="11"/>
        <v>368780.79371093772</v>
      </c>
      <c r="AO34" s="62"/>
      <c r="AP34" s="34">
        <f t="shared" si="12"/>
        <v>30669.02233022705</v>
      </c>
      <c r="AQ34" s="34">
        <f t="shared" si="12"/>
        <v>480481.34984022373</v>
      </c>
      <c r="AR34" s="62"/>
      <c r="AS34" s="34">
        <f t="shared" si="13"/>
        <v>42597.433224708097</v>
      </c>
      <c r="AT34" s="34">
        <f t="shared" si="13"/>
        <v>667359.78718709364</v>
      </c>
      <c r="AU34" s="62"/>
      <c r="AV34" s="34">
        <f t="shared" si="14"/>
        <v>64051.286444968537</v>
      </c>
      <c r="AW34" s="34">
        <f t="shared" si="14"/>
        <v>1003470.1543045071</v>
      </c>
    </row>
    <row r="35" spans="1:51" x14ac:dyDescent="0.35">
      <c r="A35" s="63" t="s">
        <v>68</v>
      </c>
      <c r="B35" s="63"/>
      <c r="C35" s="1"/>
      <c r="D35" s="109"/>
      <c r="E35" s="1"/>
      <c r="F35" s="64">
        <f>SUM(F32:F34)</f>
        <v>0</v>
      </c>
      <c r="G35" s="64">
        <f>SUM(G32:G34)</f>
        <v>0</v>
      </c>
      <c r="H35" s="1"/>
      <c r="I35" s="64">
        <f>SUM(I32:I34)</f>
        <v>0</v>
      </c>
      <c r="J35" s="64">
        <f>SUM(J32:J34)</f>
        <v>0</v>
      </c>
      <c r="K35" s="1"/>
      <c r="L35" s="64">
        <f>SUM(L32:L34)</f>
        <v>3877.8326541359997</v>
      </c>
      <c r="M35" s="64">
        <f>SUM(M32:M34)</f>
        <v>60752.711581463998</v>
      </c>
      <c r="N35" s="1"/>
      <c r="O35" s="64">
        <f>SUM(O32:O34)</f>
        <v>7492.761745718808</v>
      </c>
      <c r="P35" s="64">
        <f>SUM(P32:P34)</f>
        <v>117386.60068292798</v>
      </c>
      <c r="Q35" s="1"/>
      <c r="R35" s="64">
        <f>SUM(R32:R34)</f>
        <v>13748.488788077617</v>
      </c>
      <c r="S35" s="64">
        <f>SUM(S32:S34)</f>
        <v>215392.99101321597</v>
      </c>
      <c r="T35" s="1"/>
      <c r="U35" s="64">
        <f>SUM(U32:U34)</f>
        <v>16949.757717061279</v>
      </c>
      <c r="V35" s="64">
        <f>SUM(V32:V34)</f>
        <v>265546.20423396002</v>
      </c>
      <c r="W35" s="1"/>
      <c r="X35" s="64">
        <f>SUM(X32:X34)</f>
        <v>14800.402845631277</v>
      </c>
      <c r="Y35" s="64">
        <f>SUM(Y32:Y34)</f>
        <v>231872.97791489001</v>
      </c>
      <c r="Z35" s="1"/>
      <c r="AA35" s="64">
        <f>SUM(AA32:AA34)</f>
        <v>12665.561788711275</v>
      </c>
      <c r="AB35" s="64">
        <f>SUM(AB32:AB34)</f>
        <v>198427.13468980999</v>
      </c>
      <c r="AC35" s="1"/>
      <c r="AD35" s="64">
        <f>SUM(AD32:AD34)</f>
        <v>9743.478605731274</v>
      </c>
      <c r="AE35" s="64">
        <f>SUM(AE32:AE34)</f>
        <v>152647.83148978994</v>
      </c>
      <c r="AF35" s="1"/>
      <c r="AG35" s="64">
        <f>SUM(AG32:AG34)</f>
        <v>16869.109940809456</v>
      </c>
      <c r="AH35" s="64">
        <f>SUM(AH32:AH34)</f>
        <v>264282.7224060148</v>
      </c>
      <c r="AI35" s="1"/>
      <c r="AJ35" s="64">
        <f>SUM(AJ32:AJ34)</f>
        <v>32350.10331288186</v>
      </c>
      <c r="AK35" s="64">
        <f>SUM(AK32:AK34)</f>
        <v>506818.28523514909</v>
      </c>
      <c r="AL35" s="1"/>
      <c r="AM35" s="64">
        <f>SUM(AM32:AM34)</f>
        <v>38451.122280878502</v>
      </c>
      <c r="AN35" s="64">
        <f>SUM(AN32:AN34)</f>
        <v>602400.91573376313</v>
      </c>
      <c r="AO35" s="1"/>
      <c r="AP35" s="64">
        <f>SUM(AP32:AP34)</f>
        <v>50097.639170627037</v>
      </c>
      <c r="AQ35" s="64">
        <f>SUM(AQ32:AQ34)</f>
        <v>784863.01367315697</v>
      </c>
      <c r="AR35" s="1"/>
      <c r="AS35" s="64">
        <f>SUM(AS32:AS34)</f>
        <v>69582.617153825253</v>
      </c>
      <c r="AT35" s="64">
        <f>SUM(AT32:AT34)</f>
        <v>1090127.6687432623</v>
      </c>
      <c r="AU35" s="1"/>
      <c r="AV35" s="64">
        <f>SUM(AV32:AV34)</f>
        <v>104627.34032352682</v>
      </c>
      <c r="AW35" s="64">
        <f>SUM(AW32:AW34)</f>
        <v>1639161.6650685864</v>
      </c>
    </row>
    <row r="36" spans="1:51" x14ac:dyDescent="0.35">
      <c r="A36" s="1"/>
      <c r="B36" s="1"/>
      <c r="C36" s="1"/>
      <c r="D36" s="109"/>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09"/>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154"/>
      <c r="E38" s="46">
        <f>+F77+F78</f>
        <v>0</v>
      </c>
      <c r="F38" s="34">
        <f>E38*F$19</f>
        <v>0</v>
      </c>
      <c r="G38" s="34">
        <f>E38*G$19</f>
        <v>0</v>
      </c>
      <c r="H38" s="46">
        <f>+G77+G78</f>
        <v>0</v>
      </c>
      <c r="I38" s="34">
        <f>H38*I$19</f>
        <v>0</v>
      </c>
      <c r="J38" s="34">
        <f>H38*J$19</f>
        <v>0</v>
      </c>
      <c r="K38" s="46">
        <f>+H77+H78</f>
        <v>35496.86</v>
      </c>
      <c r="L38" s="34">
        <f>K38*L$19</f>
        <v>2129.8116</v>
      </c>
      <c r="M38" s="34">
        <f>K38*M$19</f>
        <v>33367.0484</v>
      </c>
      <c r="N38" s="46">
        <f>+I77+I78</f>
        <v>141987.2340425532</v>
      </c>
      <c r="O38" s="34">
        <f>N38*O$19</f>
        <v>8519.2340425531911</v>
      </c>
      <c r="P38" s="34">
        <f>N38*P$19</f>
        <v>133468</v>
      </c>
      <c r="Q38" s="46">
        <f>+J77+J78</f>
        <v>206250.83000000002</v>
      </c>
      <c r="R38" s="34">
        <f>Q38*R$19</f>
        <v>12375.049800000001</v>
      </c>
      <c r="S38" s="34">
        <f>Q38*S$19</f>
        <v>193875.78020000001</v>
      </c>
      <c r="T38" s="46">
        <f>+K77+K78</f>
        <v>938016.79999999993</v>
      </c>
      <c r="U38" s="34">
        <f>T38*U$19</f>
        <v>56281.007999999994</v>
      </c>
      <c r="V38" s="34">
        <f>T38*V$19</f>
        <v>881735.7919999999</v>
      </c>
      <c r="W38" s="46">
        <f>+L77+L78</f>
        <v>962333.79999999993</v>
      </c>
      <c r="X38" s="34">
        <f>W38*X$19</f>
        <v>57740.027999999991</v>
      </c>
      <c r="Y38" s="34">
        <f>W38*Y$19</f>
        <v>904593.77199999988</v>
      </c>
      <c r="Z38" s="46">
        <f>+M77+M78</f>
        <v>977760.97</v>
      </c>
      <c r="AA38" s="34">
        <f>Z38*AA$19</f>
        <v>58665.658199999998</v>
      </c>
      <c r="AB38" s="34">
        <f>Z38*AB$19</f>
        <v>919095.31179999991</v>
      </c>
      <c r="AC38" s="46">
        <f>+N77+N78</f>
        <v>912558.33</v>
      </c>
      <c r="AD38" s="34">
        <f>AC38*AD$19</f>
        <v>54753.499799999998</v>
      </c>
      <c r="AE38" s="34">
        <f>AC38*AE$19</f>
        <v>857804.83019999997</v>
      </c>
      <c r="AF38" s="46">
        <f>+O77+O78</f>
        <v>1210781.3746224314</v>
      </c>
      <c r="AG38" s="34">
        <f>AF38*AG$19</f>
        <v>72646.882477345876</v>
      </c>
      <c r="AH38" s="34">
        <f>AF38*AH$19</f>
        <v>1138134.4921450855</v>
      </c>
      <c r="AI38" s="46">
        <f>+P77+P78</f>
        <v>1000280.5076117606</v>
      </c>
      <c r="AJ38" s="34">
        <f>AI38*AJ$19</f>
        <v>60016.830456705633</v>
      </c>
      <c r="AK38" s="34">
        <f>AI38*AK$19</f>
        <v>940263.67715505499</v>
      </c>
      <c r="AL38" s="46">
        <f>+Q77+Q78</f>
        <v>1374379.0921872284</v>
      </c>
      <c r="AM38" s="34">
        <f>AL38*AM$19</f>
        <v>82462.745531233697</v>
      </c>
      <c r="AN38" s="34">
        <f>AL38*AN$19</f>
        <v>1291916.3466559947</v>
      </c>
      <c r="AO38" s="46">
        <f>+R77+R78</f>
        <v>1899917.3579612267</v>
      </c>
      <c r="AP38" s="34">
        <f>AO38*AP$19</f>
        <v>113995.0414776736</v>
      </c>
      <c r="AQ38" s="34">
        <f>AO38*AQ$19</f>
        <v>1785922.316483553</v>
      </c>
      <c r="AR38" s="46">
        <f>+S77+S78</f>
        <v>2532587.4917656304</v>
      </c>
      <c r="AS38" s="34">
        <f>AR38*AS$19</f>
        <v>151955.24950593783</v>
      </c>
      <c r="AT38" s="34">
        <f>AR38*AT$19</f>
        <v>2380632.2422596924</v>
      </c>
      <c r="AU38" s="46">
        <f>+T77+T78</f>
        <v>3427558.363248785</v>
      </c>
      <c r="AV38" s="34">
        <f>AU38*AV$19</f>
        <v>205653.50179492708</v>
      </c>
      <c r="AW38" s="34">
        <f>AU38*AW$19</f>
        <v>3221904.8614538577</v>
      </c>
    </row>
    <row r="39" spans="1:51" x14ac:dyDescent="0.35">
      <c r="A39" s="1" t="s">
        <v>71</v>
      </c>
      <c r="B39" s="1"/>
      <c r="C39" s="36"/>
      <c r="D39" s="154"/>
      <c r="E39" s="1"/>
      <c r="F39" s="46">
        <f>+F66</f>
        <v>0</v>
      </c>
      <c r="G39" s="46">
        <f>+G66</f>
        <v>0</v>
      </c>
      <c r="H39" s="1"/>
      <c r="I39" s="46">
        <f>+I66</f>
        <v>0</v>
      </c>
      <c r="J39" s="46">
        <f>+J66</f>
        <v>0</v>
      </c>
      <c r="K39" s="1"/>
      <c r="L39" s="46">
        <f>+L66</f>
        <v>-232.3637647885713</v>
      </c>
      <c r="M39" s="46">
        <f>+M66</f>
        <v>-3640.3656483542873</v>
      </c>
      <c r="N39" s="1"/>
      <c r="O39" s="46">
        <f>+O66</f>
        <v>1161.3546046302743</v>
      </c>
      <c r="P39" s="46">
        <f>+P66</f>
        <v>18194.55547254096</v>
      </c>
      <c r="Q39" s="1"/>
      <c r="R39" s="46">
        <f>+R66</f>
        <v>-32418.234036392038</v>
      </c>
      <c r="S39" s="46">
        <f>+S66</f>
        <v>-507885.66657014191</v>
      </c>
      <c r="T39" s="1"/>
      <c r="U39" s="46">
        <f>+U66</f>
        <v>-19374.464456528709</v>
      </c>
      <c r="V39" s="46">
        <f>+V66</f>
        <v>-303533.27648561652</v>
      </c>
      <c r="W39" s="36"/>
      <c r="X39" s="46">
        <f>+X66</f>
        <v>17447.866654900445</v>
      </c>
      <c r="Y39" s="46">
        <f>+Y66</f>
        <v>273349.91092677362</v>
      </c>
      <c r="Z39" s="36"/>
      <c r="AA39" s="46">
        <f>+AA66</f>
        <v>18843.721376598827</v>
      </c>
      <c r="AB39" s="46">
        <f>+AB66</f>
        <v>295218.30156671494</v>
      </c>
      <c r="AC39" s="36"/>
      <c r="AD39" s="46">
        <f>+AD66</f>
        <v>17947.723906375075</v>
      </c>
      <c r="AE39" s="46">
        <f>+AE66</f>
        <v>281181.0078665429</v>
      </c>
      <c r="AF39" s="36"/>
      <c r="AG39" s="46">
        <f>+AG66</f>
        <v>9121.369222173631</v>
      </c>
      <c r="AH39" s="46">
        <f>+AH66</f>
        <v>142901.45114738695</v>
      </c>
      <c r="AI39" s="36"/>
      <c r="AJ39" s="46">
        <f>+AJ66</f>
        <v>-31138.145576553325</v>
      </c>
      <c r="AK39" s="46">
        <f>+AK66</f>
        <v>-487830.94736600213</v>
      </c>
      <c r="AL39" s="36"/>
      <c r="AM39" s="46">
        <f>+AM66</f>
        <v>-30810.302043054311</v>
      </c>
      <c r="AN39" s="46">
        <f>+AN66</f>
        <v>-482694.73200785101</v>
      </c>
      <c r="AO39" s="36"/>
      <c r="AP39" s="46">
        <f>+AP66</f>
        <v>-27580.410543520702</v>
      </c>
      <c r="AQ39" s="46">
        <f>+AQ66</f>
        <v>-432093.09851515765</v>
      </c>
      <c r="AR39" s="36"/>
      <c r="AS39" s="46">
        <f>+AS66</f>
        <v>-36376.501998599539</v>
      </c>
      <c r="AT39" s="46">
        <f>+AT66</f>
        <v>-569898.53131139255</v>
      </c>
      <c r="AU39" s="36"/>
      <c r="AV39" s="46">
        <f>+AV66</f>
        <v>-19576.152710544353</v>
      </c>
      <c r="AW39" s="46">
        <f>+AW66</f>
        <v>-306693.05913186149</v>
      </c>
    </row>
    <row r="40" spans="1:51" x14ac:dyDescent="0.35">
      <c r="A40" s="1"/>
      <c r="B40" s="1"/>
      <c r="C40" s="1"/>
      <c r="D40" s="109"/>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111" t="s">
        <v>72</v>
      </c>
      <c r="B41" s="111"/>
      <c r="C41" s="1"/>
      <c r="D41" s="1"/>
      <c r="E41" s="1"/>
      <c r="F41" s="66">
        <f>SUM(F35:F39)</f>
        <v>0</v>
      </c>
      <c r="G41" s="66">
        <f>SUM(G35:G39)</f>
        <v>0</v>
      </c>
      <c r="H41" s="1"/>
      <c r="I41" s="66">
        <f>SUM(I35:I39)</f>
        <v>0</v>
      </c>
      <c r="J41" s="66">
        <f>SUM(J35:J39)</f>
        <v>0</v>
      </c>
      <c r="K41" s="1"/>
      <c r="L41" s="66">
        <f>SUM(L35:L39)</f>
        <v>5775.2804893474276</v>
      </c>
      <c r="M41" s="66">
        <f>SUM(M35:M39)</f>
        <v>90479.394333109711</v>
      </c>
      <c r="N41" s="1"/>
      <c r="O41" s="66">
        <f>SUM(O35:O39)</f>
        <v>17173.350392902274</v>
      </c>
      <c r="P41" s="66">
        <f>SUM(P35:P39)</f>
        <v>269049.15615546895</v>
      </c>
      <c r="Q41" s="1"/>
      <c r="R41" s="66">
        <f>SUM(R35:R39)</f>
        <v>-6294.6954483144218</v>
      </c>
      <c r="S41" s="66">
        <f>SUM(S35:S39)</f>
        <v>-98616.895356925903</v>
      </c>
      <c r="T41" s="1"/>
      <c r="U41" s="66">
        <f>SUM(U35:U39)</f>
        <v>53856.301260532557</v>
      </c>
      <c r="V41" s="66">
        <f>SUM(V35:V39)</f>
        <v>843748.71974834334</v>
      </c>
      <c r="W41" s="1"/>
      <c r="X41" s="66">
        <f>SUM(X35:X39)</f>
        <v>89988.297500531713</v>
      </c>
      <c r="Y41" s="66">
        <f>SUM(Y35:Y39)</f>
        <v>1409816.6608416636</v>
      </c>
      <c r="Z41" s="1"/>
      <c r="AA41" s="66">
        <f>SUM(AA35:AA39)</f>
        <v>90174.941365310093</v>
      </c>
      <c r="AB41" s="66">
        <f>SUM(AB35:AB39)</f>
        <v>1412740.7480565249</v>
      </c>
      <c r="AC41" s="1"/>
      <c r="AD41" s="66">
        <f>SUM(AD35:AD39)</f>
        <v>82444.702312106354</v>
      </c>
      <c r="AE41" s="66">
        <f>SUM(AE35:AE39)</f>
        <v>1291633.6695563328</v>
      </c>
      <c r="AF41" s="1"/>
      <c r="AG41" s="66">
        <f>SUM(AG35:AG39)</f>
        <v>98637.361640328963</v>
      </c>
      <c r="AH41" s="66">
        <f>SUM(AH35:AH39)</f>
        <v>1545318.6656984873</v>
      </c>
      <c r="AI41" s="1"/>
      <c r="AJ41" s="66">
        <f>SUM(AJ35:AJ39)</f>
        <v>61228.788193034161</v>
      </c>
      <c r="AK41" s="66">
        <f>SUM(AK35:AK39)</f>
        <v>959251.01502420183</v>
      </c>
      <c r="AL41" s="1"/>
      <c r="AM41" s="66">
        <f>SUM(AM35:AM39)</f>
        <v>90103.565769057896</v>
      </c>
      <c r="AN41" s="66">
        <f>SUM(AN35:AN39)</f>
        <v>1411622.5303819068</v>
      </c>
      <c r="AO41" s="1"/>
      <c r="AP41" s="66">
        <f>SUM(AP35:AP39)</f>
        <v>136512.27010477992</v>
      </c>
      <c r="AQ41" s="66">
        <f>SUM(AQ35:AQ39)</f>
        <v>2138692.2316415524</v>
      </c>
      <c r="AR41" s="1"/>
      <c r="AS41" s="66">
        <f>SUM(AS35:AS39)</f>
        <v>185161.36466116356</v>
      </c>
      <c r="AT41" s="66">
        <f>SUM(AT35:AT39)</f>
        <v>2900861.3796915617</v>
      </c>
      <c r="AU41" s="1"/>
      <c r="AV41" s="66">
        <f>SUM(AV35:AV39)</f>
        <v>290704.68940790958</v>
      </c>
      <c r="AW41" s="66">
        <f>SUM(AW35:AW39)</f>
        <v>4554373.4673905829</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90479.394333109711</v>
      </c>
      <c r="N44" s="1"/>
      <c r="O44" s="34"/>
      <c r="P44" s="64">
        <f>P41</f>
        <v>269049.15615546895</v>
      </c>
      <c r="Q44" s="1"/>
      <c r="R44" s="34"/>
      <c r="S44" s="64">
        <f>S41</f>
        <v>-98616.895356925903</v>
      </c>
      <c r="T44" s="1"/>
      <c r="U44" s="34"/>
      <c r="V44" s="64">
        <f>V41</f>
        <v>843748.71974834334</v>
      </c>
      <c r="W44" s="34"/>
      <c r="X44" s="1"/>
      <c r="Y44" s="64">
        <f>Y41</f>
        <v>1409816.6608416636</v>
      </c>
      <c r="Z44" s="34"/>
      <c r="AA44" s="1"/>
      <c r="AB44" s="64">
        <f>AB41</f>
        <v>1412740.7480565249</v>
      </c>
      <c r="AC44" s="34"/>
      <c r="AD44" s="1"/>
      <c r="AE44" s="64">
        <f>AE41</f>
        <v>1291633.6695563328</v>
      </c>
      <c r="AF44" s="34"/>
      <c r="AG44" s="1"/>
      <c r="AH44" s="64">
        <f>AH41</f>
        <v>1545318.6656984873</v>
      </c>
      <c r="AI44" s="34"/>
      <c r="AJ44" s="1"/>
      <c r="AK44" s="64">
        <f>AK41</f>
        <v>959251.01502420183</v>
      </c>
      <c r="AL44" s="34"/>
      <c r="AM44" s="1"/>
      <c r="AN44" s="64">
        <f>AN41</f>
        <v>1411622.5303819068</v>
      </c>
      <c r="AO44" s="34"/>
      <c r="AP44" s="1"/>
      <c r="AQ44" s="64">
        <f>AQ41</f>
        <v>2138692.2316415524</v>
      </c>
      <c r="AR44" s="34"/>
      <c r="AS44" s="1"/>
      <c r="AT44" s="64">
        <f>AT41</f>
        <v>2900861.3796915617</v>
      </c>
      <c r="AU44" s="34"/>
      <c r="AV44" s="1"/>
      <c r="AW44" s="64">
        <f>AW41</f>
        <v>4554373.4673905829</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7539.9495277591423</v>
      </c>
      <c r="N46" s="46"/>
      <c r="O46" s="46"/>
      <c r="P46" s="64">
        <f>P44/12</f>
        <v>22420.763012955747</v>
      </c>
      <c r="Q46" s="46"/>
      <c r="R46" s="46"/>
      <c r="S46" s="64">
        <f>S44/12</f>
        <v>-8218.0746130771586</v>
      </c>
      <c r="T46" s="46"/>
      <c r="U46" s="46"/>
      <c r="V46" s="64">
        <f>V44/12</f>
        <v>70312.39331236195</v>
      </c>
      <c r="W46" s="46"/>
      <c r="X46" s="1"/>
      <c r="Y46" s="64">
        <f>Y44/12</f>
        <v>117484.7217368053</v>
      </c>
      <c r="Z46" s="46"/>
      <c r="AA46" s="1"/>
      <c r="AB46" s="64">
        <f>AB44/12</f>
        <v>117728.39567137707</v>
      </c>
      <c r="AC46" s="46"/>
      <c r="AD46" s="1"/>
      <c r="AE46" s="64">
        <f>AE44/12</f>
        <v>107636.13912969439</v>
      </c>
      <c r="AF46" s="46"/>
      <c r="AG46" s="1"/>
      <c r="AH46" s="64">
        <f>AH44/12</f>
        <v>128776.55547487394</v>
      </c>
      <c r="AI46" s="46"/>
      <c r="AJ46" s="1"/>
      <c r="AK46" s="64">
        <f>AK44/12</f>
        <v>79937.584585350152</v>
      </c>
      <c r="AL46" s="46"/>
      <c r="AM46" s="1"/>
      <c r="AN46" s="64">
        <f>AN44/12</f>
        <v>117635.21086515889</v>
      </c>
      <c r="AO46" s="46"/>
      <c r="AP46" s="1"/>
      <c r="AQ46" s="64">
        <f>AQ44/12</f>
        <v>178224.35263679604</v>
      </c>
      <c r="AR46" s="46"/>
      <c r="AS46" s="1"/>
      <c r="AT46" s="64">
        <f>AT44/12</f>
        <v>241738.44830763014</v>
      </c>
      <c r="AU46" s="46"/>
      <c r="AV46" s="1"/>
      <c r="AW46" s="64">
        <f>AW44/12</f>
        <v>379531.12228254857</v>
      </c>
    </row>
    <row r="47" spans="1:51" x14ac:dyDescent="0.35">
      <c r="A47" s="111"/>
      <c r="B47" s="111"/>
      <c r="C47" s="1"/>
      <c r="D47" s="1"/>
      <c r="E47" s="1"/>
      <c r="F47" s="1"/>
      <c r="G47" s="1"/>
      <c r="H47" s="1"/>
      <c r="I47" s="1"/>
      <c r="J47" s="1"/>
      <c r="K47" s="1"/>
      <c r="L47" s="1"/>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82"/>
      <c r="AJ47" s="134"/>
      <c r="AK47" s="134"/>
      <c r="AL47" s="135"/>
      <c r="AM47" s="135"/>
      <c r="AN47" s="135"/>
      <c r="AO47" s="135"/>
      <c r="AP47" s="135"/>
      <c r="AQ47" s="135"/>
      <c r="AR47" s="135"/>
      <c r="AS47" s="135"/>
      <c r="AT47" s="135"/>
      <c r="AU47" s="135"/>
      <c r="AV47" s="135"/>
      <c r="AW47" s="135"/>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111"/>
      <c r="E51" s="111"/>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34"/>
      <c r="AJ51" s="134"/>
      <c r="AK51" s="134"/>
      <c r="AL51" s="135"/>
      <c r="AM51" s="135"/>
      <c r="AN51" s="135"/>
      <c r="AO51" s="135"/>
      <c r="AP51" s="135"/>
      <c r="AQ51" s="135"/>
      <c r="AR51" s="135"/>
      <c r="AS51" s="135"/>
      <c r="AT51" s="135"/>
      <c r="AU51" s="135"/>
      <c r="AV51" s="135"/>
      <c r="AW51" s="135"/>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111" t="s">
        <v>53</v>
      </c>
      <c r="G54" s="112" t="s">
        <v>54</v>
      </c>
      <c r="H54" s="1"/>
      <c r="I54" s="111" t="s">
        <v>53</v>
      </c>
      <c r="J54" s="112" t="s">
        <v>54</v>
      </c>
      <c r="K54" s="1"/>
      <c r="L54" s="111" t="s">
        <v>53</v>
      </c>
      <c r="M54" s="112" t="s">
        <v>54</v>
      </c>
      <c r="N54" s="1"/>
      <c r="O54" s="111" t="s">
        <v>53</v>
      </c>
      <c r="P54" s="112" t="s">
        <v>54</v>
      </c>
      <c r="Q54" s="1"/>
      <c r="R54" s="111" t="s">
        <v>53</v>
      </c>
      <c r="S54" s="112" t="s">
        <v>54</v>
      </c>
      <c r="T54" s="1"/>
      <c r="U54" s="111" t="s">
        <v>53</v>
      </c>
      <c r="V54" s="112" t="s">
        <v>54</v>
      </c>
      <c r="W54" s="1"/>
      <c r="X54" s="111" t="s">
        <v>53</v>
      </c>
      <c r="Y54" s="112" t="s">
        <v>54</v>
      </c>
      <c r="Z54" s="1"/>
      <c r="AA54" s="111" t="s">
        <v>53</v>
      </c>
      <c r="AB54" s="112" t="s">
        <v>54</v>
      </c>
      <c r="AC54" s="1"/>
      <c r="AD54" s="111" t="s">
        <v>53</v>
      </c>
      <c r="AE54" s="112" t="s">
        <v>54</v>
      </c>
      <c r="AF54" s="1"/>
      <c r="AG54" s="111" t="s">
        <v>53</v>
      </c>
      <c r="AH54" s="112"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111"/>
      <c r="G55" s="112"/>
      <c r="H55" s="1"/>
      <c r="I55" s="111"/>
      <c r="J55" s="112"/>
      <c r="K55" s="43"/>
      <c r="L55" s="111"/>
      <c r="M55" s="112"/>
      <c r="N55" s="43"/>
      <c r="O55" s="111"/>
      <c r="P55" s="112"/>
      <c r="Q55" s="43"/>
      <c r="R55" s="111"/>
      <c r="S55" s="112"/>
      <c r="T55" s="43"/>
      <c r="U55" s="111"/>
      <c r="V55" s="112"/>
      <c r="W55" s="43"/>
      <c r="X55" s="111"/>
      <c r="Y55" s="112"/>
      <c r="Z55" s="43"/>
      <c r="AA55" s="111"/>
      <c r="AB55" s="112"/>
      <c r="AC55" s="43" t="s">
        <v>55</v>
      </c>
      <c r="AD55" s="111"/>
      <c r="AE55" s="112"/>
      <c r="AF55" s="43" t="s">
        <v>55</v>
      </c>
      <c r="AG55" s="111"/>
      <c r="AH55" s="112"/>
      <c r="AI55" s="43" t="s">
        <v>55</v>
      </c>
      <c r="AJ55" s="158"/>
      <c r="AK55" s="121"/>
      <c r="AM55" s="158"/>
      <c r="AN55" s="121"/>
      <c r="AP55" s="158"/>
      <c r="AQ55" s="121"/>
      <c r="AS55" s="158"/>
      <c r="AT55" s="121"/>
      <c r="AV55" s="158"/>
      <c r="AW55" s="121"/>
    </row>
    <row r="56" spans="1:49" x14ac:dyDescent="0.35">
      <c r="A56" s="77" t="s">
        <v>79</v>
      </c>
      <c r="B56" s="77"/>
      <c r="C56" s="1"/>
      <c r="D56" s="134"/>
      <c r="E56" s="1"/>
      <c r="F56" s="80">
        <f>F34</f>
        <v>0</v>
      </c>
      <c r="G56" s="81">
        <f>G34</f>
        <v>0</v>
      </c>
      <c r="H56" s="1"/>
      <c r="I56" s="80">
        <f>I34</f>
        <v>0</v>
      </c>
      <c r="J56" s="81">
        <f>J34</f>
        <v>0</v>
      </c>
      <c r="K56" s="80"/>
      <c r="L56" s="80">
        <f>L34</f>
        <v>2337.25493736</v>
      </c>
      <c r="M56" s="81">
        <f>M34</f>
        <v>36616.994018639998</v>
      </c>
      <c r="N56" s="80"/>
      <c r="O56" s="80">
        <f>O34</f>
        <v>4516.0521215285107</v>
      </c>
      <c r="P56" s="81">
        <f>P34</f>
        <v>70751.483237279986</v>
      </c>
      <c r="Q56" s="80"/>
      <c r="R56" s="80">
        <f>R34</f>
        <v>8286.5162494570213</v>
      </c>
      <c r="S56" s="81">
        <f>S34</f>
        <v>129822.08790815997</v>
      </c>
      <c r="T56" s="80"/>
      <c r="U56" s="80">
        <f>U34</f>
        <v>10333.591109077786</v>
      </c>
      <c r="V56" s="81">
        <f>V34</f>
        <v>161892.92737555198</v>
      </c>
      <c r="W56" s="80"/>
      <c r="X56" s="80">
        <f>X34</f>
        <v>9023.2151874617866</v>
      </c>
      <c r="Y56" s="81">
        <f>Y34</f>
        <v>141363.70460356801</v>
      </c>
      <c r="Z56" s="80"/>
      <c r="AA56" s="80">
        <f>AA34</f>
        <v>7721.6877595577862</v>
      </c>
      <c r="AB56" s="81">
        <f>AB34</f>
        <v>120973.10823307198</v>
      </c>
      <c r="AC56" s="80"/>
      <c r="AD56" s="80">
        <f>AD34</f>
        <v>5940.2102125817855</v>
      </c>
      <c r="AE56" s="81">
        <f>AE34</f>
        <v>93063.293330447952</v>
      </c>
      <c r="AF56" s="80"/>
      <c r="AG56" s="80">
        <f>AG34</f>
        <v>10284.42337715181</v>
      </c>
      <c r="AH56" s="81">
        <f>AH34</f>
        <v>161122.63290871168</v>
      </c>
      <c r="AI56" s="80"/>
      <c r="AJ56" s="80">
        <f>AJ34</f>
        <v>19804.247411914672</v>
      </c>
      <c r="AK56" s="81">
        <f>AK34</f>
        <v>310266.54278666322</v>
      </c>
      <c r="AM56" s="80">
        <f>AM34</f>
        <v>23539.199598570496</v>
      </c>
      <c r="AN56" s="81">
        <f>AN34</f>
        <v>368780.79371093772</v>
      </c>
      <c r="AP56" s="80">
        <f>AP34</f>
        <v>30669.02233022705</v>
      </c>
      <c r="AQ56" s="81">
        <f>AQ34</f>
        <v>480481.34984022373</v>
      </c>
      <c r="AS56" s="80">
        <f>AS34</f>
        <v>42597.433224708097</v>
      </c>
      <c r="AT56" s="81">
        <f>AT34</f>
        <v>667359.78718709364</v>
      </c>
      <c r="AV56" s="80">
        <f>AV34</f>
        <v>64051.286444968537</v>
      </c>
      <c r="AW56" s="81">
        <f>AW34</f>
        <v>1003470.1543045071</v>
      </c>
    </row>
    <row r="57" spans="1:49" x14ac:dyDescent="0.35">
      <c r="A57" s="77" t="s">
        <v>80</v>
      </c>
      <c r="B57" s="77"/>
      <c r="C57" s="1"/>
      <c r="D57" s="134"/>
      <c r="E57" s="1"/>
      <c r="F57" s="48">
        <f>F38</f>
        <v>0</v>
      </c>
      <c r="G57" s="48">
        <f>G38</f>
        <v>0</v>
      </c>
      <c r="H57" s="1"/>
      <c r="I57" s="48">
        <f>I38</f>
        <v>0</v>
      </c>
      <c r="J57" s="48">
        <f>J38</f>
        <v>0</v>
      </c>
      <c r="K57" s="82"/>
      <c r="L57" s="48">
        <f>L38</f>
        <v>2129.8116</v>
      </c>
      <c r="M57" s="48">
        <f>M38</f>
        <v>33367.0484</v>
      </c>
      <c r="N57" s="82"/>
      <c r="O57" s="48">
        <f>O38</f>
        <v>8519.2340425531911</v>
      </c>
      <c r="P57" s="48">
        <f>P38</f>
        <v>133468</v>
      </c>
      <c r="Q57" s="82"/>
      <c r="R57" s="48">
        <f>R38</f>
        <v>12375.049800000001</v>
      </c>
      <c r="S57" s="48">
        <f>S38</f>
        <v>193875.78020000001</v>
      </c>
      <c r="T57" s="82"/>
      <c r="U57" s="48">
        <f>U38</f>
        <v>56281.007999999994</v>
      </c>
      <c r="V57" s="48">
        <f>V38</f>
        <v>881735.7919999999</v>
      </c>
      <c r="W57" s="82"/>
      <c r="X57" s="48">
        <f>X38</f>
        <v>57740.027999999991</v>
      </c>
      <c r="Y57" s="48">
        <f>Y38</f>
        <v>904593.77199999988</v>
      </c>
      <c r="Z57" s="82"/>
      <c r="AA57" s="48">
        <f>AA38</f>
        <v>58665.658199999998</v>
      </c>
      <c r="AB57" s="48">
        <f>AB38</f>
        <v>919095.31179999991</v>
      </c>
      <c r="AC57" s="82"/>
      <c r="AD57" s="48">
        <f>AD38</f>
        <v>54753.499799999998</v>
      </c>
      <c r="AE57" s="48">
        <f>AE38</f>
        <v>857804.83019999997</v>
      </c>
      <c r="AF57" s="82"/>
      <c r="AG57" s="48">
        <f>AG38</f>
        <v>72646.882477345876</v>
      </c>
      <c r="AH57" s="48">
        <f>AH38</f>
        <v>1138134.4921450855</v>
      </c>
      <c r="AI57" s="82"/>
      <c r="AJ57" s="48">
        <f>AJ38</f>
        <v>60016.830456705633</v>
      </c>
      <c r="AK57" s="48">
        <f>AK38</f>
        <v>940263.67715505499</v>
      </c>
      <c r="AM57" s="48">
        <f>AM38</f>
        <v>82462.745531233697</v>
      </c>
      <c r="AN57" s="48">
        <f>AN38</f>
        <v>1291916.3466559947</v>
      </c>
      <c r="AP57" s="48">
        <f>AP38</f>
        <v>113995.0414776736</v>
      </c>
      <c r="AQ57" s="48">
        <f>AQ38</f>
        <v>1785922.316483553</v>
      </c>
      <c r="AS57" s="48">
        <f>AS38</f>
        <v>151955.24950593783</v>
      </c>
      <c r="AT57" s="48">
        <f>AT38</f>
        <v>2380632.2422596924</v>
      </c>
      <c r="AV57" s="48">
        <f>AV38</f>
        <v>205653.50179492708</v>
      </c>
      <c r="AW57" s="48">
        <f>AW38</f>
        <v>3221904.8614538577</v>
      </c>
    </row>
    <row r="58" spans="1:49" x14ac:dyDescent="0.35">
      <c r="A58" s="77" t="s">
        <v>81</v>
      </c>
      <c r="B58" s="77"/>
      <c r="C58" s="1"/>
      <c r="D58" s="134"/>
      <c r="E58" s="1"/>
      <c r="F58" s="82">
        <f>-F95*$F$19</f>
        <v>0</v>
      </c>
      <c r="G58" s="82">
        <f>-F95*$G$19</f>
        <v>0</v>
      </c>
      <c r="H58" s="1"/>
      <c r="I58" s="82">
        <f>-G95*$F$19</f>
        <v>0</v>
      </c>
      <c r="J58" s="82">
        <f>-G95*$G$19</f>
        <v>0</v>
      </c>
      <c r="K58" s="82"/>
      <c r="L58" s="82">
        <f>-H95*$F$19</f>
        <v>-5111.5471680000001</v>
      </c>
      <c r="M58" s="82">
        <f>-H95*$G$19</f>
        <v>-80080.905631999995</v>
      </c>
      <c r="N58" s="82"/>
      <c r="O58" s="82">
        <f>-I95*$F$19</f>
        <v>-9814.1705625599989</v>
      </c>
      <c r="P58" s="82">
        <f>-I95*$G$19</f>
        <v>-153755.33881343997</v>
      </c>
      <c r="Q58" s="82"/>
      <c r="R58" s="82">
        <f>-J95*$F$19</f>
        <v>-110576.29064095946</v>
      </c>
      <c r="S58" s="82">
        <f>-J95*$G$19</f>
        <v>-1732361.8867083648</v>
      </c>
      <c r="T58" s="82"/>
      <c r="U58" s="82">
        <f>-K95*$F$19</f>
        <v>-120351.3212809593</v>
      </c>
      <c r="V58" s="82">
        <f>-K95*$G$19</f>
        <v>-1885504.0334016958</v>
      </c>
      <c r="W58" s="82"/>
      <c r="X58" s="82">
        <f>-L95*$F$19</f>
        <v>-18370.10359745489</v>
      </c>
      <c r="Y58" s="82">
        <f>-L95*$G$19</f>
        <v>-287798.28969345993</v>
      </c>
      <c r="Z58" s="82"/>
      <c r="AA58" s="82">
        <f>-M95*$F$19</f>
        <v>-14122.684782953496</v>
      </c>
      <c r="AB58" s="82">
        <f>-M95*$G$19</f>
        <v>-221255.39493293813</v>
      </c>
      <c r="AC58" s="83"/>
      <c r="AD58" s="82">
        <f>-N95*$F$19</f>
        <v>-10914.173894899966</v>
      </c>
      <c r="AE58" s="82">
        <f>-N95*$G$19</f>
        <v>-170988.7243534328</v>
      </c>
      <c r="AF58" s="82"/>
      <c r="AG58" s="82">
        <f>-O95*$F$19</f>
        <v>-57632.413860921763</v>
      </c>
      <c r="AH58" s="82">
        <f>-O95*$G$19</f>
        <v>-902907.81715444091</v>
      </c>
      <c r="AI58" s="82"/>
      <c r="AJ58" s="82">
        <f>-P95*$F$19</f>
        <v>-166185.36843000405</v>
      </c>
      <c r="AK58" s="82">
        <f>-P95*$G$19</f>
        <v>-2603570.7720700637</v>
      </c>
      <c r="AM58" s="82">
        <f>-Q95*$F$19</f>
        <v>-191456.93381525672</v>
      </c>
      <c r="AN58" s="82">
        <f>-Q95*$G$19</f>
        <v>-2999491.9631056888</v>
      </c>
      <c r="AP58" s="82">
        <f>-R95*$F$19</f>
        <v>-221160.67418332599</v>
      </c>
      <c r="AQ58" s="82">
        <f>-R95*$G$19</f>
        <v>-3464850.5622054404</v>
      </c>
      <c r="AS58" s="82">
        <f>-S95*$F$19</f>
        <v>-295445.99959468615</v>
      </c>
      <c r="AT58" s="82">
        <f>-S95*$G$19</f>
        <v>-4628653.9936500825</v>
      </c>
      <c r="AV58" s="82">
        <f>-T95*$F$19</f>
        <v>-324000.90990876389</v>
      </c>
      <c r="AW58" s="82">
        <f>-T95*$G$19</f>
        <v>-5076014.2552373009</v>
      </c>
    </row>
    <row r="59" spans="1:49" x14ac:dyDescent="0.35">
      <c r="A59" s="79" t="s">
        <v>82</v>
      </c>
      <c r="B59" s="79"/>
      <c r="C59" s="1"/>
      <c r="D59" s="134"/>
      <c r="E59" s="1"/>
      <c r="F59" s="84">
        <f>SUM(F56:F58)</f>
        <v>0</v>
      </c>
      <c r="G59" s="84">
        <f>SUM(G56:G58)</f>
        <v>0</v>
      </c>
      <c r="H59" s="1"/>
      <c r="I59" s="84">
        <f>SUM(I56:I58)</f>
        <v>0</v>
      </c>
      <c r="J59" s="84">
        <f>SUM(J56:J58)</f>
        <v>0</v>
      </c>
      <c r="K59" s="82"/>
      <c r="L59" s="84">
        <f>SUM(L56:L58)</f>
        <v>-644.48063063999962</v>
      </c>
      <c r="M59" s="84">
        <f>SUM(M56:M58)</f>
        <v>-10096.863213360004</v>
      </c>
      <c r="N59" s="82"/>
      <c r="O59" s="84">
        <f>SUM(O56:O58)</f>
        <v>3221.1156015217039</v>
      </c>
      <c r="P59" s="84">
        <f>SUM(P56:P58)</f>
        <v>50464.144423840014</v>
      </c>
      <c r="Q59" s="82"/>
      <c r="R59" s="84">
        <f>SUM(R56:R58)</f>
        <v>-89914.72459150244</v>
      </c>
      <c r="S59" s="84">
        <f>SUM(S56:S58)</f>
        <v>-1408664.018600205</v>
      </c>
      <c r="T59" s="82"/>
      <c r="U59" s="84">
        <f>SUM(U56:U58)</f>
        <v>-53736.722171881513</v>
      </c>
      <c r="V59" s="84">
        <f>SUM(V56:V58)</f>
        <v>-841875.31402614387</v>
      </c>
      <c r="W59" s="82"/>
      <c r="X59" s="84">
        <f>SUM(X56:X58)</f>
        <v>48393.139590006889</v>
      </c>
      <c r="Y59" s="84">
        <f>SUM(Y56:Y58)</f>
        <v>758159.18691010796</v>
      </c>
      <c r="Z59" s="82"/>
      <c r="AA59" s="84">
        <f>SUM(AA56:AA58)</f>
        <v>52264.661176604292</v>
      </c>
      <c r="AB59" s="84">
        <f>SUM(AB56:AB58)</f>
        <v>818813.02510013373</v>
      </c>
      <c r="AC59" s="83"/>
      <c r="AD59" s="84">
        <f>SUM(AD56:AD58)</f>
        <v>49779.536117681811</v>
      </c>
      <c r="AE59" s="84">
        <f>SUM(AE56:AE58)</f>
        <v>779879.39917701518</v>
      </c>
      <c r="AF59" s="82"/>
      <c r="AG59" s="84">
        <f>SUM(AG56:AG58)</f>
        <v>25298.891993575919</v>
      </c>
      <c r="AH59" s="84">
        <f>SUM(AH56:AH58)</f>
        <v>396349.30789935624</v>
      </c>
      <c r="AI59" s="82"/>
      <c r="AJ59" s="84">
        <f>SUM(AJ56:AJ58)</f>
        <v>-86364.290561383736</v>
      </c>
      <c r="AK59" s="84">
        <f>SUM(AK56:AK58)</f>
        <v>-1353040.5521283455</v>
      </c>
      <c r="AM59" s="84">
        <f>SUM(AM56:AM58)</f>
        <v>-85454.988685452525</v>
      </c>
      <c r="AN59" s="84">
        <f>SUM(AN56:AN58)</f>
        <v>-1338794.8227387564</v>
      </c>
      <c r="AP59" s="84">
        <f>SUM(AP56:AP58)</f>
        <v>-76496.610375425342</v>
      </c>
      <c r="AQ59" s="84">
        <f>SUM(AQ56:AQ58)</f>
        <v>-1198446.8958816635</v>
      </c>
      <c r="AS59" s="84">
        <f>SUM(AS56:AS58)</f>
        <v>-100893.31686404021</v>
      </c>
      <c r="AT59" s="84">
        <f>SUM(AT56:AT58)</f>
        <v>-1580661.9642032962</v>
      </c>
      <c r="AV59" s="84">
        <f>SUM(AV56:AV58)</f>
        <v>-54296.121668868291</v>
      </c>
      <c r="AW59" s="84">
        <f>SUM(AW56:AW58)</f>
        <v>-850639.23947893642</v>
      </c>
    </row>
    <row r="60" spans="1:49" x14ac:dyDescent="0.35">
      <c r="A60" s="77"/>
      <c r="B60" s="113">
        <f>B27</f>
        <v>2015</v>
      </c>
      <c r="C60" s="113">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34"/>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34"/>
      <c r="E63" s="1"/>
      <c r="F63" s="86">
        <f>F59*F61</f>
        <v>0</v>
      </c>
      <c r="G63" s="86">
        <f>G59*G61</f>
        <v>0</v>
      </c>
      <c r="H63" s="1"/>
      <c r="I63" s="86">
        <f>I59*I61</f>
        <v>0</v>
      </c>
      <c r="J63" s="86">
        <f>J59*J61</f>
        <v>0</v>
      </c>
      <c r="K63" s="82"/>
      <c r="L63" s="86">
        <f>L59*L61</f>
        <v>-170.78736711959991</v>
      </c>
      <c r="M63" s="86">
        <f>M59*M61</f>
        <v>-2675.668751540401</v>
      </c>
      <c r="N63" s="82"/>
      <c r="O63" s="86">
        <f>O59*O61</f>
        <v>853.59563440325155</v>
      </c>
      <c r="P63" s="86">
        <f>P59*P61</f>
        <v>13372.998272317605</v>
      </c>
      <c r="Q63" s="82"/>
      <c r="R63" s="86">
        <f>R59*R61</f>
        <v>-23827.402016748147</v>
      </c>
      <c r="S63" s="86">
        <f>S59*S61</f>
        <v>-373295.96492905432</v>
      </c>
      <c r="T63" s="82"/>
      <c r="U63" s="86">
        <f>U59*U61</f>
        <v>-14240.231375548601</v>
      </c>
      <c r="V63" s="86">
        <f>V59*V61</f>
        <v>-223096.95821692815</v>
      </c>
      <c r="W63" s="82"/>
      <c r="X63" s="86">
        <f>X59*X61</f>
        <v>12824.181991351827</v>
      </c>
      <c r="Y63" s="86">
        <f>Y59*Y61</f>
        <v>200912.18453117862</v>
      </c>
      <c r="Z63" s="82"/>
      <c r="AA63" s="86">
        <f>AA59*AA61</f>
        <v>13850.135211800138</v>
      </c>
      <c r="AB63" s="86">
        <f>AB59*AB61</f>
        <v>216985.45165153546</v>
      </c>
      <c r="AC63" s="82"/>
      <c r="AD63" s="86">
        <f>AD59*AD61</f>
        <v>13191.57707118568</v>
      </c>
      <c r="AE63" s="86">
        <f>AE59*AE61</f>
        <v>206668.04078190902</v>
      </c>
      <c r="AF63" s="82"/>
      <c r="AG63" s="86">
        <f>AG59*AG61</f>
        <v>6704.2063782976184</v>
      </c>
      <c r="AH63" s="86">
        <f>AH59*AH61</f>
        <v>105032.56659332941</v>
      </c>
      <c r="AI63" s="82"/>
      <c r="AJ63" s="86">
        <f>AJ59*AJ61</f>
        <v>-22886.536998766693</v>
      </c>
      <c r="AK63" s="86">
        <f>AK59*AK61</f>
        <v>-358555.74631401157</v>
      </c>
      <c r="AM63" s="86">
        <f>AM59*AM61</f>
        <v>-22645.57200164492</v>
      </c>
      <c r="AN63" s="86">
        <f>AN59*AN61</f>
        <v>-354780.62802577048</v>
      </c>
      <c r="AP63" s="86">
        <f>AP59*AP61</f>
        <v>-20271.601749487716</v>
      </c>
      <c r="AQ63" s="86">
        <f>AQ59*AQ61</f>
        <v>-317588.42740864085</v>
      </c>
      <c r="AS63" s="86">
        <f>AS59*AS61</f>
        <v>-26736.728968970659</v>
      </c>
      <c r="AT63" s="86">
        <f>AT59*AT61</f>
        <v>-418875.42051387351</v>
      </c>
      <c r="AV63" s="86">
        <f>AV59*AV61</f>
        <v>-14388.472242250098</v>
      </c>
      <c r="AW63" s="86">
        <f>AW59*AW61</f>
        <v>-225419.39846191817</v>
      </c>
    </row>
    <row r="64" spans="1:49" x14ac:dyDescent="0.35">
      <c r="A64" s="87" t="s">
        <v>85</v>
      </c>
      <c r="B64" s="1"/>
      <c r="C64" s="1"/>
      <c r="D64" s="134"/>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34"/>
      <c r="E65" s="1"/>
      <c r="F65" s="88">
        <f>F63/(1-F61)</f>
        <v>0</v>
      </c>
      <c r="G65" s="88">
        <f>G63/(1-G61)</f>
        <v>0</v>
      </c>
      <c r="H65" s="1"/>
      <c r="I65" s="88">
        <f>I63/(1-I61)</f>
        <v>0</v>
      </c>
      <c r="J65" s="88">
        <f>J63/(1-J61)</f>
        <v>0</v>
      </c>
      <c r="K65" s="89"/>
      <c r="L65" s="48">
        <f>L63/(1-L61)</f>
        <v>-232.3637647885713</v>
      </c>
      <c r="M65" s="48">
        <f>M63/(1-M61)</f>
        <v>-3640.3656483542873</v>
      </c>
      <c r="N65" s="89"/>
      <c r="O65" s="48">
        <f>O63/(1-O61)</f>
        <v>1161.3546046302743</v>
      </c>
      <c r="P65" s="48">
        <f>P63/(1-P61)</f>
        <v>18194.55547254096</v>
      </c>
      <c r="Q65" s="82"/>
      <c r="R65" s="48">
        <f>R63/(1-R61)</f>
        <v>-32418.234036392038</v>
      </c>
      <c r="S65" s="48">
        <f>S63/(1-S61)</f>
        <v>-507885.66657014191</v>
      </c>
      <c r="T65" s="89"/>
      <c r="U65" s="48">
        <f>U63/(1-U61)</f>
        <v>-19374.464456528709</v>
      </c>
      <c r="V65" s="48">
        <f>V63/(1-V61)</f>
        <v>-303533.27648561652</v>
      </c>
      <c r="W65" s="82"/>
      <c r="X65" s="48">
        <f>X63/(1-X61)</f>
        <v>17447.866654900445</v>
      </c>
      <c r="Y65" s="48">
        <f>Y63/(1-Y61)</f>
        <v>273349.91092677362</v>
      </c>
      <c r="Z65" s="82"/>
      <c r="AA65" s="48">
        <f>AA63/(1-AA61)</f>
        <v>18843.721376598827</v>
      </c>
      <c r="AB65" s="48">
        <f>AB63/(1-AB61)</f>
        <v>295218.30156671494</v>
      </c>
      <c r="AC65" s="82"/>
      <c r="AD65" s="48">
        <f>AD63/(1-AD61)</f>
        <v>17947.723906375075</v>
      </c>
      <c r="AE65" s="48">
        <f>AE63/(1-AE61)</f>
        <v>281181.0078665429</v>
      </c>
      <c r="AF65" s="82"/>
      <c r="AG65" s="48">
        <f>AG63/(1-AG61)</f>
        <v>9121.369222173631</v>
      </c>
      <c r="AH65" s="48">
        <f>AH63/(1-AH61)</f>
        <v>142901.45114738695</v>
      </c>
      <c r="AI65" s="82"/>
      <c r="AJ65" s="48">
        <f>AJ63/(1-AJ61)</f>
        <v>-31138.145576553325</v>
      </c>
      <c r="AK65" s="48">
        <f>AK63/(1-AK61)</f>
        <v>-487830.94736600213</v>
      </c>
      <c r="AM65" s="48">
        <f>AM63/(1-AM61)</f>
        <v>-30810.302043054311</v>
      </c>
      <c r="AN65" s="48">
        <f>AN63/(1-AN61)</f>
        <v>-482694.73200785101</v>
      </c>
      <c r="AP65" s="48">
        <f>AP63/(1-AP61)</f>
        <v>-27580.410543520702</v>
      </c>
      <c r="AQ65" s="48">
        <f>AQ63/(1-AQ61)</f>
        <v>-432093.09851515765</v>
      </c>
      <c r="AS65" s="48">
        <f>AS63/(1-AS61)</f>
        <v>-36376.501998599539</v>
      </c>
      <c r="AT65" s="48">
        <f>AT63/(1-AT61)</f>
        <v>-569898.53131139255</v>
      </c>
      <c r="AV65" s="48">
        <f>AV63/(1-AV61)</f>
        <v>-19576.152710544353</v>
      </c>
      <c r="AW65" s="48">
        <f>AW63/(1-AW61)</f>
        <v>-306693.05913186149</v>
      </c>
    </row>
    <row r="66" spans="1:49" x14ac:dyDescent="0.35">
      <c r="A66" s="79" t="s">
        <v>86</v>
      </c>
      <c r="B66" s="1"/>
      <c r="C66" s="1"/>
      <c r="D66" s="134"/>
      <c r="E66" s="1"/>
      <c r="F66" s="90">
        <f>+F65</f>
        <v>0</v>
      </c>
      <c r="G66" s="90">
        <f>+G65</f>
        <v>0</v>
      </c>
      <c r="H66" s="1"/>
      <c r="I66" s="90">
        <f>+I65</f>
        <v>0</v>
      </c>
      <c r="J66" s="90">
        <f>+J65</f>
        <v>0</v>
      </c>
      <c r="K66" s="91"/>
      <c r="L66" s="90">
        <f>+L65</f>
        <v>-232.3637647885713</v>
      </c>
      <c r="M66" s="90">
        <f>+M65</f>
        <v>-3640.3656483542873</v>
      </c>
      <c r="N66" s="91"/>
      <c r="O66" s="90">
        <f>+O65</f>
        <v>1161.3546046302743</v>
      </c>
      <c r="P66" s="90">
        <f>+P65</f>
        <v>18194.55547254096</v>
      </c>
      <c r="Q66" s="91"/>
      <c r="R66" s="90">
        <f>+R65</f>
        <v>-32418.234036392038</v>
      </c>
      <c r="S66" s="90">
        <f>+S65</f>
        <v>-507885.66657014191</v>
      </c>
      <c r="T66" s="91"/>
      <c r="U66" s="90">
        <f>+U65</f>
        <v>-19374.464456528709</v>
      </c>
      <c r="V66" s="90">
        <f>+V65</f>
        <v>-303533.27648561652</v>
      </c>
      <c r="W66" s="91"/>
      <c r="X66" s="90">
        <f>+X65</f>
        <v>17447.866654900445</v>
      </c>
      <c r="Y66" s="90">
        <f>+Y65</f>
        <v>273349.91092677362</v>
      </c>
      <c r="Z66" s="91"/>
      <c r="AA66" s="90">
        <f>+AA65</f>
        <v>18843.721376598827</v>
      </c>
      <c r="AB66" s="90">
        <f>+AB65</f>
        <v>295218.30156671494</v>
      </c>
      <c r="AC66" s="91"/>
      <c r="AD66" s="90">
        <f>+AD65</f>
        <v>17947.723906375075</v>
      </c>
      <c r="AE66" s="90">
        <f>+AE65</f>
        <v>281181.0078665429</v>
      </c>
      <c r="AF66" s="91"/>
      <c r="AG66" s="90">
        <f>+AG65</f>
        <v>9121.369222173631</v>
      </c>
      <c r="AH66" s="90">
        <f>+AH65</f>
        <v>142901.45114738695</v>
      </c>
      <c r="AI66" s="91"/>
      <c r="AJ66" s="90">
        <f>+AJ65</f>
        <v>-31138.145576553325</v>
      </c>
      <c r="AK66" s="90">
        <f>+AK65</f>
        <v>-487830.94736600213</v>
      </c>
      <c r="AM66" s="90">
        <f>+AM65</f>
        <v>-30810.302043054311</v>
      </c>
      <c r="AN66" s="90">
        <f>+AN65</f>
        <v>-482694.73200785101</v>
      </c>
      <c r="AP66" s="90">
        <f>+AP65</f>
        <v>-27580.410543520702</v>
      </c>
      <c r="AQ66" s="90">
        <f>+AQ65</f>
        <v>-432093.09851515765</v>
      </c>
      <c r="AS66" s="90">
        <f>+AS65</f>
        <v>-36376.501998599539</v>
      </c>
      <c r="AT66" s="90">
        <f>+AT65</f>
        <v>-569898.53131139255</v>
      </c>
      <c r="AV66" s="90">
        <f>+AV65</f>
        <v>-19576.152710544353</v>
      </c>
      <c r="AW66" s="90">
        <f>+AW65</f>
        <v>-306693.05913186149</v>
      </c>
    </row>
    <row r="67" spans="1:49" x14ac:dyDescent="0.35">
      <c r="A67" s="1"/>
      <c r="B67" s="75"/>
      <c r="C67" s="75"/>
      <c r="D67" s="136"/>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36"/>
      <c r="E68" s="75"/>
      <c r="F68" s="75"/>
      <c r="G68" s="75"/>
      <c r="H68" s="75"/>
      <c r="I68" s="75"/>
      <c r="J68" s="75"/>
      <c r="K68" s="93"/>
      <c r="L68" s="75"/>
      <c r="M68" s="75"/>
      <c r="N68" s="75"/>
      <c r="O68" s="75"/>
      <c r="P68" s="136"/>
      <c r="Q68" s="136"/>
      <c r="R68" s="136"/>
      <c r="S68" s="137"/>
      <c r="T68" s="137"/>
      <c r="U68" s="92"/>
      <c r="V68" s="92"/>
      <c r="W68" s="1"/>
      <c r="X68" s="1"/>
      <c r="Y68" s="1"/>
      <c r="Z68" s="1"/>
      <c r="AA68" s="1"/>
      <c r="AB68" s="1"/>
      <c r="AC68" s="1"/>
      <c r="AD68" s="1"/>
      <c r="AE68" s="1"/>
      <c r="AF68" s="1"/>
      <c r="AG68" s="1"/>
      <c r="AH68" s="1"/>
      <c r="AI68" s="134"/>
      <c r="AJ68" s="134"/>
      <c r="AK68" s="134"/>
      <c r="AL68" s="135"/>
      <c r="AM68" s="135"/>
      <c r="AN68" s="135"/>
      <c r="AO68" s="135"/>
      <c r="AP68" s="135"/>
      <c r="AQ68" s="135"/>
      <c r="AR68" s="135"/>
      <c r="AS68" s="135"/>
      <c r="AT68" s="135"/>
      <c r="AU68" s="135"/>
      <c r="AV68" s="135"/>
      <c r="AW68" s="135"/>
    </row>
    <row r="69" spans="1:49" ht="15" thickBot="1" x14ac:dyDescent="0.4">
      <c r="A69" s="94"/>
      <c r="B69" s="94"/>
      <c r="C69" s="94"/>
      <c r="D69" s="155"/>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56"/>
      <c r="E70" s="97"/>
      <c r="F70" s="97"/>
      <c r="G70" s="97"/>
      <c r="H70" s="97"/>
      <c r="I70" s="97"/>
      <c r="J70" s="98"/>
      <c r="K70" s="98"/>
      <c r="L70" s="98"/>
      <c r="M70" s="1"/>
      <c r="N70" s="98"/>
      <c r="O70" s="1"/>
      <c r="P70" s="134"/>
      <c r="Q70" s="134"/>
      <c r="R70" s="134"/>
      <c r="S70" s="134"/>
      <c r="T70" s="134"/>
      <c r="U70" s="1"/>
      <c r="V70" s="1"/>
      <c r="W70" s="1"/>
      <c r="X70" s="1"/>
      <c r="Y70" s="1"/>
      <c r="Z70" s="1"/>
      <c r="AA70" s="1"/>
      <c r="AB70" s="1"/>
    </row>
    <row r="71" spans="1:49" x14ac:dyDescent="0.35">
      <c r="A71" s="99" t="s">
        <v>88</v>
      </c>
      <c r="B71" s="119" t="s">
        <v>112</v>
      </c>
      <c r="C71" s="100"/>
      <c r="D71" s="157"/>
      <c r="G71" s="101"/>
      <c r="H71" s="101"/>
      <c r="I71" s="101"/>
      <c r="K71" s="48"/>
      <c r="L71" s="48"/>
      <c r="M71" s="1"/>
      <c r="N71" s="48"/>
      <c r="O71" s="1"/>
      <c r="P71" s="134"/>
      <c r="Q71" s="134"/>
      <c r="R71" s="134"/>
      <c r="S71" s="134"/>
      <c r="T71" s="134"/>
      <c r="U71" s="1"/>
      <c r="V71" s="1"/>
      <c r="W71" s="1"/>
      <c r="X71" s="1"/>
      <c r="Y71" s="1"/>
      <c r="Z71" s="1"/>
      <c r="AA71" s="1"/>
      <c r="AB71" s="1"/>
    </row>
    <row r="72" spans="1:49" x14ac:dyDescent="0.35">
      <c r="A72" s="94" t="s">
        <v>89</v>
      </c>
      <c r="B72" s="94"/>
      <c r="C72" s="94"/>
      <c r="D72" s="155"/>
      <c r="E72" s="94"/>
      <c r="F72" s="102"/>
      <c r="G72" s="84">
        <f t="shared" ref="G72:O72" si="15">F74</f>
        <v>0</v>
      </c>
      <c r="H72" s="84">
        <f t="shared" si="15"/>
        <v>0</v>
      </c>
      <c r="I72" s="84">
        <f t="shared" si="15"/>
        <v>2129811.3199999998</v>
      </c>
      <c r="J72" s="84">
        <f t="shared" si="15"/>
        <v>2129811.3199999998</v>
      </c>
      <c r="K72" s="84">
        <f t="shared" si="15"/>
        <v>5856601.4699999997</v>
      </c>
      <c r="L72" s="84">
        <f t="shared" si="15"/>
        <v>5956075.2299999995</v>
      </c>
      <c r="M72" s="84">
        <f t="shared" si="15"/>
        <v>6475285.4799999995</v>
      </c>
      <c r="N72" s="84">
        <f t="shared" si="15"/>
        <v>6623158.0399999991</v>
      </c>
      <c r="O72" s="84">
        <f t="shared" si="15"/>
        <v>6623158.0399999991</v>
      </c>
      <c r="P72" s="84">
        <f t="shared" ref="P72" si="16">O74</f>
        <v>12995532.529999997</v>
      </c>
      <c r="Q72" s="84">
        <f t="shared" ref="Q72" si="17">P74</f>
        <v>16616784.709999997</v>
      </c>
      <c r="R72" s="84">
        <f t="shared" ref="R72" si="18">Q74</f>
        <v>18735013.919579007</v>
      </c>
      <c r="S72" s="84">
        <f t="shared" ref="S72" si="19">R74</f>
        <v>26314344.882361565</v>
      </c>
      <c r="T72" s="84">
        <f t="shared" ref="T72" si="20">S74</f>
        <v>33913834.890459962</v>
      </c>
      <c r="U72" s="1"/>
      <c r="V72" s="1"/>
      <c r="W72" s="1"/>
      <c r="X72" s="1"/>
      <c r="Y72" s="1"/>
      <c r="Z72" s="1"/>
      <c r="AA72" s="1"/>
      <c r="AB72" s="1"/>
    </row>
    <row r="73" spans="1:49" x14ac:dyDescent="0.35">
      <c r="A73" s="94" t="s">
        <v>90</v>
      </c>
      <c r="B73" s="94"/>
      <c r="C73" s="94"/>
      <c r="D73" s="155"/>
      <c r="E73" s="94"/>
      <c r="F73" s="98">
        <f>'App.2-FB Calc of REG 1980'!F73+'App.2-FB Calc of REG 1920'!G73+'App.2-FB Calc of REG 1611'!F73</f>
        <v>0</v>
      </c>
      <c r="G73" s="98">
        <f>'App.2-FB Calc of REG 1980'!G73+'App.2-FB Calc of REG 1920'!H73+'App.2-FB Calc of REG 1611'!G73</f>
        <v>0</v>
      </c>
      <c r="H73" s="98">
        <f>'App.2-FB Calc of REG 1980'!H73+'App.2-FB Calc of REG 1920'!H73+'App.2-FB Calc of REG 1611'!H73</f>
        <v>2129811.3199999998</v>
      </c>
      <c r="I73" s="98">
        <f>'App.2-FB Calc of REG 1980'!I73+'App.2-FB Calc of REG 1920'!I73+'App.2-FB Calc of REG 1611'!I73</f>
        <v>0</v>
      </c>
      <c r="J73" s="98">
        <f>'App.2-FB Calc of REG 1980'!J73+'App.2-FB Calc of REG 1920'!J73+'App.2-FB Calc of REG 1611'!J73</f>
        <v>3726790.15</v>
      </c>
      <c r="K73" s="98">
        <f>'App.2-FB Calc of REG 1980'!K73+'App.2-FB Calc of REG 1920'!K73+'App.2-FB Calc of REG 1611'!K73</f>
        <v>99473.76</v>
      </c>
      <c r="L73" s="98">
        <f>'App.2-FB Calc of REG 1980'!L73+'App.2-FB Calc of REG 1920'!L73+'App.2-FB Calc of REG 1611'!L73</f>
        <v>519210.25</v>
      </c>
      <c r="M73" s="98">
        <f>'App.2-FB Calc of REG 1980'!M73+'App.2-FB Calc of REG 1920'!M73+'App.2-FB Calc of REG 1611'!M73</f>
        <v>147872.56</v>
      </c>
      <c r="N73" s="98">
        <f>'App.2-FB Calc of REG 1980'!N73+'App.2-FB Calc of REG 1920'!N73+'App.2-FB Calc of REG 1611'!N73</f>
        <v>0</v>
      </c>
      <c r="O73" s="98">
        <f>'App.2-FB Calc of REG 1980'!O73+'App.2-FB Calc of REG 1920'!O73+'App.2-FB Calc of REG 1611'!O73</f>
        <v>6372374.4899999984</v>
      </c>
      <c r="P73" s="98">
        <f>'App.2-FB Calc of REG 1980'!P73+'App.2-FB Calc of REG 1920'!P73+'App.2-FB Calc of REG 1611'!P73</f>
        <v>3621252.1799999997</v>
      </c>
      <c r="Q73" s="98">
        <f>'App.2-FB Calc of REG 1980'!Q73+'App.2-FB Calc of REG 1920'!Q73+'App.2-FB Calc of REG 1611'!Q73</f>
        <v>2118229.2095790077</v>
      </c>
      <c r="R73" s="98">
        <f>'App.2-FB Calc of REG 1980'!R73+'App.2-FB Calc of REG 1920'!R73+'App.2-FB Calc of REG 1611'!R73</f>
        <v>7579330.962782559</v>
      </c>
      <c r="S73" s="98">
        <f>'App.2-FB Calc of REG 1980'!S73+'App.2-FB Calc of REG 1920'!S73+'App.2-FB Calc of REG 1611'!S73</f>
        <v>7599490.0080983946</v>
      </c>
      <c r="T73" s="98">
        <f>'App.2-FB Calc of REG 1980'!T73+'App.2-FB Calc of REG 1920'!T73+'App.2-FB Calc of REG 1611'!T73</f>
        <v>17688451.540844336</v>
      </c>
      <c r="U73" s="1"/>
      <c r="V73" s="103"/>
      <c r="W73" s="1"/>
      <c r="X73" s="1"/>
      <c r="Y73" s="1"/>
      <c r="Z73" s="1"/>
      <c r="AA73" s="1"/>
      <c r="AB73" s="1"/>
    </row>
    <row r="74" spans="1:49" x14ac:dyDescent="0.35">
      <c r="A74" s="94" t="s">
        <v>91</v>
      </c>
      <c r="B74" s="94"/>
      <c r="C74" s="94"/>
      <c r="D74" s="155"/>
      <c r="E74" s="94"/>
      <c r="F74" s="84">
        <f t="shared" ref="F74:O74" si="21">SUM(F72:F73)</f>
        <v>0</v>
      </c>
      <c r="G74" s="84">
        <f t="shared" si="21"/>
        <v>0</v>
      </c>
      <c r="H74" s="84">
        <f t="shared" si="21"/>
        <v>2129811.3199999998</v>
      </c>
      <c r="I74" s="84">
        <f t="shared" si="21"/>
        <v>2129811.3199999998</v>
      </c>
      <c r="J74" s="84">
        <f t="shared" si="21"/>
        <v>5856601.4699999997</v>
      </c>
      <c r="K74" s="84">
        <f t="shared" si="21"/>
        <v>5956075.2299999995</v>
      </c>
      <c r="L74" s="84">
        <f t="shared" si="21"/>
        <v>6475285.4799999995</v>
      </c>
      <c r="M74" s="84">
        <f t="shared" si="21"/>
        <v>6623158.0399999991</v>
      </c>
      <c r="N74" s="84">
        <f t="shared" si="21"/>
        <v>6623158.0399999991</v>
      </c>
      <c r="O74" s="84">
        <f t="shared" si="21"/>
        <v>12995532.529999997</v>
      </c>
      <c r="P74" s="84">
        <f t="shared" ref="P74:T74" si="22">SUM(P72:P73)</f>
        <v>16616784.709999997</v>
      </c>
      <c r="Q74" s="84">
        <f t="shared" si="22"/>
        <v>18735013.919579007</v>
      </c>
      <c r="R74" s="84">
        <f t="shared" si="22"/>
        <v>26314344.882361565</v>
      </c>
      <c r="S74" s="84">
        <f t="shared" si="22"/>
        <v>33913834.890459962</v>
      </c>
      <c r="T74" s="84">
        <f t="shared" si="22"/>
        <v>51602286.431304298</v>
      </c>
      <c r="U74" s="1"/>
      <c r="V74" s="1"/>
      <c r="W74" s="1"/>
      <c r="X74" s="1"/>
      <c r="Y74" s="1"/>
      <c r="Z74" s="1"/>
      <c r="AA74" s="1"/>
      <c r="AB74" s="1"/>
    </row>
    <row r="75" spans="1:49" x14ac:dyDescent="0.35">
      <c r="A75" s="94"/>
      <c r="B75" s="94"/>
      <c r="C75" s="94"/>
      <c r="D75" s="155"/>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O76" si="23">+G79</f>
        <v>0</v>
      </c>
      <c r="I76" s="84">
        <f t="shared" si="23"/>
        <v>35496.86</v>
      </c>
      <c r="J76" s="84">
        <f t="shared" si="23"/>
        <v>177484.09404255322</v>
      </c>
      <c r="K76" s="84">
        <f t="shared" si="23"/>
        <v>383734.92404255329</v>
      </c>
      <c r="L76" s="84">
        <f t="shared" si="23"/>
        <v>1321751.7240425532</v>
      </c>
      <c r="M76" s="84">
        <f t="shared" si="23"/>
        <v>2284085.5240425533</v>
      </c>
      <c r="N76" s="84">
        <f t="shared" si="23"/>
        <v>3261846.494042553</v>
      </c>
      <c r="O76" s="84">
        <f t="shared" si="23"/>
        <v>4174404.8240425531</v>
      </c>
      <c r="P76" s="84">
        <f t="shared" ref="P76" si="24">+O79</f>
        <v>5385186.1986649847</v>
      </c>
      <c r="Q76" s="84">
        <f t="shared" ref="Q76" si="25">+P79</f>
        <v>6385466.7062767455</v>
      </c>
      <c r="R76" s="84">
        <f t="shared" ref="R76" si="26">+Q79</f>
        <v>7759845.7984639741</v>
      </c>
      <c r="S76" s="84">
        <f t="shared" ref="S76" si="27">+R79</f>
        <v>9659763.1564252004</v>
      </c>
      <c r="T76" s="84">
        <f t="shared" ref="T76" si="28">+S79</f>
        <v>12192350.64819083</v>
      </c>
      <c r="U76" s="1"/>
      <c r="V76" s="1"/>
      <c r="W76" s="1"/>
      <c r="X76" s="1"/>
      <c r="Y76" s="1"/>
      <c r="Z76" s="1"/>
      <c r="AA76" s="1"/>
      <c r="AB76" s="1"/>
    </row>
    <row r="77" spans="1:49" x14ac:dyDescent="0.35">
      <c r="A77" s="94" t="s">
        <v>93</v>
      </c>
      <c r="B77" s="94"/>
      <c r="C77" s="94"/>
      <c r="D77" s="94"/>
      <c r="E77" s="94"/>
      <c r="F77" s="82">
        <f>'App.2-FB Calc of REG 1980'!F77+'App.2-FB Calc of REG 1920'!F77+'App.2-FB Calc of REG 1611'!F77</f>
        <v>0</v>
      </c>
      <c r="G77" s="82">
        <f>'App.2-FB Calc of REG 1980'!G77+'App.2-FB Calc of REG 1920'!G77+'App.2-FB Calc of REG 1611'!G77</f>
        <v>0</v>
      </c>
      <c r="H77" s="82">
        <f>'App.2-FB Calc of REG 1980'!H77+'App.2-FB Calc of REG 1920'!H77+'App.2-FB Calc of REG 1611'!H77</f>
        <v>0</v>
      </c>
      <c r="I77" s="82">
        <f>'App.2-FB Calc of REG 1980'!I77+'App.2-FB Calc of REG 1920'!I77+'App.2-FB Calc of REG 1611'!I77</f>
        <v>141987.2340425532</v>
      </c>
      <c r="J77" s="82">
        <f>'App.2-FB Calc of REG 1980'!J77+'App.2-FB Calc of REG 1920'!J77+'App.2-FB Calc of REG 1611'!J77</f>
        <v>141987.42000000001</v>
      </c>
      <c r="K77" s="82">
        <f>'App.2-FB Calc of REG 1980'!K77+'App.2-FB Calc of REG 1920'!K77+'App.2-FB Calc of REG 1611'!K77</f>
        <v>938016.79999999993</v>
      </c>
      <c r="L77" s="82">
        <f>'App.2-FB Calc of REG 1980'!L77+'App.2-FB Calc of REG 1920'!L77+'App.2-FB Calc of REG 1611'!L77</f>
        <v>962333.79999999993</v>
      </c>
      <c r="M77" s="82">
        <f>'App.2-FB Calc of REG 1980'!M77+'App.2-FB Calc of REG 1920'!M77+'App.2-FB Calc of REG 1611'!M77</f>
        <v>977760.97</v>
      </c>
      <c r="N77" s="82">
        <f>'App.2-FB Calc of REG 1980'!N77+'App.2-FB Calc of REG 1920'!N77+'App.2-FB Calc of REG 1611'!N77</f>
        <v>912558.33</v>
      </c>
      <c r="O77" s="82">
        <f>'App.2-FB Calc of REG 1980'!O77+'App.2-FB Calc of REG 1920'!O77+'App.2-FB Calc of REG 1611'!O77</f>
        <v>1210781.3746224314</v>
      </c>
      <c r="P77" s="82">
        <f>'App.2-FB Calc of REG 1980'!P77+'App.2-FB Calc of REG 1920'!P77+'App.2-FB Calc of REG 1611'!P77</f>
        <v>1000280.5076117606</v>
      </c>
      <c r="Q77" s="82">
        <f>'App.2-FB Calc of REG 1980'!Q77+'App.2-FB Calc of REG 1920'!Q77+'App.2-FB Calc of REG 1611'!Q77</f>
        <v>1374379.0921872284</v>
      </c>
      <c r="R77" s="82">
        <f>'App.2-FB Calc of REG 1980'!R77+'App.2-FB Calc of REG 1920'!R77+'App.2-FB Calc of REG 1611'!R77</f>
        <v>1899917.3579612267</v>
      </c>
      <c r="S77" s="82">
        <f>'App.2-FB Calc of REG 1980'!S77+'App.2-FB Calc of REG 1920'!S77+'App.2-FB Calc of REG 1611'!S77</f>
        <v>2532587.4917656304</v>
      </c>
      <c r="T77" s="82">
        <f>'App.2-FB Calc of REG 1980'!T77+'App.2-FB Calc of REG 1920'!T77+'App.2-FB Calc of REG 1611'!T77</f>
        <v>3427558.363248785</v>
      </c>
      <c r="U77" s="1"/>
      <c r="V77" s="1"/>
      <c r="W77" s="1"/>
      <c r="X77" s="1"/>
      <c r="Y77" s="1"/>
      <c r="Z77" s="1"/>
      <c r="AA77" s="1"/>
      <c r="AB77" s="1"/>
    </row>
    <row r="78" spans="1:49" x14ac:dyDescent="0.35">
      <c r="A78" s="94" t="s">
        <v>94</v>
      </c>
      <c r="B78" s="94"/>
      <c r="C78" s="1"/>
      <c r="D78" s="1"/>
      <c r="E78" s="1"/>
      <c r="F78" s="82">
        <f>'App.2-FB Calc of REG 1980'!F78+'App.2-FB Calc of REG 1920'!F78+'App.2-FB Calc of REG 1611'!F78</f>
        <v>0</v>
      </c>
      <c r="G78" s="82">
        <f>'App.2-FB Calc of REG 1980'!G78+'App.2-FB Calc of REG 1920'!G78+'App.2-FB Calc of REG 1611'!G78</f>
        <v>0</v>
      </c>
      <c r="H78" s="82">
        <f>'App.2-FB Calc of REG 1980'!H78+'App.2-FB Calc of REG 1920'!H78+'App.2-FB Calc of REG 1611'!H78</f>
        <v>35496.86</v>
      </c>
      <c r="I78" s="82">
        <f>'App.2-FB Calc of REG 1980'!I78+'App.2-FB Calc of REG 1920'!I78+'App.2-FB Calc of REG 1611'!I78</f>
        <v>0</v>
      </c>
      <c r="J78" s="82">
        <f>'App.2-FB Calc of REG 1980'!J78+'App.2-FB Calc of REG 1920'!J78+'App.2-FB Calc of REG 1611'!J78</f>
        <v>64263.41</v>
      </c>
      <c r="K78" s="82">
        <f>'App.2-FB Calc of REG 1980'!K78+'App.2-FB Calc of REG 1920'!K78+'App.2-FB Calc of REG 1611'!K78</f>
        <v>0</v>
      </c>
      <c r="L78" s="82">
        <f>'App.2-FB Calc of REG 1980'!L78+'App.2-FB Calc of REG 1920'!L78+'App.2-FB Calc of REG 1611'!L78</f>
        <v>0</v>
      </c>
      <c r="M78" s="82">
        <f>'App.2-FB Calc of REG 1980'!M78+'App.2-FB Calc of REG 1920'!M78+'App.2-FB Calc of REG 1611'!M78</f>
        <v>0</v>
      </c>
      <c r="N78" s="82">
        <f>'App.2-FB Calc of REG 1980'!N78+'App.2-FB Calc of REG 1920'!N78+'App.2-FB Calc of REG 1611'!N78</f>
        <v>0</v>
      </c>
      <c r="O78" s="82">
        <f>'App.2-FB Calc of REG 1980'!O78+'App.2-FB Calc of REG 1920'!O78+'App.2-FB Calc of REG 1611'!O78</f>
        <v>0</v>
      </c>
      <c r="P78" s="82">
        <f>'App.2-FB Calc of REG 1980'!P78+'App.2-FB Calc of REG 1920'!P78+'App.2-FB Calc of REG 1611'!P78</f>
        <v>0</v>
      </c>
      <c r="Q78" s="82">
        <f>'App.2-FB Calc of REG 1980'!Q78+'App.2-FB Calc of REG 1920'!Q78+'App.2-FB Calc of REG 1611'!Q78</f>
        <v>0</v>
      </c>
      <c r="R78" s="82">
        <f>'App.2-FB Calc of REG 1980'!R78+'App.2-FB Calc of REG 1920'!R78+'App.2-FB Calc of REG 1611'!R78</f>
        <v>0</v>
      </c>
      <c r="S78" s="82">
        <f>'App.2-FB Calc of REG 1980'!S78+'App.2-FB Calc of REG 1920'!S78+'App.2-FB Calc of REG 1611'!S78</f>
        <v>0</v>
      </c>
      <c r="T78" s="82">
        <f>'App.2-FB Calc of REG 1980'!T78+'App.2-FB Calc of REG 1920'!T78+'App.2-FB Calc of REG 1611'!T78</f>
        <v>0</v>
      </c>
      <c r="U78" s="1"/>
      <c r="V78" s="1"/>
      <c r="W78" s="1"/>
      <c r="X78" s="1"/>
      <c r="Y78" s="1"/>
      <c r="Z78" s="1"/>
      <c r="AA78" s="1"/>
      <c r="AB78" s="1"/>
    </row>
    <row r="79" spans="1:49" x14ac:dyDescent="0.35">
      <c r="A79" s="94" t="s">
        <v>95</v>
      </c>
      <c r="B79" s="94"/>
      <c r="C79" s="94"/>
      <c r="D79" s="94"/>
      <c r="E79" s="94"/>
      <c r="F79" s="84">
        <f t="shared" ref="F79:O79" si="29">SUM(F76+F77+F78)</f>
        <v>0</v>
      </c>
      <c r="G79" s="84">
        <f t="shared" si="29"/>
        <v>0</v>
      </c>
      <c r="H79" s="84">
        <f t="shared" si="29"/>
        <v>35496.86</v>
      </c>
      <c r="I79" s="84">
        <f t="shared" si="29"/>
        <v>177484.09404255322</v>
      </c>
      <c r="J79" s="84">
        <f t="shared" si="29"/>
        <v>383734.92404255329</v>
      </c>
      <c r="K79" s="84">
        <f t="shared" si="29"/>
        <v>1321751.7240425532</v>
      </c>
      <c r="L79" s="84">
        <f t="shared" si="29"/>
        <v>2284085.5240425533</v>
      </c>
      <c r="M79" s="84">
        <f t="shared" si="29"/>
        <v>3261846.494042553</v>
      </c>
      <c r="N79" s="84">
        <f t="shared" si="29"/>
        <v>4174404.8240425531</v>
      </c>
      <c r="O79" s="84">
        <f t="shared" si="29"/>
        <v>5385186.1986649847</v>
      </c>
      <c r="P79" s="84">
        <f t="shared" ref="P79:T79" si="30">SUM(P76+P77+P78)</f>
        <v>6385466.7062767455</v>
      </c>
      <c r="Q79" s="84">
        <f t="shared" si="30"/>
        <v>7759845.7984639741</v>
      </c>
      <c r="R79" s="84">
        <f t="shared" si="30"/>
        <v>9659763.1564252004</v>
      </c>
      <c r="S79" s="84">
        <f t="shared" si="30"/>
        <v>12192350.64819083</v>
      </c>
      <c r="T79" s="84">
        <f t="shared" si="30"/>
        <v>15619909.011439614</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O81" si="31">F72-F76</f>
        <v>0</v>
      </c>
      <c r="G81" s="48">
        <f t="shared" si="31"/>
        <v>0</v>
      </c>
      <c r="H81" s="48">
        <f t="shared" si="31"/>
        <v>0</v>
      </c>
      <c r="I81" s="48">
        <f t="shared" si="31"/>
        <v>2094314.4599999997</v>
      </c>
      <c r="J81" s="48">
        <f t="shared" si="31"/>
        <v>1952327.2259574467</v>
      </c>
      <c r="K81" s="48">
        <f t="shared" si="31"/>
        <v>5472866.5459574461</v>
      </c>
      <c r="L81" s="48">
        <f t="shared" si="31"/>
        <v>4634323.5059574461</v>
      </c>
      <c r="M81" s="48">
        <f t="shared" si="31"/>
        <v>4191199.9559574462</v>
      </c>
      <c r="N81" s="48">
        <f t="shared" si="31"/>
        <v>3361311.5459574461</v>
      </c>
      <c r="O81" s="48">
        <f t="shared" si="31"/>
        <v>2448753.215957446</v>
      </c>
      <c r="P81" s="48">
        <f t="shared" ref="P81:T81" si="32">P72-P76</f>
        <v>7610346.3313350128</v>
      </c>
      <c r="Q81" s="48">
        <f t="shared" si="32"/>
        <v>10231318.003723253</v>
      </c>
      <c r="R81" s="48">
        <f t="shared" si="32"/>
        <v>10975168.121115033</v>
      </c>
      <c r="S81" s="48">
        <f t="shared" si="32"/>
        <v>16654581.725936364</v>
      </c>
      <c r="T81" s="48">
        <f t="shared" si="32"/>
        <v>21721484.242269132</v>
      </c>
      <c r="U81" s="1"/>
      <c r="V81" s="1"/>
      <c r="W81" s="1"/>
      <c r="X81" s="1"/>
      <c r="Y81" s="1"/>
      <c r="Z81" s="1"/>
      <c r="AA81" s="1"/>
      <c r="AB81" s="1"/>
    </row>
    <row r="82" spans="1:28" x14ac:dyDescent="0.35">
      <c r="A82" s="94" t="s">
        <v>97</v>
      </c>
      <c r="B82" s="94"/>
      <c r="C82" s="94"/>
      <c r="D82" s="94"/>
      <c r="E82" s="94"/>
      <c r="F82" s="84">
        <f t="shared" ref="F82:O82" si="33">F74-F79</f>
        <v>0</v>
      </c>
      <c r="G82" s="84">
        <f t="shared" si="33"/>
        <v>0</v>
      </c>
      <c r="H82" s="84">
        <f t="shared" si="33"/>
        <v>2094314.4599999997</v>
      </c>
      <c r="I82" s="84">
        <f t="shared" si="33"/>
        <v>1952327.2259574467</v>
      </c>
      <c r="J82" s="84">
        <f t="shared" si="33"/>
        <v>5472866.5459574461</v>
      </c>
      <c r="K82" s="84">
        <f t="shared" si="33"/>
        <v>4634323.5059574461</v>
      </c>
      <c r="L82" s="84">
        <f t="shared" si="33"/>
        <v>4191199.9559574462</v>
      </c>
      <c r="M82" s="84">
        <f t="shared" si="33"/>
        <v>3361311.5459574461</v>
      </c>
      <c r="N82" s="84">
        <f t="shared" si="33"/>
        <v>2448753.215957446</v>
      </c>
      <c r="O82" s="84">
        <f t="shared" si="33"/>
        <v>7610346.3313350128</v>
      </c>
      <c r="P82" s="84">
        <f t="shared" ref="P82:T82" si="34">P74-P79</f>
        <v>10231318.003723253</v>
      </c>
      <c r="Q82" s="84">
        <f t="shared" si="34"/>
        <v>10975168.121115033</v>
      </c>
      <c r="R82" s="84">
        <f t="shared" si="34"/>
        <v>16654581.725936364</v>
      </c>
      <c r="S82" s="84">
        <f t="shared" si="34"/>
        <v>21721484.242269132</v>
      </c>
      <c r="T82" s="84">
        <f t="shared" si="34"/>
        <v>35982377.419864684</v>
      </c>
      <c r="U82" s="1"/>
      <c r="V82" s="1"/>
      <c r="W82" s="1"/>
      <c r="X82" s="1"/>
      <c r="Y82" s="1"/>
      <c r="Z82" s="1"/>
      <c r="AA82" s="1"/>
      <c r="AB82" s="1"/>
    </row>
    <row r="83" spans="1:28" ht="15" thickBot="1" x14ac:dyDescent="0.4">
      <c r="A83" s="97" t="s">
        <v>98</v>
      </c>
      <c r="B83" s="97"/>
      <c r="C83" s="94"/>
      <c r="D83" s="94"/>
      <c r="E83" s="94"/>
      <c r="F83" s="104">
        <f t="shared" ref="F83:O83" si="35">SUM(F81:F82)/2</f>
        <v>0</v>
      </c>
      <c r="G83" s="104">
        <f t="shared" si="35"/>
        <v>0</v>
      </c>
      <c r="H83" s="104">
        <f t="shared" si="35"/>
        <v>1047157.2299999999</v>
      </c>
      <c r="I83" s="104">
        <f t="shared" si="35"/>
        <v>2023320.8429787233</v>
      </c>
      <c r="J83" s="104">
        <f t="shared" si="35"/>
        <v>3712596.8859574464</v>
      </c>
      <c r="K83" s="104">
        <f t="shared" si="35"/>
        <v>5053595.0259574465</v>
      </c>
      <c r="L83" s="104">
        <f t="shared" si="35"/>
        <v>4412761.7309574466</v>
      </c>
      <c r="M83" s="104">
        <f t="shared" si="35"/>
        <v>3776255.7509574462</v>
      </c>
      <c r="N83" s="104">
        <f t="shared" si="35"/>
        <v>2905032.3809574461</v>
      </c>
      <c r="O83" s="104">
        <f t="shared" si="35"/>
        <v>5029549.7736462299</v>
      </c>
      <c r="P83" s="104">
        <f t="shared" ref="P83:T83" si="36">SUM(P81:P82)/2</f>
        <v>8920832.1675291322</v>
      </c>
      <c r="Q83" s="104">
        <f t="shared" si="36"/>
        <v>10603243.062419143</v>
      </c>
      <c r="R83" s="104">
        <f t="shared" si="36"/>
        <v>13814874.923525698</v>
      </c>
      <c r="S83" s="104">
        <f t="shared" si="36"/>
        <v>19188032.984102748</v>
      </c>
      <c r="T83" s="104">
        <f t="shared" si="36"/>
        <v>28851930.831066906</v>
      </c>
      <c r="U83" s="1"/>
      <c r="V83" s="1"/>
      <c r="W83" s="1"/>
      <c r="X83" s="1"/>
      <c r="Y83" s="1"/>
      <c r="Z83" s="1"/>
      <c r="AA83" s="1"/>
      <c r="AB83" s="1"/>
    </row>
    <row r="84" spans="1:28" x14ac:dyDescent="0.35">
      <c r="A84" s="94"/>
      <c r="B84" s="94"/>
      <c r="C84" s="94"/>
      <c r="D84" s="94"/>
      <c r="E84" s="94"/>
      <c r="F84" s="94"/>
      <c r="G84" s="48"/>
      <c r="H84" s="48"/>
      <c r="I84" s="48"/>
      <c r="J84" s="48"/>
      <c r="K84" s="48"/>
      <c r="L84" s="48"/>
      <c r="M84" s="48"/>
      <c r="N84" s="48"/>
      <c r="O84" s="48"/>
      <c r="P84" s="134"/>
      <c r="Q84" s="134"/>
      <c r="R84" s="134"/>
      <c r="S84" s="134"/>
      <c r="T84" s="134"/>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34"/>
      <c r="Q85" s="134"/>
      <c r="R85" s="134"/>
      <c r="S85" s="134"/>
      <c r="T85" s="134"/>
      <c r="U85" s="1"/>
      <c r="V85" s="1"/>
      <c r="W85" s="1"/>
      <c r="X85" s="1"/>
      <c r="Y85" s="1"/>
      <c r="Z85" s="1"/>
      <c r="AA85" s="1"/>
      <c r="AB85" s="1"/>
    </row>
    <row r="86" spans="1:28" ht="15" thickBot="1" x14ac:dyDescent="0.4">
      <c r="A86" s="97"/>
      <c r="B86" s="97"/>
      <c r="C86" s="1"/>
      <c r="D86" s="1"/>
      <c r="E86" s="1"/>
      <c r="F86" s="95">
        <f>F69</f>
        <v>2015</v>
      </c>
      <c r="G86" s="95">
        <f>G69</f>
        <v>2016</v>
      </c>
      <c r="H86" s="95">
        <f t="shared" ref="H86:T86" si="37">H69</f>
        <v>2017</v>
      </c>
      <c r="I86" s="95">
        <f t="shared" si="37"/>
        <v>2018</v>
      </c>
      <c r="J86" s="95">
        <f t="shared" si="37"/>
        <v>2019</v>
      </c>
      <c r="K86" s="95">
        <f t="shared" si="37"/>
        <v>2020</v>
      </c>
      <c r="L86" s="95">
        <f t="shared" si="37"/>
        <v>2021</v>
      </c>
      <c r="M86" s="95">
        <f t="shared" si="37"/>
        <v>2022</v>
      </c>
      <c r="N86" s="95">
        <f t="shared" si="37"/>
        <v>2023</v>
      </c>
      <c r="O86" s="95">
        <f t="shared" si="37"/>
        <v>2024</v>
      </c>
      <c r="P86" s="95">
        <f t="shared" si="37"/>
        <v>2025</v>
      </c>
      <c r="Q86" s="95">
        <f t="shared" si="37"/>
        <v>2026</v>
      </c>
      <c r="R86" s="95">
        <f t="shared" si="37"/>
        <v>2027</v>
      </c>
      <c r="S86" s="95">
        <f t="shared" si="37"/>
        <v>2028</v>
      </c>
      <c r="T86" s="95">
        <f t="shared" si="37"/>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82"/>
      <c r="Q87" s="82"/>
      <c r="R87" s="82"/>
      <c r="S87" s="82"/>
      <c r="T87" s="82"/>
      <c r="U87" s="1"/>
      <c r="V87" s="1"/>
      <c r="W87" s="1"/>
      <c r="X87" s="1"/>
      <c r="Y87" s="1"/>
      <c r="Z87" s="1"/>
      <c r="AA87" s="1"/>
      <c r="AB87" s="1"/>
    </row>
    <row r="88" spans="1:28" x14ac:dyDescent="0.35">
      <c r="A88" s="94" t="s">
        <v>100</v>
      </c>
      <c r="B88" s="94"/>
      <c r="C88" s="1"/>
      <c r="D88" s="1"/>
      <c r="E88" s="1"/>
      <c r="F88" s="105">
        <f>F72</f>
        <v>0</v>
      </c>
      <c r="G88" s="84">
        <f t="shared" ref="G88:O88" si="38">F96</f>
        <v>0</v>
      </c>
      <c r="H88" s="84">
        <f t="shared" si="38"/>
        <v>0</v>
      </c>
      <c r="I88" s="84">
        <f t="shared" si="38"/>
        <v>2044618.8671999997</v>
      </c>
      <c r="J88" s="84">
        <f t="shared" si="38"/>
        <v>1881049.3578239998</v>
      </c>
      <c r="K88" s="84">
        <f t="shared" si="38"/>
        <v>3760801.6060065906</v>
      </c>
      <c r="L88" s="84">
        <f t="shared" si="38"/>
        <v>1854420.0113239354</v>
      </c>
      <c r="M88" s="84">
        <f t="shared" si="38"/>
        <v>2067461.8680330205</v>
      </c>
      <c r="N88" s="84">
        <f t="shared" si="38"/>
        <v>1979956.3483171286</v>
      </c>
      <c r="O88" s="84">
        <f t="shared" si="38"/>
        <v>1798053.4500687958</v>
      </c>
      <c r="P88" s="84">
        <f t="shared" ref="P88" si="39">O96</f>
        <v>7209887.7090534316</v>
      </c>
      <c r="Q88" s="84">
        <f t="shared" ref="Q88" si="40">P96</f>
        <v>8061383.7485533627</v>
      </c>
      <c r="R88" s="84">
        <f t="shared" ref="R88" si="41">Q96</f>
        <v>6988664.0612114258</v>
      </c>
      <c r="S88" s="84">
        <f t="shared" ref="S88" si="42">R96</f>
        <v>10881983.787605217</v>
      </c>
      <c r="T88" s="84">
        <f t="shared" ref="T88" si="43">S96</f>
        <v>13557373.802458843</v>
      </c>
      <c r="U88" s="1"/>
      <c r="V88" s="1"/>
      <c r="W88" s="1"/>
      <c r="X88" s="1"/>
      <c r="Y88" s="1"/>
      <c r="Z88" s="1"/>
      <c r="AA88" s="1"/>
      <c r="AB88" s="1"/>
    </row>
    <row r="89" spans="1:28" x14ac:dyDescent="0.35">
      <c r="A89" s="94" t="s">
        <v>90</v>
      </c>
      <c r="B89" s="94"/>
      <c r="C89" s="1"/>
      <c r="D89" s="1"/>
      <c r="E89" s="1"/>
      <c r="F89" s="48">
        <f>'App.2-FB Calc of REG 1980'!F89+'App.2-FB Calc of REG 1920'!F91+'App.2-FB Calc of REG 1611'!F91</f>
        <v>0</v>
      </c>
      <c r="G89" s="48">
        <f>'App.2-FB Calc of REG 1980'!G89+'App.2-FB Calc of REG 1920'!G91+'App.2-FB Calc of REG 1611'!G91</f>
        <v>0</v>
      </c>
      <c r="H89" s="48">
        <f>'App.2-FB Calc of REG 1980'!H89+'App.2-FB Calc of REG 1920'!H91+'App.2-FB Calc of REG 1611'!H91</f>
        <v>2129811.3199999998</v>
      </c>
      <c r="I89" s="48">
        <f>'App.2-FB Calc of REG 1980'!I89+'App.2-FB Calc of REG 1920'!I91+'App.2-FB Calc of REG 1611'!I91</f>
        <v>0</v>
      </c>
      <c r="J89" s="48">
        <f>'App.2-FB Calc of REG 1980'!J89+'App.2-FB Calc of REG 1920'!J91+'App.2-FB Calc of REG 1611'!J91</f>
        <v>3722690.4255319154</v>
      </c>
      <c r="K89" s="48">
        <f>'App.2-FB Calc of REG 1980'!K89+'App.2-FB Calc of REG 1920'!K89+'App.2-FB Calc of REG 1611'!K89</f>
        <v>99473.76</v>
      </c>
      <c r="L89" s="48">
        <f>'App.2-FB Calc of REG 1980'!L89+'App.2-FB Calc of REG 1920'!L89+'App.2-FB Calc of REG 1611'!L89</f>
        <v>519210.25</v>
      </c>
      <c r="M89" s="48">
        <f>'App.2-FB Calc of REG 1980'!M89+'App.2-FB Calc of REG 1920'!M89+'App.2-FB Calc of REG 1611'!M89</f>
        <v>147872.56</v>
      </c>
      <c r="N89" s="48">
        <f>'App.2-FB Calc of REG 1980'!N89+'App.2-FB Calc of REG 1920'!N89+'App.2-FB Calc of REG 1611'!N89</f>
        <v>0</v>
      </c>
      <c r="O89" s="48">
        <f>'App.2-FB Calc of REG 1980'!O89+'App.2-FB Calc of REG 1920'!O89+'App.2-FB Calc of REG 1611'!O89</f>
        <v>6372374.4899999984</v>
      </c>
      <c r="P89" s="48">
        <f>'App.2-FB Calc of REG 1980'!P89+'App.2-FB Calc of REG 1920'!P89+'App.2-FB Calc of REG 1611'!P89</f>
        <v>3621252.1799999997</v>
      </c>
      <c r="Q89" s="48">
        <f>'App.2-FB Calc of REG 1980'!Q89+'App.2-FB Calc of REG 1920'!Q89+'App.2-FB Calc of REG 1611'!Q89</f>
        <v>2118229.2095790077</v>
      </c>
      <c r="R89" s="48">
        <f>'App.2-FB Calc of REG 1980'!R89+'App.2-FB Calc of REG 1920'!R89+'App.2-FB Calc of REG 1611'!R89</f>
        <v>7579330.962782559</v>
      </c>
      <c r="S89" s="48">
        <f>'App.2-FB Calc of REG 1980'!S89+'App.2-FB Calc of REG 1920'!S89+'App.2-FB Calc of REG 1611'!S89</f>
        <v>7599490.0080983946</v>
      </c>
      <c r="T89" s="48">
        <f>'App.2-FB Calc of REG 1980'!T89+'App.2-FB Calc of REG 1920'!T89+'App.2-FB Calc of REG 1611'!T89</f>
        <v>17688451.540844336</v>
      </c>
      <c r="U89" s="103"/>
      <c r="V89" s="1"/>
      <c r="W89" s="1"/>
      <c r="X89" s="1"/>
      <c r="Y89" s="1"/>
      <c r="Z89" s="1"/>
      <c r="AA89" s="1"/>
      <c r="AB89" s="1"/>
    </row>
    <row r="90" spans="1:28" x14ac:dyDescent="0.35">
      <c r="A90" s="94" t="s">
        <v>101</v>
      </c>
      <c r="B90" s="94"/>
      <c r="C90" s="1"/>
      <c r="D90" s="109"/>
      <c r="E90" s="1"/>
      <c r="F90" s="84">
        <f t="shared" ref="F90:O90" si="44">SUM(F88:F89)</f>
        <v>0</v>
      </c>
      <c r="G90" s="84">
        <f t="shared" si="44"/>
        <v>0</v>
      </c>
      <c r="H90" s="84">
        <f t="shared" si="44"/>
        <v>2129811.3199999998</v>
      </c>
      <c r="I90" s="84">
        <f t="shared" si="44"/>
        <v>2044618.8671999997</v>
      </c>
      <c r="J90" s="84">
        <f t="shared" si="44"/>
        <v>5603739.783355915</v>
      </c>
      <c r="K90" s="84">
        <f t="shared" si="44"/>
        <v>3860275.3660065904</v>
      </c>
      <c r="L90" s="84">
        <f t="shared" si="44"/>
        <v>2373630.2613239354</v>
      </c>
      <c r="M90" s="84">
        <f t="shared" si="44"/>
        <v>2215334.4280330203</v>
      </c>
      <c r="N90" s="84">
        <f t="shared" si="44"/>
        <v>1979956.3483171286</v>
      </c>
      <c r="O90" s="84">
        <f t="shared" si="44"/>
        <v>8170427.9400687944</v>
      </c>
      <c r="P90" s="84">
        <f t="shared" ref="P90:T90" si="45">SUM(P88:P89)</f>
        <v>10831139.88905343</v>
      </c>
      <c r="Q90" s="84">
        <f t="shared" si="45"/>
        <v>10179612.958132371</v>
      </c>
      <c r="R90" s="84">
        <f t="shared" si="45"/>
        <v>14567995.023993984</v>
      </c>
      <c r="S90" s="84">
        <f t="shared" si="45"/>
        <v>18481473.795703612</v>
      </c>
      <c r="T90" s="84">
        <f t="shared" si="45"/>
        <v>31245825.343303181</v>
      </c>
      <c r="U90" s="1"/>
      <c r="V90" s="1"/>
      <c r="W90" s="1"/>
      <c r="X90" s="1"/>
      <c r="Y90" s="1"/>
      <c r="Z90" s="1"/>
      <c r="AA90" s="1"/>
      <c r="AB90" s="1"/>
    </row>
    <row r="91" spans="1:28" x14ac:dyDescent="0.35">
      <c r="A91" s="94" t="s">
        <v>102</v>
      </c>
      <c r="B91" s="94"/>
      <c r="C91" s="1"/>
      <c r="D91" s="109"/>
      <c r="E91" s="1"/>
      <c r="F91" s="48">
        <f t="shared" ref="F91:O91" si="46">F89/2</f>
        <v>0</v>
      </c>
      <c r="G91" s="48">
        <f t="shared" si="46"/>
        <v>0</v>
      </c>
      <c r="H91" s="48">
        <f t="shared" si="46"/>
        <v>1064905.6599999999</v>
      </c>
      <c r="I91" s="48">
        <f t="shared" si="46"/>
        <v>0</v>
      </c>
      <c r="J91" s="48">
        <f t="shared" si="46"/>
        <v>1861345.2127659577</v>
      </c>
      <c r="K91" s="48">
        <f t="shared" si="46"/>
        <v>49736.88</v>
      </c>
      <c r="L91" s="48">
        <f t="shared" si="46"/>
        <v>259605.125</v>
      </c>
      <c r="M91" s="48">
        <f t="shared" si="46"/>
        <v>73936.28</v>
      </c>
      <c r="N91" s="48">
        <f t="shared" si="46"/>
        <v>0</v>
      </c>
      <c r="O91" s="48">
        <f t="shared" si="46"/>
        <v>3186187.2449999992</v>
      </c>
      <c r="P91" s="48">
        <f t="shared" ref="P91:T91" si="47">P89/2</f>
        <v>1810626.0899999999</v>
      </c>
      <c r="Q91" s="48">
        <f t="shared" si="47"/>
        <v>1059114.6047895039</v>
      </c>
      <c r="R91" s="48">
        <f t="shared" si="47"/>
        <v>3789665.4813912795</v>
      </c>
      <c r="S91" s="48">
        <f t="shared" si="47"/>
        <v>3799745.0040491973</v>
      </c>
      <c r="T91" s="48">
        <f t="shared" si="47"/>
        <v>8844225.7704221681</v>
      </c>
      <c r="U91" s="1"/>
      <c r="V91" s="1"/>
      <c r="W91" s="1"/>
      <c r="X91" s="1"/>
      <c r="Y91" s="1"/>
      <c r="Z91" s="1"/>
      <c r="AA91" s="1"/>
      <c r="AB91" s="1"/>
    </row>
    <row r="92" spans="1:28" x14ac:dyDescent="0.35">
      <c r="A92" s="94" t="s">
        <v>103</v>
      </c>
      <c r="B92" s="94"/>
      <c r="C92" s="1"/>
      <c r="D92" s="109"/>
      <c r="E92" s="1"/>
      <c r="F92" s="84">
        <f t="shared" ref="F92:O92" si="48">F90-F91</f>
        <v>0</v>
      </c>
      <c r="G92" s="84">
        <f t="shared" si="48"/>
        <v>0</v>
      </c>
      <c r="H92" s="84">
        <f t="shared" si="48"/>
        <v>1064905.6599999999</v>
      </c>
      <c r="I92" s="84">
        <f t="shared" si="48"/>
        <v>2044618.8671999997</v>
      </c>
      <c r="J92" s="84">
        <f t="shared" si="48"/>
        <v>3742394.5705899573</v>
      </c>
      <c r="K92" s="84">
        <f t="shared" si="48"/>
        <v>3810538.4860065905</v>
      </c>
      <c r="L92" s="84">
        <f t="shared" si="48"/>
        <v>2114025.1363239354</v>
      </c>
      <c r="M92" s="84">
        <f t="shared" si="48"/>
        <v>2141398.1480330206</v>
      </c>
      <c r="N92" s="84">
        <f t="shared" si="48"/>
        <v>1979956.3483171286</v>
      </c>
      <c r="O92" s="84">
        <f t="shared" si="48"/>
        <v>4984240.6950687952</v>
      </c>
      <c r="P92" s="84">
        <f t="shared" ref="P92:T92" si="49">P90-P91</f>
        <v>9020513.7990534306</v>
      </c>
      <c r="Q92" s="84">
        <f t="shared" si="49"/>
        <v>9120498.3533428684</v>
      </c>
      <c r="R92" s="84">
        <f t="shared" si="49"/>
        <v>10778329.542602705</v>
      </c>
      <c r="S92" s="84">
        <f t="shared" si="49"/>
        <v>14681728.791654415</v>
      </c>
      <c r="T92" s="84">
        <f t="shared" si="49"/>
        <v>22401599.572881013</v>
      </c>
      <c r="U92" s="1"/>
      <c r="V92" s="1"/>
      <c r="W92" s="1"/>
      <c r="X92" s="1"/>
      <c r="Y92" s="1"/>
      <c r="Z92" s="1"/>
      <c r="AA92" s="1"/>
      <c r="AB92" s="1"/>
    </row>
    <row r="93" spans="1:28" x14ac:dyDescent="0.35">
      <c r="A93" s="94" t="s">
        <v>104</v>
      </c>
      <c r="B93" s="119" t="s">
        <v>112</v>
      </c>
      <c r="C93" s="106"/>
      <c r="D93" s="149"/>
      <c r="F93" s="71"/>
      <c r="G93" s="71"/>
      <c r="H93" s="71"/>
      <c r="I93" s="71"/>
      <c r="J93" s="71"/>
      <c r="K93" s="71"/>
      <c r="L93" s="71"/>
      <c r="M93" s="71"/>
      <c r="N93" s="71"/>
      <c r="O93" s="71"/>
      <c r="P93" s="71"/>
      <c r="Q93" s="71"/>
      <c r="R93" s="71"/>
      <c r="S93" s="71"/>
      <c r="T93" s="71"/>
      <c r="U93" s="1"/>
      <c r="V93" s="1"/>
      <c r="W93" s="1"/>
      <c r="X93" s="1"/>
      <c r="Y93" s="1"/>
      <c r="Z93" s="1"/>
      <c r="AA93" s="1"/>
      <c r="AB93" s="1"/>
    </row>
    <row r="94" spans="1:28" x14ac:dyDescent="0.35">
      <c r="A94" s="94" t="s">
        <v>105</v>
      </c>
      <c r="B94" s="119" t="s">
        <v>112</v>
      </c>
      <c r="C94" s="107"/>
      <c r="D94" s="150"/>
      <c r="F94" s="30"/>
      <c r="G94" s="30"/>
      <c r="H94" s="30"/>
      <c r="I94" s="30"/>
      <c r="J94" s="30"/>
      <c r="K94" s="30"/>
      <c r="L94" s="30"/>
      <c r="M94" s="30"/>
      <c r="N94" s="30"/>
      <c r="O94" s="30"/>
      <c r="P94" s="30"/>
      <c r="Q94" s="30"/>
      <c r="R94" s="30"/>
      <c r="S94" s="30"/>
      <c r="T94" s="30"/>
      <c r="U94" s="1"/>
      <c r="V94" s="1"/>
      <c r="W94" s="1"/>
      <c r="X94" s="1"/>
      <c r="Y94" s="1"/>
      <c r="Z94" s="1"/>
      <c r="AA94" s="1"/>
      <c r="AB94" s="1"/>
    </row>
    <row r="95" spans="1:28" x14ac:dyDescent="0.35">
      <c r="A95" s="94" t="s">
        <v>106</v>
      </c>
      <c r="B95" s="94"/>
      <c r="C95" s="1"/>
      <c r="D95" s="109"/>
      <c r="E95" s="1"/>
      <c r="F95" s="84">
        <f>'App.2-FB Calc of REG 1980'!F96+'App.2-FB Calc of REG 1920'!F98+'App.2-FB Calc of REG 1611'!F97</f>
        <v>0</v>
      </c>
      <c r="G95" s="84">
        <f>'App.2-FB Calc of REG 1980'!G96+'App.2-FB Calc of REG 1920'!G98+'App.2-FB Calc of REG 1611'!G97</f>
        <v>0</v>
      </c>
      <c r="H95" s="84">
        <f>'App.2-FB Calc of REG 1980'!H96+'App.2-FB Calc of REG 1920'!H98+'App.2-FB Calc of REG 1611'!H97</f>
        <v>85192.452799999999</v>
      </c>
      <c r="I95" s="84">
        <f>'App.2-FB Calc of REG 1980'!I96+'App.2-FB Calc of REG 1920'!I98+'App.2-FB Calc of REG 1611'!I97</f>
        <v>163569.50937599997</v>
      </c>
      <c r="J95" s="84">
        <f>'App.2-FB Calc of REG 1980'!J96+'App.2-FB Calc of REG 1920'!J98+'App.2-FB Calc of REG 1611'!J97</f>
        <v>1842938.1773493243</v>
      </c>
      <c r="K95" s="84">
        <f>'App.2-FB Calc of REG 1980'!K96+'App.2-FB Calc of REG 1920'!K98+'App.2-FB Calc of REG 1611'!K97</f>
        <v>2005855.3546826551</v>
      </c>
      <c r="L95" s="84">
        <f>'App.2-FB Calc of REG 1980'!L96+'App.2-FB Calc of REG 1920'!L98+'App.2-FB Calc of REG 1611'!L97</f>
        <v>306168.39329091483</v>
      </c>
      <c r="M95" s="84">
        <f>'App.2-FB Calc of REG 1980'!M96+'App.2-FB Calc of REG 1920'!M98+'App.2-FB Calc of REG 1611'!M97</f>
        <v>235378.07971589162</v>
      </c>
      <c r="N95" s="84">
        <f>'App.2-FB Calc of REG 1980'!N96+'App.2-FB Calc of REG 1920'!N98+'App.2-FB Calc of REG 1611'!N97</f>
        <v>181902.89824833279</v>
      </c>
      <c r="O95" s="84">
        <f>'App.2-FB Calc of REG 1980'!O96+'App.2-FB Calc of REG 1920'!O98+'App.2-FB Calc of REG 1611'!O97</f>
        <v>960540.23101536278</v>
      </c>
      <c r="P95" s="84">
        <f>'App.2-FB Calc of REG 1980'!P96+'App.2-FB Calc of REG 1920'!P98+'App.2-FB Calc of REG 1611'!P97</f>
        <v>2769756.1405000677</v>
      </c>
      <c r="Q95" s="84">
        <f>'App.2-FB Calc of REG 1980'!Q96+'App.2-FB Calc of REG 1920'!Q98+'App.2-FB Calc of REG 1611'!Q97</f>
        <v>3190948.8969209455</v>
      </c>
      <c r="R95" s="84">
        <f>'App.2-FB Calc of REG 1980'!R96+'App.2-FB Calc of REG 1920'!R98+'App.2-FB Calc of REG 1611'!R97</f>
        <v>3686011.2363887667</v>
      </c>
      <c r="S95" s="84">
        <f>'App.2-FB Calc of REG 1980'!S96+'App.2-FB Calc of REG 1920'!S98+'App.2-FB Calc of REG 1611'!S97</f>
        <v>4924099.9932447691</v>
      </c>
      <c r="T95" s="84">
        <f>'App.2-FB Calc of REG 1980'!T96+'App.2-FB Calc of REG 1920'!T98+'App.2-FB Calc of REG 1611'!T97</f>
        <v>5400015.1651460649</v>
      </c>
      <c r="U95" s="1"/>
      <c r="V95" s="1"/>
      <c r="W95" s="1"/>
      <c r="X95" s="1"/>
      <c r="Y95" s="1"/>
      <c r="Z95" s="1"/>
      <c r="AA95" s="1"/>
      <c r="AB95" s="1"/>
    </row>
    <row r="96" spans="1:28" ht="15" thickBot="1" x14ac:dyDescent="0.4">
      <c r="A96" s="97" t="s">
        <v>107</v>
      </c>
      <c r="B96" s="97"/>
      <c r="C96" s="1"/>
      <c r="D96" s="109"/>
      <c r="E96" s="1"/>
      <c r="F96" s="104">
        <f t="shared" ref="F96:O96" si="50">F90-F95</f>
        <v>0</v>
      </c>
      <c r="G96" s="104">
        <f t="shared" si="50"/>
        <v>0</v>
      </c>
      <c r="H96" s="104">
        <f t="shared" si="50"/>
        <v>2044618.8671999997</v>
      </c>
      <c r="I96" s="104">
        <f t="shared" si="50"/>
        <v>1881049.3578239998</v>
      </c>
      <c r="J96" s="104">
        <f t="shared" si="50"/>
        <v>3760801.6060065906</v>
      </c>
      <c r="K96" s="104">
        <f t="shared" si="50"/>
        <v>1854420.0113239354</v>
      </c>
      <c r="L96" s="104">
        <f t="shared" si="50"/>
        <v>2067461.8680330205</v>
      </c>
      <c r="M96" s="104">
        <f t="shared" si="50"/>
        <v>1979956.3483171286</v>
      </c>
      <c r="N96" s="104">
        <f t="shared" si="50"/>
        <v>1798053.4500687958</v>
      </c>
      <c r="O96" s="104">
        <f t="shared" si="50"/>
        <v>7209887.7090534316</v>
      </c>
      <c r="P96" s="104">
        <f t="shared" ref="P96:T96" si="51">P90-P95</f>
        <v>8061383.7485533627</v>
      </c>
      <c r="Q96" s="104">
        <f t="shared" si="51"/>
        <v>6988664.0612114258</v>
      </c>
      <c r="R96" s="104">
        <f t="shared" si="51"/>
        <v>10881983.787605217</v>
      </c>
      <c r="S96" s="104">
        <f t="shared" si="51"/>
        <v>13557373.802458843</v>
      </c>
      <c r="T96" s="104">
        <f t="shared" si="51"/>
        <v>25845810.178157117</v>
      </c>
      <c r="U96" s="1"/>
      <c r="V96" s="1"/>
      <c r="W96" s="1"/>
      <c r="X96" s="1"/>
      <c r="Y96" s="1"/>
      <c r="Z96" s="1"/>
      <c r="AA96" s="1"/>
      <c r="AB96" s="1"/>
    </row>
    <row r="97" spans="4:20" x14ac:dyDescent="0.35">
      <c r="D97" s="151"/>
      <c r="P97" s="135"/>
      <c r="Q97" s="135"/>
      <c r="R97" s="135"/>
      <c r="S97" s="135"/>
      <c r="T97" s="135"/>
    </row>
    <row r="98" spans="4:20" x14ac:dyDescent="0.35">
      <c r="D98" s="151"/>
      <c r="H98" s="124"/>
      <c r="I98" s="124"/>
      <c r="J98" s="124"/>
      <c r="K98" s="124"/>
      <c r="L98" s="124"/>
      <c r="M98" s="124"/>
      <c r="N98" s="124"/>
      <c r="O98" s="124"/>
      <c r="P98" s="124"/>
      <c r="Q98" s="124"/>
      <c r="R98" s="124"/>
      <c r="S98" s="124"/>
    </row>
    <row r="99" spans="4:20" x14ac:dyDescent="0.35">
      <c r="D99" s="151"/>
      <c r="K99" s="114"/>
      <c r="L99" s="114"/>
    </row>
    <row r="100" spans="4:20" x14ac:dyDescent="0.35">
      <c r="K100" s="114"/>
      <c r="L100" s="114"/>
    </row>
    <row r="101" spans="4:20" x14ac:dyDescent="0.35">
      <c r="K101" s="114"/>
      <c r="L101"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4190A1C8-FDA8-4A59-AC75-A9CFC4C50E9E}"/>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4AC9-1D40-4058-8D9C-D4C16AAD70B5}">
  <dimension ref="A1:AY102"/>
  <sheetViews>
    <sheetView zoomScale="85" zoomScaleNormal="85" workbookViewId="0">
      <pane xSplit="4" ySplit="19" topLeftCell="E20" activePane="bottomRight" state="frozen"/>
      <selection pane="topRight" activeCell="E1" sqref="E1"/>
      <selection pane="bottomLeft" activeCell="A20" sqref="A20"/>
      <selection pane="bottomRight" activeCell="A8" sqref="A8"/>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1.7265625" style="10" bestFit="1" customWidth="1"/>
    <col min="42" max="42" width="12.81640625" style="10" bestFit="1" customWidth="1"/>
    <col min="43" max="43" width="14.453125" style="10" customWidth="1"/>
    <col min="44" max="44" width="11.7265625" style="10" bestFit="1" customWidth="1"/>
    <col min="45" max="45" width="12.81640625" style="10" bestFit="1" customWidth="1"/>
    <col min="46" max="46" width="13.7265625" style="10" customWidth="1"/>
    <col min="47" max="47" width="11.7265625" style="10" bestFit="1" customWidth="1"/>
    <col min="48" max="48" width="12.81640625" style="10" bestFit="1" customWidth="1"/>
    <col min="49" max="49" width="13.453125" style="10"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3" t="s">
        <v>0</v>
      </c>
      <c r="T1" s="4" t="s">
        <v>111</v>
      </c>
    </row>
    <row r="2" spans="1:49" s="2" customFormat="1" x14ac:dyDescent="0.35">
      <c r="A2" s="1"/>
      <c r="B2" s="1"/>
      <c r="C2" s="1"/>
      <c r="D2" s="1"/>
      <c r="E2" s="1"/>
      <c r="F2" s="1"/>
      <c r="G2" s="1"/>
      <c r="H2" s="1"/>
      <c r="I2" s="1"/>
      <c r="J2" s="1"/>
      <c r="K2" s="1"/>
      <c r="L2" s="1"/>
      <c r="M2" s="1"/>
      <c r="N2" s="1"/>
      <c r="O2" s="1"/>
      <c r="P2" s="1"/>
      <c r="Q2" s="1"/>
      <c r="R2" s="1"/>
      <c r="S2" s="3" t="s">
        <v>1</v>
      </c>
      <c r="T2" s="5" t="s">
        <v>172</v>
      </c>
    </row>
    <row r="3" spans="1:49" s="2" customFormat="1" x14ac:dyDescent="0.35">
      <c r="A3" s="1"/>
      <c r="B3" s="1"/>
      <c r="C3" s="1"/>
      <c r="D3" s="1"/>
      <c r="E3" s="1"/>
      <c r="F3" s="1"/>
      <c r="G3" s="1"/>
      <c r="H3" s="1"/>
      <c r="I3" s="1"/>
      <c r="J3" s="1"/>
      <c r="K3" s="1"/>
      <c r="L3" s="1"/>
      <c r="M3" s="1"/>
      <c r="N3" s="1"/>
      <c r="O3" s="1"/>
      <c r="P3" s="1"/>
      <c r="Q3" s="1"/>
      <c r="R3" s="1"/>
      <c r="S3" s="3" t="s">
        <v>2</v>
      </c>
      <c r="T3" s="5"/>
    </row>
    <row r="4" spans="1:49" s="2" customFormat="1" ht="15.5" x14ac:dyDescent="0.35">
      <c r="A4" s="40"/>
      <c r="B4" s="40"/>
      <c r="C4" s="1"/>
      <c r="D4" s="1"/>
      <c r="E4" s="1"/>
      <c r="F4" s="1"/>
      <c r="G4" s="1"/>
      <c r="H4" s="1"/>
      <c r="I4" s="1"/>
      <c r="J4" s="1"/>
      <c r="K4" s="1"/>
      <c r="L4" s="1"/>
      <c r="M4" s="1"/>
      <c r="N4" s="1"/>
      <c r="O4" s="1"/>
      <c r="P4" s="1"/>
      <c r="Q4" s="1"/>
      <c r="R4" s="1"/>
      <c r="S4" s="3" t="s">
        <v>4</v>
      </c>
      <c r="T4" s="5" t="s">
        <v>173</v>
      </c>
    </row>
    <row r="5" spans="1:49" s="2" customFormat="1" x14ac:dyDescent="0.35">
      <c r="A5" s="1"/>
      <c r="B5" s="1"/>
      <c r="C5" s="1"/>
      <c r="D5" s="1"/>
      <c r="E5" s="1"/>
      <c r="F5" s="1"/>
      <c r="G5" s="1"/>
      <c r="H5" s="1"/>
      <c r="I5" s="1"/>
      <c r="J5" s="1"/>
      <c r="K5" s="1"/>
      <c r="L5" s="1"/>
      <c r="M5" s="1"/>
      <c r="N5" s="1"/>
      <c r="O5" s="1"/>
      <c r="P5" s="1"/>
      <c r="Q5" s="1"/>
      <c r="R5" s="1"/>
      <c r="S5" s="3" t="s">
        <v>5</v>
      </c>
      <c r="T5" s="7"/>
    </row>
    <row r="6" spans="1:49" s="2" customFormat="1" x14ac:dyDescent="0.35">
      <c r="A6" s="1"/>
      <c r="B6" s="1"/>
      <c r="C6" s="1"/>
      <c r="D6" s="1"/>
      <c r="E6" s="1"/>
      <c r="F6" s="1"/>
      <c r="G6" s="1"/>
      <c r="H6" s="1"/>
      <c r="I6" s="1"/>
      <c r="J6" s="1"/>
      <c r="K6" s="1"/>
      <c r="L6" s="1"/>
      <c r="M6" s="1"/>
      <c r="N6" s="1"/>
      <c r="O6" s="1"/>
      <c r="P6" s="1"/>
      <c r="Q6" s="1"/>
      <c r="R6" s="1"/>
      <c r="S6" s="3"/>
      <c r="T6" s="4"/>
    </row>
    <row r="7" spans="1:49" s="2" customFormat="1" x14ac:dyDescent="0.35">
      <c r="A7" s="1"/>
      <c r="B7" s="1"/>
      <c r="C7" s="1"/>
      <c r="D7" s="1"/>
      <c r="E7" s="1"/>
      <c r="F7" s="1"/>
      <c r="G7" s="1"/>
      <c r="H7" s="1"/>
      <c r="I7" s="1"/>
      <c r="J7" s="1"/>
      <c r="K7" s="1"/>
      <c r="L7" s="1"/>
      <c r="M7" s="1"/>
      <c r="N7" s="1"/>
      <c r="O7" s="1"/>
      <c r="P7" s="1"/>
      <c r="Q7" s="1"/>
      <c r="R7" s="1"/>
      <c r="S7" s="3" t="s">
        <v>6</v>
      </c>
      <c r="T7" s="117">
        <f>+'App.2-FA Proposed REG Inves Cx'!$L$7</f>
        <v>45622</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3"/>
      <c r="B17" s="3"/>
      <c r="C17" s="41"/>
      <c r="D17" s="3"/>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3" t="s">
        <v>56</v>
      </c>
      <c r="B20" s="3"/>
      <c r="C20" s="30"/>
      <c r="D20" s="30"/>
      <c r="E20" s="45">
        <f>F83</f>
        <v>0</v>
      </c>
      <c r="F20" s="46">
        <f>E20*F19</f>
        <v>0</v>
      </c>
      <c r="G20" s="47">
        <f>E20*G19</f>
        <v>0</v>
      </c>
      <c r="H20" s="45">
        <f>G83</f>
        <v>0</v>
      </c>
      <c r="I20" s="46">
        <f>H20*I19</f>
        <v>0</v>
      </c>
      <c r="J20" s="47">
        <f>H20*J19</f>
        <v>0</v>
      </c>
      <c r="K20" s="45">
        <f>H83</f>
        <v>1047157.2299999999</v>
      </c>
      <c r="L20" s="46">
        <f>K20*L19</f>
        <v>62829.433799999992</v>
      </c>
      <c r="M20" s="47">
        <f>K20*M19</f>
        <v>984327.79619999987</v>
      </c>
      <c r="N20" s="45">
        <f>I83</f>
        <v>2023320.8429787233</v>
      </c>
      <c r="O20" s="46">
        <f>N20*O19</f>
        <v>121399.2505787234</v>
      </c>
      <c r="P20" s="47">
        <f>N20*P19</f>
        <v>1901921.5923999997</v>
      </c>
      <c r="Q20" s="45">
        <f>J83</f>
        <v>1881333.5159574468</v>
      </c>
      <c r="R20" s="46">
        <f>Q20*R19</f>
        <v>112880.01095744681</v>
      </c>
      <c r="S20" s="47">
        <f>Q20*S19</f>
        <v>1768453.5049999999</v>
      </c>
      <c r="T20" s="45">
        <f>K83</f>
        <v>1739346.0959574464</v>
      </c>
      <c r="U20" s="46">
        <f>T20*U19</f>
        <v>104360.76575744677</v>
      </c>
      <c r="V20" s="47">
        <f>T20*V19</f>
        <v>1634985.3301999995</v>
      </c>
      <c r="W20" s="45">
        <f>L83</f>
        <v>1859577.3009574465</v>
      </c>
      <c r="X20" s="46">
        <f>W20*X19</f>
        <v>111574.63805744678</v>
      </c>
      <c r="Y20" s="47">
        <f>W20*Y19</f>
        <v>1748002.6628999996</v>
      </c>
      <c r="Z20" s="48">
        <f>M83</f>
        <v>2026706.1859574465</v>
      </c>
      <c r="AA20" s="46">
        <f>Z20*AA19</f>
        <v>121602.37115744679</v>
      </c>
      <c r="AB20" s="47">
        <f>Z20*AB19</f>
        <v>1905103.8147999996</v>
      </c>
      <c r="AC20" s="48">
        <f>N83</f>
        <v>1931364.5809574465</v>
      </c>
      <c r="AD20" s="46">
        <f>AC20*AD19</f>
        <v>115881.87485744679</v>
      </c>
      <c r="AE20" s="47">
        <f>AC20*AE19</f>
        <v>1815482.7060999996</v>
      </c>
      <c r="AF20" s="48">
        <f>O83</f>
        <v>4138536.633871234</v>
      </c>
      <c r="AG20" s="46">
        <f>AF20*AG19</f>
        <v>248312.19803227403</v>
      </c>
      <c r="AH20" s="47">
        <f>AF20*AH19</f>
        <v>3890224.4358389596</v>
      </c>
      <c r="AI20" s="48">
        <f>P83</f>
        <v>6151055.4152815659</v>
      </c>
      <c r="AJ20" s="46">
        <f>AI20*AJ19</f>
        <v>369063.32491689397</v>
      </c>
      <c r="AK20" s="47">
        <f>AI20*AK19</f>
        <v>5781992.0903646713</v>
      </c>
      <c r="AL20" s="48">
        <f>Q83</f>
        <v>5619257.7222746555</v>
      </c>
      <c r="AM20" s="46">
        <f>AL20*AM19</f>
        <v>337155.46333647933</v>
      </c>
      <c r="AN20" s="47">
        <f>AL20*AN19</f>
        <v>5282102.2589381756</v>
      </c>
      <c r="AO20" s="48">
        <f>R83</f>
        <v>6575443.8449485982</v>
      </c>
      <c r="AP20" s="46">
        <f>AO20*AP19</f>
        <v>394526.6306969159</v>
      </c>
      <c r="AQ20" s="47">
        <f>AO20*AQ19</f>
        <v>6180917.2142516822</v>
      </c>
      <c r="AR20" s="48">
        <f>S83</f>
        <v>8880743.3849063609</v>
      </c>
      <c r="AS20" s="46">
        <f>AR20*AS19</f>
        <v>532844.60309438163</v>
      </c>
      <c r="AT20" s="47">
        <f>AR20*AT19</f>
        <v>8347898.7818119787</v>
      </c>
      <c r="AU20" s="48">
        <f>T83</f>
        <v>16120149.085366186</v>
      </c>
      <c r="AV20" s="46">
        <f>AU20*AV19</f>
        <v>967208.94512197108</v>
      </c>
      <c r="AW20" s="47">
        <f>AU20*AW19</f>
        <v>15152940.140244214</v>
      </c>
    </row>
    <row r="21" spans="1:49" x14ac:dyDescent="0.35">
      <c r="A21" s="1" t="s">
        <v>57</v>
      </c>
      <c r="B21" s="1"/>
      <c r="C21" s="49"/>
      <c r="D21" s="49"/>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49"/>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51">
        <v>2015</v>
      </c>
      <c r="C23" s="52">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3" t="s">
        <v>61</v>
      </c>
      <c r="B25" s="1"/>
      <c r="C25" s="1"/>
      <c r="D25" s="1"/>
      <c r="F25" s="34">
        <f>SUM(F20+F24)</f>
        <v>0</v>
      </c>
      <c r="G25" s="34">
        <f>SUM(G20+G24)</f>
        <v>0</v>
      </c>
      <c r="H25" s="1"/>
      <c r="I25" s="34">
        <f>SUM(I20+I24)</f>
        <v>0</v>
      </c>
      <c r="J25" s="34">
        <f>SUM(J20+J24)</f>
        <v>0</v>
      </c>
      <c r="K25" s="1"/>
      <c r="L25" s="34">
        <f>SUM(L20+L24)</f>
        <v>62829.433799999992</v>
      </c>
      <c r="M25" s="34">
        <f>SUM(M20+M24)</f>
        <v>984327.79619999987</v>
      </c>
      <c r="N25" s="1"/>
      <c r="O25" s="34">
        <f>SUM(O20+O24)</f>
        <v>121399.2505787234</v>
      </c>
      <c r="P25" s="34">
        <f>SUM(P20+P24)</f>
        <v>1901921.5923999997</v>
      </c>
      <c r="Q25" s="1"/>
      <c r="R25" s="34">
        <f>SUM(R20+R24)</f>
        <v>112880.01095744681</v>
      </c>
      <c r="S25" s="34">
        <f>SUM(S20+S24)</f>
        <v>1768453.5049999999</v>
      </c>
      <c r="T25" s="1"/>
      <c r="U25" s="34">
        <f>SUM(U20+U24)</f>
        <v>104360.76575744677</v>
      </c>
      <c r="V25" s="34">
        <f>SUM(V20+V24)</f>
        <v>1634985.3301999995</v>
      </c>
      <c r="W25" s="1"/>
      <c r="X25" s="34">
        <f>SUM(X20+X24)</f>
        <v>111574.63805744678</v>
      </c>
      <c r="Y25" s="34">
        <f>SUM(Y20+Y24)</f>
        <v>1748002.6628999996</v>
      </c>
      <c r="Z25" s="1"/>
      <c r="AA25" s="34">
        <f>SUM(AA20+AA24)</f>
        <v>121602.37115744679</v>
      </c>
      <c r="AB25" s="34">
        <f>SUM(AB20+AB24)</f>
        <v>1905103.8147999996</v>
      </c>
      <c r="AC25" s="1"/>
      <c r="AD25" s="34">
        <f>SUM(AD20+AD24)</f>
        <v>115881.87485744679</v>
      </c>
      <c r="AE25" s="34">
        <f>SUM(AE20+AE24)</f>
        <v>1815482.7060999996</v>
      </c>
      <c r="AF25" s="1"/>
      <c r="AG25" s="34">
        <f>SUM(AG20+AG24)</f>
        <v>248312.19803227403</v>
      </c>
      <c r="AH25" s="34">
        <f>SUM(AH20+AH24)</f>
        <v>3890224.4358389596</v>
      </c>
      <c r="AI25" s="1"/>
      <c r="AJ25" s="34">
        <f>SUM(AJ20+AJ24)</f>
        <v>369063.32491689397</v>
      </c>
      <c r="AK25" s="34">
        <f>SUM(AK20+AK24)</f>
        <v>5781992.0903646713</v>
      </c>
      <c r="AL25" s="1"/>
      <c r="AM25" s="34">
        <f>SUM(AM20+AM24)</f>
        <v>337155.46333647933</v>
      </c>
      <c r="AN25" s="34">
        <f>SUM(AN20+AN24)</f>
        <v>5282102.2589381756</v>
      </c>
      <c r="AO25" s="1"/>
      <c r="AP25" s="34">
        <f>SUM(AP20+AP24)</f>
        <v>394526.6306969159</v>
      </c>
      <c r="AQ25" s="34">
        <f>SUM(AQ20+AQ24)</f>
        <v>6180917.2142516822</v>
      </c>
      <c r="AR25" s="1"/>
      <c r="AS25" s="34">
        <f>SUM(AS20+AS24)</f>
        <v>532844.60309438163</v>
      </c>
      <c r="AT25" s="34">
        <f>SUM(AT20+AT24)</f>
        <v>8347898.7818119787</v>
      </c>
      <c r="AU25" s="1"/>
      <c r="AV25" s="34">
        <f>SUM(AV20+AV24)</f>
        <v>967208.94512197108</v>
      </c>
      <c r="AW25" s="34">
        <f>SUM(AW20+AW24)</f>
        <v>15152940.140244214</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52">
        <v>2015</v>
      </c>
      <c r="C27" s="52">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2513.1773519999997</v>
      </c>
      <c r="M28" s="34">
        <f>M25*$B$28</f>
        <v>39373.111847999993</v>
      </c>
      <c r="N28" s="30"/>
      <c r="O28" s="34">
        <f>O25*$B$28</f>
        <v>4855.970023148936</v>
      </c>
      <c r="P28" s="34">
        <f>P25*$B$28</f>
        <v>76076.863695999986</v>
      </c>
      <c r="Q28" s="30"/>
      <c r="R28" s="34">
        <f>R25*$B$28</f>
        <v>4515.2004382978721</v>
      </c>
      <c r="S28" s="34">
        <f>S25*$B$28</f>
        <v>70738.140199999994</v>
      </c>
      <c r="T28" s="30"/>
      <c r="U28" s="34">
        <f>U25*$C$28</f>
        <v>4174.4306302978712</v>
      </c>
      <c r="V28" s="34">
        <f>V25*$C$28</f>
        <v>65399.413207999984</v>
      </c>
      <c r="W28" s="30"/>
      <c r="X28" s="34">
        <f>X25*$C$28</f>
        <v>4462.9855222978713</v>
      </c>
      <c r="Y28" s="34">
        <f>Y25*$C$28</f>
        <v>69920.106515999985</v>
      </c>
      <c r="Z28" s="30"/>
      <c r="AA28" s="34">
        <f>AA25*$C$28</f>
        <v>4864.0948462978713</v>
      </c>
      <c r="AB28" s="34">
        <f>AB25*$C$28</f>
        <v>76204.152591999984</v>
      </c>
      <c r="AC28" s="30"/>
      <c r="AD28" s="34">
        <f>AD25*$C$28</f>
        <v>4635.2749942978717</v>
      </c>
      <c r="AE28" s="34">
        <f>AE25*$C$28</f>
        <v>72619.308243999985</v>
      </c>
      <c r="AF28" s="30"/>
      <c r="AG28" s="34">
        <f>AG25*$C$28</f>
        <v>9932.4879212909618</v>
      </c>
      <c r="AH28" s="34">
        <f>AH25*$C$28</f>
        <v>155608.97743355838</v>
      </c>
      <c r="AI28" s="30"/>
      <c r="AJ28" s="34">
        <f>AJ25*$D$28</f>
        <v>14762.532996675758</v>
      </c>
      <c r="AK28" s="34">
        <f>AK25*$D$28</f>
        <v>231279.68361458686</v>
      </c>
      <c r="AL28" s="30"/>
      <c r="AM28" s="34">
        <f>AM25*$D$28</f>
        <v>13486.218533459174</v>
      </c>
      <c r="AN28" s="34">
        <f>AN25*$D$28</f>
        <v>211284.09035752702</v>
      </c>
      <c r="AO28" s="30"/>
      <c r="AP28" s="34">
        <f>AP25*$D$28</f>
        <v>15781.065227876637</v>
      </c>
      <c r="AQ28" s="34">
        <f>AQ25*$D$28</f>
        <v>247236.68857006729</v>
      </c>
      <c r="AR28" s="30"/>
      <c r="AS28" s="34">
        <f>AS25*$D$28</f>
        <v>21313.784123775265</v>
      </c>
      <c r="AT28" s="34">
        <f>AT25*$D$28</f>
        <v>333915.95127247914</v>
      </c>
      <c r="AU28" s="30"/>
      <c r="AV28" s="34">
        <f>AV25*$D$28</f>
        <v>38688.35780487884</v>
      </c>
      <c r="AW28" s="34">
        <f>AW25*$D$28</f>
        <v>606117.60560976854</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35184.482927999998</v>
      </c>
      <c r="M29" s="34">
        <f>M25*$B$29</f>
        <v>551223.56587199995</v>
      </c>
      <c r="N29" s="59"/>
      <c r="O29" s="34">
        <f>O25*$B$29</f>
        <v>67983.580324085109</v>
      </c>
      <c r="P29" s="34">
        <f>P25*$B$29</f>
        <v>1065076.0917439999</v>
      </c>
      <c r="Q29" s="59"/>
      <c r="R29" s="34">
        <f>R25*$B$29</f>
        <v>63212.80613617022</v>
      </c>
      <c r="S29" s="34">
        <f>S25*$B$29</f>
        <v>990333.96279999998</v>
      </c>
      <c r="T29" s="59"/>
      <c r="U29" s="34">
        <f>U25*$C$29</f>
        <v>58442.0288241702</v>
      </c>
      <c r="V29" s="34">
        <f>V25*$C$29</f>
        <v>915591.78491199983</v>
      </c>
      <c r="W29" s="59"/>
      <c r="X29" s="34">
        <f>X25*$C$29</f>
        <v>62481.797312170202</v>
      </c>
      <c r="Y29" s="34">
        <f>Y25*$C$29</f>
        <v>978881.49122399988</v>
      </c>
      <c r="Z29" s="59"/>
      <c r="AA29" s="34">
        <f>AA25*$C$29</f>
        <v>68097.327848170215</v>
      </c>
      <c r="AB29" s="34">
        <f>AB25*$C$29</f>
        <v>1066858.1362879998</v>
      </c>
      <c r="AC29" s="59"/>
      <c r="AD29" s="34">
        <f>AD25*$C$29</f>
        <v>64893.849920170207</v>
      </c>
      <c r="AE29" s="34">
        <f>AE25*$C$29</f>
        <v>1016670.3154159999</v>
      </c>
      <c r="AF29" s="59"/>
      <c r="AG29" s="34">
        <f>AG25*$C$29</f>
        <v>139054.83089807347</v>
      </c>
      <c r="AH29" s="34">
        <f>AH25*$C$29</f>
        <v>2178525.6840698174</v>
      </c>
      <c r="AI29" s="59"/>
      <c r="AJ29" s="34">
        <f>AJ25*$D$29</f>
        <v>206675.46195346065</v>
      </c>
      <c r="AK29" s="34">
        <f>AK25*$D$29</f>
        <v>3237915.5706042163</v>
      </c>
      <c r="AL29" s="59"/>
      <c r="AM29" s="34">
        <f>AM25*$D$29</f>
        <v>188807.05946842843</v>
      </c>
      <c r="AN29" s="34">
        <f>AN25*$D$29</f>
        <v>2957977.2650053785</v>
      </c>
      <c r="AO29" s="59"/>
      <c r="AP29" s="34">
        <f>AP25*$D$29</f>
        <v>220934.91319027293</v>
      </c>
      <c r="AQ29" s="34">
        <f>AQ25*$D$29</f>
        <v>3461313.6399809425</v>
      </c>
      <c r="AR29" s="59"/>
      <c r="AS29" s="34">
        <f>AS25*$D$29</f>
        <v>298392.97773285373</v>
      </c>
      <c r="AT29" s="34">
        <f>AT25*$D$29</f>
        <v>4674823.3178147087</v>
      </c>
      <c r="AU29" s="59"/>
      <c r="AV29" s="34">
        <f>AV25*$D$29</f>
        <v>541637.00926830387</v>
      </c>
      <c r="AW29" s="34">
        <f>AW25*$D$29</f>
        <v>8485646.4785367604</v>
      </c>
    </row>
    <row r="30" spans="1:49" x14ac:dyDescent="0.35">
      <c r="A30" s="1" t="s">
        <v>64</v>
      </c>
      <c r="B30" s="58">
        <v>0.4</v>
      </c>
      <c r="C30" s="58">
        <v>0.4</v>
      </c>
      <c r="D30" s="58">
        <v>0.4</v>
      </c>
      <c r="F30" s="34">
        <f>F25*$B$30</f>
        <v>0</v>
      </c>
      <c r="G30" s="34">
        <f>G25*$B$30</f>
        <v>0</v>
      </c>
      <c r="H30" s="60"/>
      <c r="I30" s="34">
        <f>I25*$B$30</f>
        <v>0</v>
      </c>
      <c r="J30" s="34">
        <f>J25*$B$30</f>
        <v>0</v>
      </c>
      <c r="K30" s="60"/>
      <c r="L30" s="34">
        <f>L25*$B$30</f>
        <v>25131.773519999999</v>
      </c>
      <c r="M30" s="34">
        <f>M25*$B$30</f>
        <v>393731.11847999995</v>
      </c>
      <c r="N30" s="60"/>
      <c r="O30" s="34">
        <f>O25*$B$30</f>
        <v>48559.700231489362</v>
      </c>
      <c r="P30" s="34">
        <f>P25*$B$30</f>
        <v>760768.63695999992</v>
      </c>
      <c r="Q30" s="60"/>
      <c r="R30" s="34">
        <f>R25*$B$30</f>
        <v>45152.004382978725</v>
      </c>
      <c r="S30" s="34">
        <f>S25*$B$30</f>
        <v>707381.402</v>
      </c>
      <c r="T30" s="60"/>
      <c r="U30" s="34">
        <f>U25*$C$30</f>
        <v>41744.306302978715</v>
      </c>
      <c r="V30" s="34">
        <f>V25*$C$30</f>
        <v>653994.13207999989</v>
      </c>
      <c r="W30" s="60"/>
      <c r="X30" s="34">
        <f>X25*$C$30</f>
        <v>44629.855222978716</v>
      </c>
      <c r="Y30" s="34">
        <f>Y25*$C$30</f>
        <v>699201.06515999988</v>
      </c>
      <c r="Z30" s="60"/>
      <c r="AA30" s="34">
        <f>AA25*$C$30</f>
        <v>48640.948462978718</v>
      </c>
      <c r="AB30" s="34">
        <f>AB25*$C$30</f>
        <v>762041.52591999993</v>
      </c>
      <c r="AC30" s="60"/>
      <c r="AD30" s="34">
        <f>AD25*$C$30</f>
        <v>46352.74994297872</v>
      </c>
      <c r="AE30" s="34">
        <f>AE25*$C$30</f>
        <v>726193.08243999991</v>
      </c>
      <c r="AF30" s="60"/>
      <c r="AG30" s="34">
        <f>AG25*$C$30</f>
        <v>99324.879212909611</v>
      </c>
      <c r="AH30" s="34">
        <f>AH25*$C$30</f>
        <v>1556089.7743355839</v>
      </c>
      <c r="AI30" s="60"/>
      <c r="AJ30" s="34">
        <f>AJ25*$D$30</f>
        <v>147625.32996675759</v>
      </c>
      <c r="AK30" s="34">
        <f>AK25*$D$30</f>
        <v>2312796.8361458685</v>
      </c>
      <c r="AL30" s="60"/>
      <c r="AM30" s="34">
        <f>AM25*$D$30</f>
        <v>134862.18533459175</v>
      </c>
      <c r="AN30" s="34">
        <f>AN25*$D$30</f>
        <v>2112840.9035752704</v>
      </c>
      <c r="AO30" s="60"/>
      <c r="AP30" s="34">
        <f>AP25*$D$30</f>
        <v>157810.65227876639</v>
      </c>
      <c r="AQ30" s="34">
        <f>AQ25*$D$30</f>
        <v>2472366.8857006729</v>
      </c>
      <c r="AR30" s="60"/>
      <c r="AS30" s="34">
        <f>AS25*$D$30</f>
        <v>213137.84123775267</v>
      </c>
      <c r="AT30" s="34">
        <f>AT25*$D$30</f>
        <v>3339159.5127247917</v>
      </c>
      <c r="AU30" s="60"/>
      <c r="AV30" s="34">
        <f>AV25*$D$30</f>
        <v>386883.57804878848</v>
      </c>
      <c r="AW30" s="34">
        <f>AW25*$D$30</f>
        <v>6061176.0560976863</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5.04E-2</v>
      </c>
      <c r="F32" s="34">
        <f t="shared" ref="F32:G34" si="0">F28*$B32</f>
        <v>0</v>
      </c>
      <c r="G32" s="34">
        <f t="shared" si="0"/>
        <v>0</v>
      </c>
      <c r="H32" s="62"/>
      <c r="I32" s="34">
        <f t="shared" ref="I32:J34" si="1">I28*$B32</f>
        <v>0</v>
      </c>
      <c r="J32" s="34">
        <f t="shared" si="1"/>
        <v>0</v>
      </c>
      <c r="K32" s="62"/>
      <c r="L32" s="34">
        <f t="shared" ref="L32:M34" si="2">L28*$B32</f>
        <v>34.681847457599993</v>
      </c>
      <c r="M32" s="34">
        <f t="shared" si="2"/>
        <v>543.34894350239995</v>
      </c>
      <c r="N32" s="62"/>
      <c r="O32" s="34">
        <f t="shared" ref="O32:P34" si="3">O28*$B32</f>
        <v>67.012386319455317</v>
      </c>
      <c r="P32" s="34">
        <f t="shared" si="3"/>
        <v>1049.8607190047999</v>
      </c>
      <c r="Q32" s="62"/>
      <c r="R32" s="34">
        <f t="shared" ref="R32:S34" si="4">R28*$B32</f>
        <v>62.309766048510632</v>
      </c>
      <c r="S32" s="34">
        <f t="shared" si="4"/>
        <v>976.18633475999991</v>
      </c>
      <c r="T32" s="62"/>
      <c r="U32" s="34">
        <f t="shared" ref="U32:V34" si="5">U28*$C32</f>
        <v>108.95263945077444</v>
      </c>
      <c r="V32" s="34">
        <f t="shared" si="5"/>
        <v>1706.9246847287998</v>
      </c>
      <c r="W32" s="62"/>
      <c r="X32" s="34">
        <f t="shared" ref="X32:Y34" si="6">X28*$C32</f>
        <v>116.48392213197445</v>
      </c>
      <c r="Y32" s="34">
        <f t="shared" si="6"/>
        <v>1824.9147800675996</v>
      </c>
      <c r="Z32" s="62"/>
      <c r="AA32" s="34">
        <f t="shared" ref="AA32:AB34" si="7">AA28*$C32</f>
        <v>126.95287548837445</v>
      </c>
      <c r="AB32" s="34">
        <f t="shared" si="7"/>
        <v>1988.9283826511996</v>
      </c>
      <c r="AC32" s="62"/>
      <c r="AD32" s="34">
        <f t="shared" ref="AD32:AE34" si="8">AD28*$C32</f>
        <v>120.98067735117446</v>
      </c>
      <c r="AE32" s="34">
        <f t="shared" si="8"/>
        <v>1895.3639451683998</v>
      </c>
      <c r="AF32" s="62"/>
      <c r="AG32" s="34">
        <f t="shared" ref="AG32:AH34" si="9">AG28*$C32</f>
        <v>259.23793474569413</v>
      </c>
      <c r="AH32" s="34">
        <f t="shared" si="9"/>
        <v>4061.3943110158739</v>
      </c>
      <c r="AI32" s="62"/>
      <c r="AJ32" s="34">
        <f t="shared" ref="AJ32:AK34" si="10">AJ28*$D32</f>
        <v>744.03166303245825</v>
      </c>
      <c r="AK32" s="34">
        <f t="shared" si="10"/>
        <v>11656.496054175177</v>
      </c>
      <c r="AL32" s="62"/>
      <c r="AM32" s="34">
        <f t="shared" ref="AM32:AN34" si="11">AM28*$D32</f>
        <v>679.70541408634233</v>
      </c>
      <c r="AN32" s="34">
        <f t="shared" si="11"/>
        <v>10648.718154019361</v>
      </c>
      <c r="AO32" s="62"/>
      <c r="AP32" s="34">
        <f t="shared" ref="AP32:AQ34" si="12">AP28*$D32</f>
        <v>795.36568748498257</v>
      </c>
      <c r="AQ32" s="34">
        <f t="shared" si="12"/>
        <v>12460.729103931391</v>
      </c>
      <c r="AR32" s="62"/>
      <c r="AS32" s="34">
        <f t="shared" ref="AS32:AT34" si="13">AS28*$D32</f>
        <v>1074.2147198382734</v>
      </c>
      <c r="AT32" s="34">
        <f t="shared" si="13"/>
        <v>16829.363944132951</v>
      </c>
      <c r="AU32" s="62"/>
      <c r="AV32" s="34">
        <f t="shared" ref="AV32:AW34" si="14">AV28*$D32</f>
        <v>1949.8932333658936</v>
      </c>
      <c r="AW32" s="34">
        <f t="shared" si="14"/>
        <v>30548.327322732333</v>
      </c>
    </row>
    <row r="33" spans="1:51" x14ac:dyDescent="0.35">
      <c r="A33" s="1" t="s">
        <v>66</v>
      </c>
      <c r="B33" s="54">
        <v>4.2799999999999998E-2</v>
      </c>
      <c r="C33" s="54">
        <v>3.7100000000000001E-2</v>
      </c>
      <c r="D33" s="54">
        <v>3.8255800161812299E-2</v>
      </c>
      <c r="F33" s="34">
        <f t="shared" si="0"/>
        <v>0</v>
      </c>
      <c r="G33" s="34">
        <f t="shared" si="0"/>
        <v>0</v>
      </c>
      <c r="H33" s="62"/>
      <c r="I33" s="34">
        <f t="shared" si="1"/>
        <v>0</v>
      </c>
      <c r="J33" s="34">
        <f t="shared" si="1"/>
        <v>0</v>
      </c>
      <c r="K33" s="62"/>
      <c r="L33" s="34">
        <f t="shared" si="2"/>
        <v>1505.8958693183997</v>
      </c>
      <c r="M33" s="34">
        <f t="shared" si="2"/>
        <v>23592.368619321598</v>
      </c>
      <c r="N33" s="62"/>
      <c r="O33" s="34">
        <f t="shared" si="3"/>
        <v>2909.6972378708424</v>
      </c>
      <c r="P33" s="34">
        <f t="shared" si="3"/>
        <v>45585.256726643194</v>
      </c>
      <c r="Q33" s="62"/>
      <c r="R33" s="34">
        <f t="shared" si="4"/>
        <v>2705.5081026280855</v>
      </c>
      <c r="S33" s="34">
        <f t="shared" si="4"/>
        <v>42386.293607839994</v>
      </c>
      <c r="T33" s="62"/>
      <c r="U33" s="34">
        <f t="shared" si="5"/>
        <v>2168.1992693767147</v>
      </c>
      <c r="V33" s="34">
        <f t="shared" si="5"/>
        <v>33968.455220235192</v>
      </c>
      <c r="W33" s="62"/>
      <c r="X33" s="34">
        <f t="shared" si="6"/>
        <v>2318.0746802815147</v>
      </c>
      <c r="Y33" s="34">
        <f t="shared" si="6"/>
        <v>36316.503324410398</v>
      </c>
      <c r="Z33" s="62"/>
      <c r="AA33" s="34">
        <f t="shared" si="7"/>
        <v>2526.4108631671152</v>
      </c>
      <c r="AB33" s="34">
        <f t="shared" si="7"/>
        <v>39580.436856284796</v>
      </c>
      <c r="AC33" s="62"/>
      <c r="AD33" s="34">
        <f t="shared" si="8"/>
        <v>2407.5618320383146</v>
      </c>
      <c r="AE33" s="34">
        <f t="shared" si="8"/>
        <v>37718.468701933598</v>
      </c>
      <c r="AF33" s="62"/>
      <c r="AG33" s="34">
        <f t="shared" si="9"/>
        <v>5158.9342263185263</v>
      </c>
      <c r="AH33" s="34">
        <f t="shared" si="9"/>
        <v>80823.302878990231</v>
      </c>
      <c r="AI33" s="62"/>
      <c r="AJ33" s="34">
        <f t="shared" si="10"/>
        <v>7906.5351708418311</v>
      </c>
      <c r="AK33" s="34">
        <f t="shared" si="10"/>
        <v>123869.05100985533</v>
      </c>
      <c r="AL33" s="62"/>
      <c r="AM33" s="34">
        <f t="shared" si="11"/>
        <v>7222.9651361636088</v>
      </c>
      <c r="AN33" s="34">
        <f t="shared" si="11"/>
        <v>113159.78713322987</v>
      </c>
      <c r="AO33" s="62"/>
      <c r="AP33" s="34">
        <f t="shared" si="12"/>
        <v>8452.0418877744287</v>
      </c>
      <c r="AQ33" s="34">
        <f t="shared" si="12"/>
        <v>132415.32290846607</v>
      </c>
      <c r="AR33" s="62"/>
      <c r="AS33" s="34">
        <f t="shared" si="13"/>
        <v>11415.26212583616</v>
      </c>
      <c r="AT33" s="34">
        <f t="shared" si="13"/>
        <v>178839.10663809985</v>
      </c>
      <c r="AU33" s="62"/>
      <c r="AV33" s="34">
        <f t="shared" si="14"/>
        <v>20720.757186809908</v>
      </c>
      <c r="AW33" s="34">
        <f>AW29*$D33</f>
        <v>324625.19592668855</v>
      </c>
    </row>
    <row r="34" spans="1:51" x14ac:dyDescent="0.35">
      <c r="A34" s="1" t="s">
        <v>67</v>
      </c>
      <c r="B34" s="54">
        <v>9.2999999999999999E-2</v>
      </c>
      <c r="C34" s="54">
        <v>8.5199999999999998E-2</v>
      </c>
      <c r="D34" s="54">
        <v>9.2499999999999999E-2</v>
      </c>
      <c r="F34" s="34">
        <f t="shared" si="0"/>
        <v>0</v>
      </c>
      <c r="G34" s="34">
        <f t="shared" si="0"/>
        <v>0</v>
      </c>
      <c r="H34" s="62"/>
      <c r="I34" s="34">
        <f t="shared" si="1"/>
        <v>0</v>
      </c>
      <c r="J34" s="34">
        <f t="shared" si="1"/>
        <v>0</v>
      </c>
      <c r="K34" s="62"/>
      <c r="L34" s="34">
        <f t="shared" si="2"/>
        <v>2337.25493736</v>
      </c>
      <c r="M34" s="34">
        <f t="shared" si="2"/>
        <v>36616.994018639998</v>
      </c>
      <c r="N34" s="62"/>
      <c r="O34" s="34">
        <f t="shared" si="3"/>
        <v>4516.0521215285107</v>
      </c>
      <c r="P34" s="34">
        <f t="shared" si="3"/>
        <v>70751.483237279986</v>
      </c>
      <c r="Q34" s="62"/>
      <c r="R34" s="34">
        <f t="shared" si="4"/>
        <v>4199.1364076170212</v>
      </c>
      <c r="S34" s="34">
        <f t="shared" si="4"/>
        <v>65786.470386000001</v>
      </c>
      <c r="T34" s="62"/>
      <c r="U34" s="34">
        <f t="shared" si="5"/>
        <v>3556.6148970137865</v>
      </c>
      <c r="V34" s="34">
        <f t="shared" si="5"/>
        <v>55720.300053215993</v>
      </c>
      <c r="W34" s="62"/>
      <c r="X34" s="34">
        <f t="shared" si="6"/>
        <v>3802.4636649977865</v>
      </c>
      <c r="Y34" s="34">
        <f t="shared" si="6"/>
        <v>59571.93075163199</v>
      </c>
      <c r="Z34" s="62"/>
      <c r="AA34" s="34">
        <f t="shared" si="7"/>
        <v>4144.2088090457864</v>
      </c>
      <c r="AB34" s="34">
        <f t="shared" si="7"/>
        <v>64925.938008383993</v>
      </c>
      <c r="AC34" s="62"/>
      <c r="AD34" s="34">
        <f t="shared" si="8"/>
        <v>3949.2542951417868</v>
      </c>
      <c r="AE34" s="34">
        <f t="shared" si="8"/>
        <v>61871.650623887988</v>
      </c>
      <c r="AF34" s="62"/>
      <c r="AG34" s="34">
        <f t="shared" si="9"/>
        <v>8462.479708939898</v>
      </c>
      <c r="AH34" s="34">
        <f t="shared" si="9"/>
        <v>132578.84877339174</v>
      </c>
      <c r="AI34" s="62"/>
      <c r="AJ34" s="34">
        <f t="shared" si="10"/>
        <v>13655.343021925077</v>
      </c>
      <c r="AK34" s="34">
        <f t="shared" si="10"/>
        <v>213933.70734349283</v>
      </c>
      <c r="AL34" s="62"/>
      <c r="AM34" s="34">
        <f t="shared" si="11"/>
        <v>12474.752143449736</v>
      </c>
      <c r="AN34" s="34">
        <f t="shared" si="11"/>
        <v>195437.78358071251</v>
      </c>
      <c r="AO34" s="62"/>
      <c r="AP34" s="34">
        <f t="shared" si="12"/>
        <v>14597.48533578589</v>
      </c>
      <c r="AQ34" s="34">
        <f t="shared" si="12"/>
        <v>228693.93692731223</v>
      </c>
      <c r="AR34" s="62"/>
      <c r="AS34" s="34">
        <f>AS30*$D34</f>
        <v>19715.250314492121</v>
      </c>
      <c r="AT34" s="34">
        <f t="shared" si="13"/>
        <v>308872.25492704322</v>
      </c>
      <c r="AU34" s="62"/>
      <c r="AV34" s="34">
        <f t="shared" si="14"/>
        <v>35786.730969512937</v>
      </c>
      <c r="AW34" s="34">
        <f t="shared" si="14"/>
        <v>560658.78518903593</v>
      </c>
    </row>
    <row r="35" spans="1:51" x14ac:dyDescent="0.35">
      <c r="A35" s="63" t="s">
        <v>68</v>
      </c>
      <c r="B35" s="63"/>
      <c r="C35" s="1"/>
      <c r="D35" s="134"/>
      <c r="E35" s="1"/>
      <c r="F35" s="64">
        <f>SUM(F32:F34)</f>
        <v>0</v>
      </c>
      <c r="G35" s="64">
        <f>SUM(G32:G34)</f>
        <v>0</v>
      </c>
      <c r="H35" s="1"/>
      <c r="I35" s="64">
        <f>SUM(I32:I34)</f>
        <v>0</v>
      </c>
      <c r="J35" s="64">
        <f>SUM(J32:J34)</f>
        <v>0</v>
      </c>
      <c r="K35" s="1"/>
      <c r="L35" s="64">
        <f>SUM(L32:L34)</f>
        <v>3877.8326541359997</v>
      </c>
      <c r="M35" s="64">
        <f>SUM(M32:M34)</f>
        <v>60752.711581463998</v>
      </c>
      <c r="N35" s="1"/>
      <c r="O35" s="64">
        <f>SUM(O32:O34)</f>
        <v>7492.761745718808</v>
      </c>
      <c r="P35" s="64">
        <f>SUM(P32:P34)</f>
        <v>117386.60068292798</v>
      </c>
      <c r="Q35" s="1"/>
      <c r="R35" s="64">
        <f>SUM(R32:R34)</f>
        <v>6966.9542762936171</v>
      </c>
      <c r="S35" s="64">
        <f>SUM(S32:S34)</f>
        <v>109148.9503286</v>
      </c>
      <c r="T35" s="1"/>
      <c r="U35" s="64">
        <f>SUM(U32:U34)</f>
        <v>5833.7668058412755</v>
      </c>
      <c r="V35" s="64">
        <f>SUM(V32:V34)</f>
        <v>91395.679958179986</v>
      </c>
      <c r="W35" s="1"/>
      <c r="X35" s="64">
        <f>SUM(X32:X34)</f>
        <v>6237.0222674112756</v>
      </c>
      <c r="Y35" s="64">
        <f>SUM(Y32:Y34)</f>
        <v>97713.34885610998</v>
      </c>
      <c r="Z35" s="1"/>
      <c r="AA35" s="64">
        <f>SUM(AA32:AA34)</f>
        <v>6797.5725477012766</v>
      </c>
      <c r="AB35" s="64">
        <f>SUM(AB32:AB34)</f>
        <v>106495.30324731999</v>
      </c>
      <c r="AC35" s="1"/>
      <c r="AD35" s="64">
        <f>SUM(AD32:AD34)</f>
        <v>6477.7968045312755</v>
      </c>
      <c r="AE35" s="64">
        <f>SUM(AE32:AE34)</f>
        <v>101485.48327098999</v>
      </c>
      <c r="AF35" s="1"/>
      <c r="AG35" s="64">
        <f>SUM(AG32:AG34)</f>
        <v>13880.65187000412</v>
      </c>
      <c r="AH35" s="64">
        <f>SUM(AH32:AH34)</f>
        <v>217463.54596339783</v>
      </c>
      <c r="AI35" s="1"/>
      <c r="AJ35" s="64">
        <f>SUM(AJ32:AJ34)</f>
        <v>22305.909855799364</v>
      </c>
      <c r="AK35" s="64">
        <f>SUM(AK32:AK34)</f>
        <v>349459.25440752332</v>
      </c>
      <c r="AL35" s="1"/>
      <c r="AM35" s="64">
        <f>SUM(AM32:AM34)</f>
        <v>20377.422693699686</v>
      </c>
      <c r="AN35" s="64">
        <f>SUM(AN32:AN34)</f>
        <v>319246.28886796173</v>
      </c>
      <c r="AO35" s="1"/>
      <c r="AP35" s="64">
        <f>SUM(AP32:AP34)</f>
        <v>23844.892911045303</v>
      </c>
      <c r="AQ35" s="64">
        <f>SUM(AQ32:AQ34)</f>
        <v>373569.98893970973</v>
      </c>
      <c r="AR35" s="1"/>
      <c r="AS35" s="64">
        <f>SUM(AS32:AS34)</f>
        <v>32204.727160166556</v>
      </c>
      <c r="AT35" s="64">
        <f>SUM(AT32:AT34)</f>
        <v>504540.72550927603</v>
      </c>
      <c r="AU35" s="1"/>
      <c r="AV35" s="64">
        <f>SUM(AV32:AV34)</f>
        <v>58457.381389688737</v>
      </c>
      <c r="AW35" s="64">
        <f>SUM(AW32:AW34)</f>
        <v>915832.30843845685</v>
      </c>
    </row>
    <row r="36" spans="1:51" x14ac:dyDescent="0.35">
      <c r="A36" s="1"/>
      <c r="B36" s="1"/>
      <c r="C36" s="1"/>
      <c r="D36" s="134"/>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36"/>
      <c r="E38" s="46">
        <f>+F77+F78</f>
        <v>0</v>
      </c>
      <c r="F38" s="34">
        <f>E38*F$19</f>
        <v>0</v>
      </c>
      <c r="G38" s="34">
        <f>E38*G$19</f>
        <v>0</v>
      </c>
      <c r="H38" s="46">
        <f>+G77+G78</f>
        <v>0</v>
      </c>
      <c r="I38" s="34">
        <f>H38*I$19</f>
        <v>0</v>
      </c>
      <c r="J38" s="34">
        <f>H38*J$19</f>
        <v>0</v>
      </c>
      <c r="K38" s="46">
        <f>+H77+H78</f>
        <v>35496.86</v>
      </c>
      <c r="L38" s="34">
        <f>K38*L$19</f>
        <v>2129.8116</v>
      </c>
      <c r="M38" s="34">
        <f>K38*M$19</f>
        <v>33367.0484</v>
      </c>
      <c r="N38" s="46">
        <f>+I77+I78</f>
        <v>141987.2340425532</v>
      </c>
      <c r="O38" s="34">
        <f>N38*O$19</f>
        <v>8519.2340425531911</v>
      </c>
      <c r="P38" s="34">
        <f>N38*P$19</f>
        <v>133468</v>
      </c>
      <c r="Q38" s="46">
        <f>+J77+J78</f>
        <v>141987.42000000001</v>
      </c>
      <c r="R38" s="34">
        <f>Q38*R$19</f>
        <v>8519.2452000000012</v>
      </c>
      <c r="S38" s="34">
        <f>Q38*S$19</f>
        <v>133468.17480000001</v>
      </c>
      <c r="T38" s="46">
        <f>+K77+K78</f>
        <v>141987.42000000001</v>
      </c>
      <c r="U38" s="34">
        <f>T38*U$19</f>
        <v>8519.2452000000012</v>
      </c>
      <c r="V38" s="34">
        <f>T38*V$19</f>
        <v>133468.17480000001</v>
      </c>
      <c r="W38" s="46">
        <f>+L77+L78</f>
        <v>176152.42</v>
      </c>
      <c r="X38" s="34">
        <f>W38*X$19</f>
        <v>10569.145200000001</v>
      </c>
      <c r="Y38" s="34">
        <f>W38*Y$19</f>
        <v>165583.27480000001</v>
      </c>
      <c r="Z38" s="46">
        <f>+M77+M78</f>
        <v>196064.62000000002</v>
      </c>
      <c r="AA38" s="34">
        <f>Z38*AA$19</f>
        <v>11763.877200000001</v>
      </c>
      <c r="AB38" s="34">
        <f>Z38*AB$19</f>
        <v>184300.74280000001</v>
      </c>
      <c r="AC38" s="46">
        <f>+N77+N78</f>
        <v>142491.14999999997</v>
      </c>
      <c r="AD38" s="34">
        <f>AC38*AD$19</f>
        <v>8549.4689999999973</v>
      </c>
      <c r="AE38" s="34">
        <f>AC38*AE$19</f>
        <v>133941.68099999995</v>
      </c>
      <c r="AF38" s="46">
        <f>+O77+O78</f>
        <v>443164.74417242489</v>
      </c>
      <c r="AG38" s="34">
        <f>AF38*AG$19</f>
        <v>26589.884650345492</v>
      </c>
      <c r="AH38" s="34">
        <f>AF38*AH$19</f>
        <v>416574.85952207935</v>
      </c>
      <c r="AI38" s="46">
        <f>+P77+P78</f>
        <v>531797.6930069098</v>
      </c>
      <c r="AJ38" s="34">
        <f>AI38*AJ$19</f>
        <v>31907.861580414588</v>
      </c>
      <c r="AK38" s="34">
        <f>AI38*AK$19</f>
        <v>499889.83142649516</v>
      </c>
      <c r="AL38" s="46">
        <f>+Q77+Q78</f>
        <v>531797.6930069098</v>
      </c>
      <c r="AM38" s="34">
        <f>AL38*AM$19</f>
        <v>31907.861580414588</v>
      </c>
      <c r="AN38" s="34">
        <f>AL38*AN$19</f>
        <v>499889.83142649516</v>
      </c>
      <c r="AO38" s="46">
        <f>+R77+R78</f>
        <v>789767.78619331482</v>
      </c>
      <c r="AP38" s="34">
        <f>AO38*AP$19</f>
        <v>47386.067171598886</v>
      </c>
      <c r="AQ38" s="34">
        <f>AO38*AQ$19</f>
        <v>742381.71902171592</v>
      </c>
      <c r="AR38" s="46">
        <f>+S77+S78</f>
        <v>1139468.0958841126</v>
      </c>
      <c r="AS38" s="34">
        <f>AR38*AS$19</f>
        <v>68368.085753046762</v>
      </c>
      <c r="AT38" s="34">
        <f>AR38*AT$19</f>
        <v>1071100.0101310657</v>
      </c>
      <c r="AU38" s="46">
        <f>+T77+T78</f>
        <v>1590250.5146212524</v>
      </c>
      <c r="AV38" s="34">
        <f>AU38*AV$19</f>
        <v>95415.030877275145</v>
      </c>
      <c r="AW38" s="34">
        <f>AU38*AW$19</f>
        <v>1494835.4837439773</v>
      </c>
    </row>
    <row r="39" spans="1:51" x14ac:dyDescent="0.35">
      <c r="A39" s="1" t="s">
        <v>71</v>
      </c>
      <c r="B39" s="1"/>
      <c r="C39" s="36"/>
      <c r="D39" s="36"/>
      <c r="E39" s="1"/>
      <c r="F39" s="46">
        <f>+F66</f>
        <v>0</v>
      </c>
      <c r="G39" s="46">
        <f>+G66</f>
        <v>0</v>
      </c>
      <c r="H39" s="1"/>
      <c r="I39" s="46">
        <f>+I66</f>
        <v>0</v>
      </c>
      <c r="J39" s="46">
        <f>+J66</f>
        <v>0</v>
      </c>
      <c r="K39" s="1"/>
      <c r="L39" s="46">
        <f>+L66</f>
        <v>-232.3637647885713</v>
      </c>
      <c r="M39" s="46">
        <f>+M66</f>
        <v>-3640.3656483542873</v>
      </c>
      <c r="N39" s="1"/>
      <c r="O39" s="46">
        <f>+O66</f>
        <v>1161.3546046302743</v>
      </c>
      <c r="P39" s="46">
        <f>+P66</f>
        <v>18194.55547254096</v>
      </c>
      <c r="Q39" s="1"/>
      <c r="R39" s="46">
        <f>+R66</f>
        <v>1330.171895056304</v>
      </c>
      <c r="S39" s="46">
        <f>+S66</f>
        <v>20839.35968921542</v>
      </c>
      <c r="T39" s="1"/>
      <c r="U39" s="46">
        <f>+U66</f>
        <v>1358.9438438213563</v>
      </c>
      <c r="V39" s="46">
        <f>+V66</f>
        <v>21290.120219867913</v>
      </c>
      <c r="W39" s="36"/>
      <c r="X39" s="46">
        <f>+X66</f>
        <v>976.17196158428931</v>
      </c>
      <c r="Y39" s="46">
        <f>+Y66</f>
        <v>15293.360731487208</v>
      </c>
      <c r="Z39" s="36"/>
      <c r="AA39" s="46">
        <f>+AA66</f>
        <v>1966.0710449713877</v>
      </c>
      <c r="AB39" s="46">
        <f>+AB66</f>
        <v>30801.779704551744</v>
      </c>
      <c r="AC39" s="36"/>
      <c r="AD39" s="46">
        <f>+AD66</f>
        <v>1166.3598543902892</v>
      </c>
      <c r="AE39" s="46">
        <f>+AE66</f>
        <v>18272.971052114532</v>
      </c>
      <c r="AF39" s="36"/>
      <c r="AG39" s="46">
        <f>+AG66</f>
        <v>5238.6127202636426</v>
      </c>
      <c r="AH39" s="46">
        <f>+AH66</f>
        <v>82071.599284130381</v>
      </c>
      <c r="AI39" s="36"/>
      <c r="AJ39" s="46">
        <f>+AJ66</f>
        <v>5293.6499459435499</v>
      </c>
      <c r="AK39" s="46">
        <f>+AK66</f>
        <v>82933.849153115574</v>
      </c>
      <c r="AL39" s="36"/>
      <c r="AM39" s="46">
        <f>+AM66</f>
        <v>5758.7067322730118</v>
      </c>
      <c r="AN39" s="46">
        <f>+AN66</f>
        <v>90219.738805610497</v>
      </c>
      <c r="AO39" s="36"/>
      <c r="AP39" s="46">
        <f>+AP66</f>
        <v>10125.732364801706</v>
      </c>
      <c r="AQ39" s="46">
        <f>+AQ66</f>
        <v>158636.47371522678</v>
      </c>
      <c r="AR39" s="36"/>
      <c r="AS39" s="46">
        <f>+AS66</f>
        <v>14854.665504556178</v>
      </c>
      <c r="AT39" s="46">
        <f>+AT66</f>
        <v>232723.09290471347</v>
      </c>
      <c r="AU39" s="36"/>
      <c r="AV39" s="46">
        <f>+AV66</f>
        <v>16862.379976935306</v>
      </c>
      <c r="AW39" s="46">
        <f>+AW66</f>
        <v>264177.28630531969</v>
      </c>
    </row>
    <row r="40" spans="1:5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3" t="s">
        <v>72</v>
      </c>
      <c r="B41" s="3"/>
      <c r="C41" s="1"/>
      <c r="D41" s="1"/>
      <c r="E41" s="1"/>
      <c r="F41" s="66">
        <f>SUM(F35:F39)</f>
        <v>0</v>
      </c>
      <c r="G41" s="66">
        <f>SUM(G35:G39)</f>
        <v>0</v>
      </c>
      <c r="H41" s="1"/>
      <c r="I41" s="66">
        <f>SUM(I35:I39)</f>
        <v>0</v>
      </c>
      <c r="J41" s="66">
        <f>SUM(J35:J39)</f>
        <v>0</v>
      </c>
      <c r="K41" s="1"/>
      <c r="L41" s="66">
        <f>SUM(L35:L39)</f>
        <v>5775.2804893474276</v>
      </c>
      <c r="M41" s="66">
        <f>SUM(M35:M39)</f>
        <v>90479.394333109711</v>
      </c>
      <c r="N41" s="1"/>
      <c r="O41" s="66">
        <f>SUM(O35:O39)</f>
        <v>17173.350392902274</v>
      </c>
      <c r="P41" s="66">
        <f>SUM(P35:P39)</f>
        <v>269049.15615546895</v>
      </c>
      <c r="Q41" s="1"/>
      <c r="R41" s="66">
        <f>SUM(R35:R39)</f>
        <v>16816.371371349924</v>
      </c>
      <c r="S41" s="66">
        <f>SUM(S35:S39)</f>
        <v>263456.48481781542</v>
      </c>
      <c r="T41" s="1"/>
      <c r="U41" s="66">
        <f>SUM(U35:U39)</f>
        <v>15711.955849662632</v>
      </c>
      <c r="V41" s="66">
        <f>SUM(V35:V39)</f>
        <v>246153.97497804789</v>
      </c>
      <c r="W41" s="1"/>
      <c r="X41" s="66">
        <f>SUM(X35:X39)</f>
        <v>17782.339428995565</v>
      </c>
      <c r="Y41" s="66">
        <f>SUM(Y35:Y39)</f>
        <v>278589.98438759724</v>
      </c>
      <c r="Z41" s="1"/>
      <c r="AA41" s="66">
        <f>SUM(AA35:AA39)</f>
        <v>20527.520792672665</v>
      </c>
      <c r="AB41" s="66">
        <f>SUM(AB35:AB39)</f>
        <v>321597.82575187174</v>
      </c>
      <c r="AC41" s="1"/>
      <c r="AD41" s="66">
        <f>SUM(AD35:AD39)</f>
        <v>16193.625658921563</v>
      </c>
      <c r="AE41" s="66">
        <f>SUM(AE35:AE39)</f>
        <v>253700.13532310448</v>
      </c>
      <c r="AF41" s="1"/>
      <c r="AG41" s="66">
        <f>SUM(AG35:AG39)</f>
        <v>45709.149240613253</v>
      </c>
      <c r="AH41" s="66">
        <f>SUM(AH35:AH39)</f>
        <v>716110.00476960756</v>
      </c>
      <c r="AI41" s="1"/>
      <c r="AJ41" s="66">
        <f>SUM(AJ35:AJ39)</f>
        <v>59507.421382157503</v>
      </c>
      <c r="AK41" s="66">
        <f>SUM(AK35:AK39)</f>
        <v>932282.93498713395</v>
      </c>
      <c r="AL41" s="1"/>
      <c r="AM41" s="66">
        <f>SUM(AM35:AM39)</f>
        <v>58043.991006387289</v>
      </c>
      <c r="AN41" s="66">
        <f>SUM(AN35:AN39)</f>
        <v>909355.85910006729</v>
      </c>
      <c r="AO41" s="1"/>
      <c r="AP41" s="66">
        <f>SUM(AP35:AP39)</f>
        <v>81356.692447445894</v>
      </c>
      <c r="AQ41" s="66">
        <f>SUM(AQ35:AQ39)</f>
        <v>1274588.1816766525</v>
      </c>
      <c r="AR41" s="1"/>
      <c r="AS41" s="66">
        <f>SUM(AS35:AS39)</f>
        <v>115427.4784177695</v>
      </c>
      <c r="AT41" s="66">
        <f>SUM(AT35:AT39)</f>
        <v>1808363.8285450554</v>
      </c>
      <c r="AU41" s="1"/>
      <c r="AV41" s="66">
        <f>SUM(AV35:AV39)</f>
        <v>170734.7922438992</v>
      </c>
      <c r="AW41" s="66">
        <f>SUM(AW35:AW39)</f>
        <v>2674845.0784877539</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90479.394333109711</v>
      </c>
      <c r="N44" s="1"/>
      <c r="O44" s="34"/>
      <c r="P44" s="64">
        <f>P41</f>
        <v>269049.15615546895</v>
      </c>
      <c r="Q44" s="1"/>
      <c r="R44" s="34"/>
      <c r="S44" s="64">
        <f>S41</f>
        <v>263456.48481781542</v>
      </c>
      <c r="T44" s="1"/>
      <c r="U44" s="34"/>
      <c r="V44" s="64">
        <f>V41</f>
        <v>246153.97497804789</v>
      </c>
      <c r="W44" s="34"/>
      <c r="X44" s="1"/>
      <c r="Y44" s="64">
        <f>Y41</f>
        <v>278589.98438759724</v>
      </c>
      <c r="Z44" s="34"/>
      <c r="AA44" s="1"/>
      <c r="AB44" s="64">
        <f>AB41</f>
        <v>321597.82575187174</v>
      </c>
      <c r="AC44" s="34"/>
      <c r="AD44" s="1"/>
      <c r="AE44" s="64">
        <f>AE41</f>
        <v>253700.13532310448</v>
      </c>
      <c r="AF44" s="34"/>
      <c r="AG44" s="1"/>
      <c r="AH44" s="64">
        <f>AH41</f>
        <v>716110.00476960756</v>
      </c>
      <c r="AI44" s="34"/>
      <c r="AJ44" s="1"/>
      <c r="AK44" s="64">
        <f>AK41</f>
        <v>932282.93498713395</v>
      </c>
      <c r="AL44" s="34"/>
      <c r="AM44" s="1"/>
      <c r="AN44" s="64">
        <f>AN41</f>
        <v>909355.85910006729</v>
      </c>
      <c r="AO44" s="34"/>
      <c r="AP44" s="1"/>
      <c r="AQ44" s="64">
        <f>AQ41</f>
        <v>1274588.1816766525</v>
      </c>
      <c r="AR44" s="34"/>
      <c r="AS44" s="1"/>
      <c r="AT44" s="64">
        <f>AT41</f>
        <v>1808363.8285450554</v>
      </c>
      <c r="AU44" s="34"/>
      <c r="AV44" s="1"/>
      <c r="AW44" s="64">
        <f>AW41</f>
        <v>2674845.0784877539</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7539.9495277591423</v>
      </c>
      <c r="N46" s="46"/>
      <c r="O46" s="46"/>
      <c r="P46" s="64">
        <f>P44/12</f>
        <v>22420.763012955747</v>
      </c>
      <c r="Q46" s="46"/>
      <c r="R46" s="46"/>
      <c r="S46" s="64">
        <f>S44/12</f>
        <v>21954.707068151285</v>
      </c>
      <c r="T46" s="46"/>
      <c r="U46" s="46"/>
      <c r="V46" s="64">
        <f>V44/12</f>
        <v>20512.831248170656</v>
      </c>
      <c r="W46" s="46"/>
      <c r="X46" s="1"/>
      <c r="Y46" s="64">
        <f>Y44/12</f>
        <v>23215.832032299772</v>
      </c>
      <c r="Z46" s="46"/>
      <c r="AA46" s="1"/>
      <c r="AB46" s="64">
        <f>AB44/12</f>
        <v>26799.81881265598</v>
      </c>
      <c r="AC46" s="46"/>
      <c r="AD46" s="1"/>
      <c r="AE46" s="64">
        <f>AE44/12</f>
        <v>21141.67794359204</v>
      </c>
      <c r="AF46" s="46"/>
      <c r="AG46" s="1"/>
      <c r="AH46" s="64">
        <f>AH44/12</f>
        <v>59675.83373080063</v>
      </c>
      <c r="AI46" s="46"/>
      <c r="AJ46" s="1"/>
      <c r="AK46" s="64">
        <f>AK44/12</f>
        <v>77690.244582261163</v>
      </c>
      <c r="AL46" s="46"/>
      <c r="AM46" s="1"/>
      <c r="AN46" s="64">
        <f>AN44/12</f>
        <v>75779.654925005612</v>
      </c>
      <c r="AO46" s="46"/>
      <c r="AP46" s="1"/>
      <c r="AQ46" s="64">
        <f>AQ44/12</f>
        <v>106215.68180638771</v>
      </c>
      <c r="AR46" s="46"/>
      <c r="AS46" s="1"/>
      <c r="AT46" s="64">
        <f>AT44/12</f>
        <v>150696.98571208795</v>
      </c>
      <c r="AU46" s="46"/>
      <c r="AV46" s="1"/>
      <c r="AW46" s="64">
        <f>AW44/12</f>
        <v>222903.75654064617</v>
      </c>
    </row>
    <row r="47" spans="1:51" x14ac:dyDescent="0.35">
      <c r="A47" s="3"/>
      <c r="B47" s="3"/>
      <c r="C47" s="1"/>
      <c r="D47" s="1"/>
      <c r="E47" s="1"/>
      <c r="F47" s="1"/>
      <c r="G47" s="1"/>
      <c r="H47" s="1"/>
      <c r="I47" s="1"/>
      <c r="J47" s="1"/>
      <c r="K47" s="1"/>
      <c r="L47" s="1"/>
      <c r="M47" s="1"/>
      <c r="N47" s="1"/>
      <c r="O47" s="1"/>
      <c r="P47" s="1"/>
      <c r="Q47" s="1"/>
      <c r="R47" s="1"/>
      <c r="S47" s="46"/>
      <c r="T47" s="46"/>
      <c r="U47" s="46"/>
      <c r="V47" s="73"/>
      <c r="W47" s="46"/>
      <c r="X47" s="1"/>
      <c r="Y47" s="46"/>
      <c r="Z47" s="46"/>
      <c r="AA47" s="1"/>
      <c r="AB47" s="1"/>
      <c r="AC47" s="46"/>
      <c r="AD47" s="1"/>
      <c r="AE47" s="46"/>
      <c r="AF47" s="46"/>
      <c r="AG47" s="1"/>
      <c r="AH47" s="1"/>
      <c r="AI47" s="46"/>
      <c r="AJ47" s="1"/>
      <c r="AK47" s="1"/>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3"/>
      <c r="E51" s="3"/>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
      <c r="AJ51" s="1"/>
      <c r="AK51" s="1"/>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3"/>
      <c r="G55" s="17"/>
      <c r="H55" s="1"/>
      <c r="I55" s="3"/>
      <c r="J55" s="17"/>
      <c r="K55" s="43"/>
      <c r="L55" s="3"/>
      <c r="M55" s="17"/>
      <c r="N55" s="43"/>
      <c r="O55" s="3"/>
      <c r="P55" s="17"/>
      <c r="Q55" s="43"/>
      <c r="R55" s="3"/>
      <c r="S55" s="17"/>
      <c r="T55" s="43"/>
      <c r="U55" s="3"/>
      <c r="V55" s="17"/>
      <c r="W55" s="43"/>
      <c r="X55" s="3"/>
      <c r="Y55" s="17"/>
      <c r="Z55" s="43"/>
      <c r="AA55" s="3"/>
      <c r="AB55" s="17"/>
      <c r="AC55" s="43" t="s">
        <v>55</v>
      </c>
      <c r="AD55" s="3"/>
      <c r="AE55" s="17"/>
      <c r="AF55" s="43" t="s">
        <v>55</v>
      </c>
      <c r="AG55" s="3"/>
      <c r="AH55" s="17"/>
      <c r="AI55" s="43" t="s">
        <v>55</v>
      </c>
      <c r="AJ55" s="158"/>
      <c r="AK55" s="121"/>
      <c r="AM55" s="158"/>
      <c r="AN55" s="121"/>
      <c r="AP55" s="158"/>
      <c r="AQ55" s="121"/>
      <c r="AS55" s="158"/>
      <c r="AT55" s="121"/>
      <c r="AV55" s="158"/>
      <c r="AW55" s="121"/>
    </row>
    <row r="56" spans="1:49" x14ac:dyDescent="0.35">
      <c r="A56" s="77" t="s">
        <v>79</v>
      </c>
      <c r="B56" s="77"/>
      <c r="C56" s="1"/>
      <c r="D56" s="1"/>
      <c r="E56" s="1"/>
      <c r="F56" s="80">
        <f>F34</f>
        <v>0</v>
      </c>
      <c r="G56" s="81">
        <f>G34</f>
        <v>0</v>
      </c>
      <c r="H56" s="1"/>
      <c r="I56" s="80">
        <f>I34</f>
        <v>0</v>
      </c>
      <c r="J56" s="81">
        <f>J34</f>
        <v>0</v>
      </c>
      <c r="K56" s="80"/>
      <c r="L56" s="80">
        <f>L34</f>
        <v>2337.25493736</v>
      </c>
      <c r="M56" s="81">
        <f>M34</f>
        <v>36616.994018639998</v>
      </c>
      <c r="N56" s="80"/>
      <c r="O56" s="80">
        <f>O34</f>
        <v>4516.0521215285107</v>
      </c>
      <c r="P56" s="81">
        <f>P34</f>
        <v>70751.483237279986</v>
      </c>
      <c r="Q56" s="80"/>
      <c r="R56" s="80">
        <f>R34</f>
        <v>4199.1364076170212</v>
      </c>
      <c r="S56" s="81">
        <f>S34</f>
        <v>65786.470386000001</v>
      </c>
      <c r="T56" s="80"/>
      <c r="U56" s="80">
        <f>U34</f>
        <v>3556.6148970137865</v>
      </c>
      <c r="V56" s="81">
        <f>V34</f>
        <v>55720.300053215993</v>
      </c>
      <c r="W56" s="80"/>
      <c r="X56" s="80">
        <f>X34</f>
        <v>3802.4636649977865</v>
      </c>
      <c r="Y56" s="81">
        <f>Y34</f>
        <v>59571.93075163199</v>
      </c>
      <c r="Z56" s="80"/>
      <c r="AA56" s="80">
        <f>AA34</f>
        <v>4144.2088090457864</v>
      </c>
      <c r="AB56" s="81">
        <f>AB34</f>
        <v>64925.938008383993</v>
      </c>
      <c r="AC56" s="80"/>
      <c r="AD56" s="80">
        <f>AD34</f>
        <v>3949.2542951417868</v>
      </c>
      <c r="AE56" s="81">
        <f>AE34</f>
        <v>61871.650623887988</v>
      </c>
      <c r="AF56" s="80"/>
      <c r="AG56" s="80">
        <f>AG34</f>
        <v>8462.479708939898</v>
      </c>
      <c r="AH56" s="81">
        <f>AH34</f>
        <v>132578.84877339174</v>
      </c>
      <c r="AI56" s="80"/>
      <c r="AJ56" s="80">
        <f>AJ34</f>
        <v>13655.343021925077</v>
      </c>
      <c r="AK56" s="81">
        <f>AK34</f>
        <v>213933.70734349283</v>
      </c>
      <c r="AM56" s="80">
        <f>AM34</f>
        <v>12474.752143449736</v>
      </c>
      <c r="AN56" s="81">
        <f>AN34</f>
        <v>195437.78358071251</v>
      </c>
      <c r="AP56" s="80">
        <f>AP34</f>
        <v>14597.48533578589</v>
      </c>
      <c r="AQ56" s="81">
        <f>AQ34</f>
        <v>228693.93692731223</v>
      </c>
      <c r="AS56" s="80">
        <f>AS34</f>
        <v>19715.250314492121</v>
      </c>
      <c r="AT56" s="81">
        <f>AT34</f>
        <v>308872.25492704322</v>
      </c>
      <c r="AV56" s="80">
        <f>AV34</f>
        <v>35786.730969512937</v>
      </c>
      <c r="AW56" s="81">
        <f>AW34</f>
        <v>560658.78518903593</v>
      </c>
    </row>
    <row r="57" spans="1:49" x14ac:dyDescent="0.35">
      <c r="A57" s="77" t="s">
        <v>80</v>
      </c>
      <c r="B57" s="77"/>
      <c r="C57" s="1"/>
      <c r="D57" s="1"/>
      <c r="E57" s="1"/>
      <c r="F57" s="48">
        <f>F38</f>
        <v>0</v>
      </c>
      <c r="G57" s="48">
        <f>G38</f>
        <v>0</v>
      </c>
      <c r="H57" s="1"/>
      <c r="I57" s="48">
        <f>I38</f>
        <v>0</v>
      </c>
      <c r="J57" s="48">
        <f>J38</f>
        <v>0</v>
      </c>
      <c r="K57" s="82"/>
      <c r="L57" s="48">
        <f>L38</f>
        <v>2129.8116</v>
      </c>
      <c r="M57" s="48">
        <f>M38</f>
        <v>33367.0484</v>
      </c>
      <c r="N57" s="82"/>
      <c r="O57" s="48">
        <f>O38</f>
        <v>8519.2340425531911</v>
      </c>
      <c r="P57" s="48">
        <f>P38</f>
        <v>133468</v>
      </c>
      <c r="Q57" s="82"/>
      <c r="R57" s="48">
        <f>R38</f>
        <v>8519.2452000000012</v>
      </c>
      <c r="S57" s="48">
        <f>S38</f>
        <v>133468.17480000001</v>
      </c>
      <c r="T57" s="82"/>
      <c r="U57" s="48">
        <f>U38</f>
        <v>8519.2452000000012</v>
      </c>
      <c r="V57" s="48">
        <f>V38</f>
        <v>133468.17480000001</v>
      </c>
      <c r="W57" s="82"/>
      <c r="X57" s="48">
        <f>X38</f>
        <v>10569.145200000001</v>
      </c>
      <c r="Y57" s="48">
        <f>Y38</f>
        <v>165583.27480000001</v>
      </c>
      <c r="Z57" s="82"/>
      <c r="AA57" s="48">
        <f>AA38</f>
        <v>11763.877200000001</v>
      </c>
      <c r="AB57" s="48">
        <f>AB38</f>
        <v>184300.74280000001</v>
      </c>
      <c r="AC57" s="82"/>
      <c r="AD57" s="48">
        <f>AD38</f>
        <v>8549.4689999999973</v>
      </c>
      <c r="AE57" s="48">
        <f>AE38</f>
        <v>133941.68099999995</v>
      </c>
      <c r="AF57" s="82"/>
      <c r="AG57" s="48">
        <f>AG38</f>
        <v>26589.884650345492</v>
      </c>
      <c r="AH57" s="48">
        <f>AH38</f>
        <v>416574.85952207935</v>
      </c>
      <c r="AI57" s="82"/>
      <c r="AJ57" s="48">
        <f>AJ38</f>
        <v>31907.861580414588</v>
      </c>
      <c r="AK57" s="48">
        <f>AK38</f>
        <v>499889.83142649516</v>
      </c>
      <c r="AM57" s="48">
        <f>AM38</f>
        <v>31907.861580414588</v>
      </c>
      <c r="AN57" s="48">
        <f>AN38</f>
        <v>499889.83142649516</v>
      </c>
      <c r="AP57" s="48">
        <f>AP38</f>
        <v>47386.067171598886</v>
      </c>
      <c r="AQ57" s="48">
        <f>AQ38</f>
        <v>742381.71902171592</v>
      </c>
      <c r="AS57" s="48">
        <f>AS38</f>
        <v>68368.085753046762</v>
      </c>
      <c r="AT57" s="48">
        <f>AT38</f>
        <v>1071100.0101310657</v>
      </c>
      <c r="AV57" s="48">
        <f>AV38</f>
        <v>95415.030877275145</v>
      </c>
      <c r="AW57" s="48">
        <f>AW38</f>
        <v>1494835.4837439773</v>
      </c>
    </row>
    <row r="58" spans="1:49" x14ac:dyDescent="0.35">
      <c r="A58" s="77" t="s">
        <v>81</v>
      </c>
      <c r="B58" s="77"/>
      <c r="C58" s="1"/>
      <c r="D58" s="109"/>
      <c r="E58" s="1"/>
      <c r="F58" s="82">
        <f>-F96*$F$19</f>
        <v>0</v>
      </c>
      <c r="G58" s="82">
        <f>-F96*$G$19</f>
        <v>0</v>
      </c>
      <c r="H58" s="1"/>
      <c r="I58" s="82">
        <f>-G96*$F$19</f>
        <v>0</v>
      </c>
      <c r="J58" s="82">
        <f>-G96*$G$19</f>
        <v>0</v>
      </c>
      <c r="K58" s="82"/>
      <c r="L58" s="82">
        <f>-H96*$F$19</f>
        <v>-5111.5471680000001</v>
      </c>
      <c r="M58" s="82">
        <f>-H96*$G$19</f>
        <v>-80080.905631999995</v>
      </c>
      <c r="N58" s="82"/>
      <c r="O58" s="82">
        <f>-I96*$F$19</f>
        <v>-9814.1705625599989</v>
      </c>
      <c r="P58" s="82">
        <f>-I96*$G$19</f>
        <v>-153755.33881343997</v>
      </c>
      <c r="Q58" s="82"/>
      <c r="R58" s="82">
        <f>-J96*$F$19</f>
        <v>-9029.0369175551987</v>
      </c>
      <c r="S58" s="82">
        <f>-J96*$G$19</f>
        <v>-141454.91170836479</v>
      </c>
      <c r="T58" s="82"/>
      <c r="U58" s="82">
        <f>-K96*$F$19</f>
        <v>-8306.713964150782</v>
      </c>
      <c r="V58" s="82">
        <f>-K96*$G$19</f>
        <v>-130138.51877169557</v>
      </c>
      <c r="W58" s="82"/>
      <c r="X58" s="82">
        <f>-L96*$F$19</f>
        <v>-11664.11304701872</v>
      </c>
      <c r="Y58" s="82">
        <f>-L96*$G$19</f>
        <v>-182737.77106995994</v>
      </c>
      <c r="Z58" s="82"/>
      <c r="AA58" s="82">
        <f>-M96*$F$19</f>
        <v>-10455.021035257221</v>
      </c>
      <c r="AB58" s="82">
        <f>-M96*$G$19</f>
        <v>-163795.32955236314</v>
      </c>
      <c r="AC58" s="83"/>
      <c r="AD58" s="82">
        <f>-N96*$F$19</f>
        <v>-9263.7252084366428</v>
      </c>
      <c r="AE58" s="82">
        <f>-N96*$G$19</f>
        <v>-145131.69493217405</v>
      </c>
      <c r="AF58" s="82"/>
      <c r="AG58" s="82">
        <f>-O96*$F$19</f>
        <v>-20522.627191761705</v>
      </c>
      <c r="AH58" s="82">
        <f>-O96*$G$19</f>
        <v>-321521.15933759999</v>
      </c>
      <c r="AI58" s="82"/>
      <c r="AJ58" s="82">
        <f>-P96*$F$19</f>
        <v>-30880.817016420766</v>
      </c>
      <c r="AK58" s="82">
        <f>-P96*$G$19</f>
        <v>-483799.466590592</v>
      </c>
      <c r="AM58" s="82">
        <f>-Q96*$F$19</f>
        <v>-28410.351655107108</v>
      </c>
      <c r="AN58" s="82">
        <f>-Q96*$G$19</f>
        <v>-445095.50926334469</v>
      </c>
      <c r="AP58" s="82">
        <f>-R96*$F$19</f>
        <v>-33898.974061614004</v>
      </c>
      <c r="AQ58" s="82">
        <f>-R96*$G$19</f>
        <v>-531083.92696528602</v>
      </c>
      <c r="AS58" s="82">
        <f>-S96*$F$19</f>
        <v>-46882.660045467972</v>
      </c>
      <c r="AT58" s="82">
        <f>-S96*$G$19</f>
        <v>-734495.00737899821</v>
      </c>
      <c r="AV58" s="82">
        <f>-T96*$F$19</f>
        <v>-84432.519269250537</v>
      </c>
      <c r="AW58" s="82">
        <f>-T96*$G$19</f>
        <v>-1322776.1352182585</v>
      </c>
    </row>
    <row r="59" spans="1:49" x14ac:dyDescent="0.35">
      <c r="A59" s="79" t="s">
        <v>82</v>
      </c>
      <c r="B59" s="79"/>
      <c r="C59" s="1"/>
      <c r="D59" s="109"/>
      <c r="E59" s="1"/>
      <c r="F59" s="84">
        <f>SUM(F56:F58)</f>
        <v>0</v>
      </c>
      <c r="G59" s="84">
        <f>SUM(G56:G58)</f>
        <v>0</v>
      </c>
      <c r="H59" s="1"/>
      <c r="I59" s="84">
        <f>SUM(I56:I58)</f>
        <v>0</v>
      </c>
      <c r="J59" s="84">
        <f>SUM(J56:J58)</f>
        <v>0</v>
      </c>
      <c r="K59" s="82"/>
      <c r="L59" s="84">
        <f>SUM(L56:L58)</f>
        <v>-644.48063063999962</v>
      </c>
      <c r="M59" s="84">
        <f>SUM(M56:M58)</f>
        <v>-10096.863213360004</v>
      </c>
      <c r="N59" s="82"/>
      <c r="O59" s="84">
        <f>SUM(O56:O58)</f>
        <v>3221.1156015217039</v>
      </c>
      <c r="P59" s="84">
        <f>SUM(P56:P58)</f>
        <v>50464.144423840014</v>
      </c>
      <c r="Q59" s="82"/>
      <c r="R59" s="84">
        <f>SUM(R56:R58)</f>
        <v>3689.3446900618237</v>
      </c>
      <c r="S59" s="84">
        <f>SUM(S56:S58)</f>
        <v>57799.733477635222</v>
      </c>
      <c r="T59" s="82"/>
      <c r="U59" s="84">
        <f>SUM(U56:U58)</f>
        <v>3769.1461328630066</v>
      </c>
      <c r="V59" s="84">
        <f>SUM(V56:V58)</f>
        <v>59049.956081520431</v>
      </c>
      <c r="W59" s="82"/>
      <c r="X59" s="84">
        <f>SUM(X56:X58)</f>
        <v>2707.4958179790665</v>
      </c>
      <c r="Y59" s="84">
        <f>SUM(Y56:Y58)</f>
        <v>42417.43448167207</v>
      </c>
      <c r="Z59" s="82"/>
      <c r="AA59" s="84">
        <f>SUM(AA56:AA58)</f>
        <v>5453.0649737885651</v>
      </c>
      <c r="AB59" s="84">
        <f>SUM(AB56:AB58)</f>
        <v>85431.351256020862</v>
      </c>
      <c r="AC59" s="83"/>
      <c r="AD59" s="84">
        <f>SUM(AD56:AD58)</f>
        <v>3234.9980867051418</v>
      </c>
      <c r="AE59" s="84">
        <f>SUM(AE56:AE58)</f>
        <v>50681.63669171388</v>
      </c>
      <c r="AF59" s="82"/>
      <c r="AG59" s="84">
        <f>SUM(AG56:AG58)</f>
        <v>14529.737167523686</v>
      </c>
      <c r="AH59" s="84">
        <f>SUM(AH56:AH58)</f>
        <v>227632.54895787104</v>
      </c>
      <c r="AI59" s="82"/>
      <c r="AJ59" s="84">
        <f>SUM(AJ56:AJ58)</f>
        <v>14682.387585918903</v>
      </c>
      <c r="AK59" s="84">
        <f>SUM(AK56:AK58)</f>
        <v>230024.072179396</v>
      </c>
      <c r="AM59" s="84">
        <f>SUM(AM56:AM58)</f>
        <v>15972.26206875722</v>
      </c>
      <c r="AN59" s="84">
        <f>SUM(AN56:AN58)</f>
        <v>250232.10574386304</v>
      </c>
      <c r="AP59" s="84">
        <f>SUM(AP56:AP58)</f>
        <v>28084.57844577077</v>
      </c>
      <c r="AQ59" s="84">
        <f>SUM(AQ56:AQ58)</f>
        <v>439991.72898374218</v>
      </c>
      <c r="AS59" s="84">
        <f>SUM(AS56:AS58)</f>
        <v>41200.676022070911</v>
      </c>
      <c r="AT59" s="84">
        <f>SUM(AT56:AT58)</f>
        <v>645477.25767911086</v>
      </c>
      <c r="AV59" s="84">
        <f>SUM(AV56:AV58)</f>
        <v>46769.242577537545</v>
      </c>
      <c r="AW59" s="84">
        <f>SUM(AW56:AW58)</f>
        <v>732718.1337147546</v>
      </c>
    </row>
    <row r="60" spans="1:49" x14ac:dyDescent="0.35">
      <c r="A60" s="77"/>
      <c r="B60" s="52">
        <f>B27</f>
        <v>2015</v>
      </c>
      <c r="C60" s="52">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09"/>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09"/>
      <c r="E63" s="1"/>
      <c r="F63" s="86">
        <f>F59*F61</f>
        <v>0</v>
      </c>
      <c r="G63" s="86">
        <f>G59*G61</f>
        <v>0</v>
      </c>
      <c r="H63" s="1"/>
      <c r="I63" s="86">
        <f>I59*I61</f>
        <v>0</v>
      </c>
      <c r="J63" s="86">
        <f>J59*J61</f>
        <v>0</v>
      </c>
      <c r="K63" s="82"/>
      <c r="L63" s="86">
        <f>L59*L61</f>
        <v>-170.78736711959991</v>
      </c>
      <c r="M63" s="86">
        <f>M59*M61</f>
        <v>-2675.668751540401</v>
      </c>
      <c r="N63" s="82"/>
      <c r="O63" s="86">
        <f>O59*O61</f>
        <v>853.59563440325155</v>
      </c>
      <c r="P63" s="86">
        <f>P59*P61</f>
        <v>13372.998272317605</v>
      </c>
      <c r="Q63" s="82"/>
      <c r="R63" s="86">
        <f>R59*R61</f>
        <v>977.67634286638338</v>
      </c>
      <c r="S63" s="86">
        <f>S59*S61</f>
        <v>15316.929371573335</v>
      </c>
      <c r="T63" s="82"/>
      <c r="U63" s="86">
        <f>U59*U61</f>
        <v>998.82372520869683</v>
      </c>
      <c r="V63" s="86">
        <f>V59*V61</f>
        <v>15648.238361602915</v>
      </c>
      <c r="W63" s="82"/>
      <c r="X63" s="86">
        <f>X59*X61</f>
        <v>717.48639176445261</v>
      </c>
      <c r="Y63" s="86">
        <f>Y59*Y61</f>
        <v>11240.620137643098</v>
      </c>
      <c r="Z63" s="82"/>
      <c r="AA63" s="86">
        <f>AA59*AA61</f>
        <v>1445.0622180539699</v>
      </c>
      <c r="AB63" s="86">
        <f>AB59*AB61</f>
        <v>22639.308082845531</v>
      </c>
      <c r="AC63" s="82"/>
      <c r="AD63" s="86">
        <f>AD59*AD61</f>
        <v>857.27449297686258</v>
      </c>
      <c r="AE63" s="86">
        <f>AE59*AE61</f>
        <v>13430.63372330418</v>
      </c>
      <c r="AF63" s="82"/>
      <c r="AG63" s="86">
        <f>AG59*AG61</f>
        <v>3850.3803493937771</v>
      </c>
      <c r="AH63" s="86">
        <f>AH59*AH61</f>
        <v>60322.625473835826</v>
      </c>
      <c r="AI63" s="82"/>
      <c r="AJ63" s="86">
        <f>AJ59*AJ61</f>
        <v>3890.8327102685093</v>
      </c>
      <c r="AK63" s="86">
        <f>AK59*AK61</f>
        <v>60956.379127539942</v>
      </c>
      <c r="AM63" s="86">
        <f>AM59*AM61</f>
        <v>4232.6494482206635</v>
      </c>
      <c r="AN63" s="86">
        <f>AN59*AN61</f>
        <v>66311.508022123715</v>
      </c>
      <c r="AP63" s="86">
        <f>AP59*AP61</f>
        <v>7442.4132881292544</v>
      </c>
      <c r="AQ63" s="86">
        <f>AQ59*AQ61</f>
        <v>116597.80818069169</v>
      </c>
      <c r="AS63" s="86">
        <f>AS59*AS61</f>
        <v>10918.179145848791</v>
      </c>
      <c r="AT63" s="86">
        <f>AT59*AT61</f>
        <v>171051.47328496439</v>
      </c>
      <c r="AV63" s="86">
        <f>AV59*AV61</f>
        <v>12393.84928304745</v>
      </c>
      <c r="AW63" s="86">
        <f>AW59*AW61</f>
        <v>194170.30543440997</v>
      </c>
    </row>
    <row r="64" spans="1:49" x14ac:dyDescent="0.35">
      <c r="A64" s="87" t="s">
        <v>85</v>
      </c>
      <c r="B64" s="1"/>
      <c r="C64" s="1"/>
      <c r="D64" s="109"/>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09"/>
      <c r="E65" s="1"/>
      <c r="F65" s="88">
        <f>F63/(1-F61)</f>
        <v>0</v>
      </c>
      <c r="G65" s="88">
        <f>G63/(1-G61)</f>
        <v>0</v>
      </c>
      <c r="H65" s="1"/>
      <c r="I65" s="88">
        <f>I63/(1-I61)</f>
        <v>0</v>
      </c>
      <c r="J65" s="88">
        <f>J63/(1-J61)</f>
        <v>0</v>
      </c>
      <c r="K65" s="89"/>
      <c r="L65" s="48">
        <f>L63/(1-L61)</f>
        <v>-232.3637647885713</v>
      </c>
      <c r="M65" s="48">
        <f>M63/(1-M61)</f>
        <v>-3640.3656483542873</v>
      </c>
      <c r="N65" s="89"/>
      <c r="O65" s="48">
        <f>O63/(1-O61)</f>
        <v>1161.3546046302743</v>
      </c>
      <c r="P65" s="48">
        <f>P63/(1-P61)</f>
        <v>18194.55547254096</v>
      </c>
      <c r="Q65" s="82"/>
      <c r="R65" s="48">
        <f>R63/(1-R61)</f>
        <v>1330.171895056304</v>
      </c>
      <c r="S65" s="48">
        <f>S63/(1-S61)</f>
        <v>20839.35968921542</v>
      </c>
      <c r="T65" s="89"/>
      <c r="U65" s="48">
        <f>U63/(1-U61)</f>
        <v>1358.9438438213563</v>
      </c>
      <c r="V65" s="48">
        <f>V63/(1-V61)</f>
        <v>21290.120219867913</v>
      </c>
      <c r="W65" s="82"/>
      <c r="X65" s="48">
        <f>X63/(1-X61)</f>
        <v>976.17196158428931</v>
      </c>
      <c r="Y65" s="48">
        <f>Y63/(1-Y61)</f>
        <v>15293.360731487208</v>
      </c>
      <c r="Z65" s="82"/>
      <c r="AA65" s="48">
        <f>AA63/(1-AA61)</f>
        <v>1966.0710449713877</v>
      </c>
      <c r="AB65" s="48">
        <f>AB63/(1-AB61)</f>
        <v>30801.779704551744</v>
      </c>
      <c r="AC65" s="82"/>
      <c r="AD65" s="48">
        <f>AD63/(1-AD61)</f>
        <v>1166.3598543902892</v>
      </c>
      <c r="AE65" s="48">
        <f>AE63/(1-AE61)</f>
        <v>18272.971052114532</v>
      </c>
      <c r="AF65" s="82"/>
      <c r="AG65" s="48">
        <f>AG63/(1-AG61)</f>
        <v>5238.6127202636426</v>
      </c>
      <c r="AH65" s="48">
        <f>AH63/(1-AH61)</f>
        <v>82071.599284130381</v>
      </c>
      <c r="AI65" s="82"/>
      <c r="AJ65" s="48">
        <f>AJ63/(1-AJ61)</f>
        <v>5293.6499459435499</v>
      </c>
      <c r="AK65" s="48">
        <f>AK63/(1-AK61)</f>
        <v>82933.849153115574</v>
      </c>
      <c r="AM65" s="48">
        <f>AM63/(1-AM61)</f>
        <v>5758.7067322730118</v>
      </c>
      <c r="AN65" s="48">
        <f>AN63/(1-AN61)</f>
        <v>90219.738805610497</v>
      </c>
      <c r="AP65" s="48">
        <f>AP63/(1-AP61)</f>
        <v>10125.732364801706</v>
      </c>
      <c r="AQ65" s="48">
        <f>AQ63/(1-AQ61)</f>
        <v>158636.47371522678</v>
      </c>
      <c r="AS65" s="48">
        <f>AS63/(1-AS61)</f>
        <v>14854.665504556178</v>
      </c>
      <c r="AT65" s="48">
        <f>AT63/(1-AT61)</f>
        <v>232723.09290471347</v>
      </c>
      <c r="AV65" s="48">
        <f>AV63/(1-AV61)</f>
        <v>16862.379976935306</v>
      </c>
      <c r="AW65" s="48">
        <f>AW63/(1-AW61)</f>
        <v>264177.28630531969</v>
      </c>
    </row>
    <row r="66" spans="1:49" x14ac:dyDescent="0.35">
      <c r="A66" s="79" t="s">
        <v>86</v>
      </c>
      <c r="B66" s="1"/>
      <c r="C66" s="1"/>
      <c r="D66" s="109"/>
      <c r="E66" s="1"/>
      <c r="F66" s="90">
        <f>+F65</f>
        <v>0</v>
      </c>
      <c r="G66" s="90">
        <f>+G65</f>
        <v>0</v>
      </c>
      <c r="H66" s="1"/>
      <c r="I66" s="90">
        <f>+I65</f>
        <v>0</v>
      </c>
      <c r="J66" s="90">
        <f>+J65</f>
        <v>0</v>
      </c>
      <c r="K66" s="91"/>
      <c r="L66" s="90">
        <f>+L65</f>
        <v>-232.3637647885713</v>
      </c>
      <c r="M66" s="90">
        <f>+M65</f>
        <v>-3640.3656483542873</v>
      </c>
      <c r="N66" s="91"/>
      <c r="O66" s="90">
        <f>+O65</f>
        <v>1161.3546046302743</v>
      </c>
      <c r="P66" s="90">
        <f>+P65</f>
        <v>18194.55547254096</v>
      </c>
      <c r="Q66" s="91"/>
      <c r="R66" s="90">
        <f>+R65</f>
        <v>1330.171895056304</v>
      </c>
      <c r="S66" s="90">
        <f>+S65</f>
        <v>20839.35968921542</v>
      </c>
      <c r="T66" s="91"/>
      <c r="U66" s="90">
        <f>+U65</f>
        <v>1358.9438438213563</v>
      </c>
      <c r="V66" s="90">
        <f>+V65</f>
        <v>21290.120219867913</v>
      </c>
      <c r="W66" s="91"/>
      <c r="X66" s="90">
        <f>+X65</f>
        <v>976.17196158428931</v>
      </c>
      <c r="Y66" s="90">
        <f>+Y65</f>
        <v>15293.360731487208</v>
      </c>
      <c r="Z66" s="91"/>
      <c r="AA66" s="90">
        <f>+AA65</f>
        <v>1966.0710449713877</v>
      </c>
      <c r="AB66" s="90">
        <f>+AB65</f>
        <v>30801.779704551744</v>
      </c>
      <c r="AC66" s="91"/>
      <c r="AD66" s="90">
        <f>+AD65</f>
        <v>1166.3598543902892</v>
      </c>
      <c r="AE66" s="90">
        <f>+AE65</f>
        <v>18272.971052114532</v>
      </c>
      <c r="AF66" s="91"/>
      <c r="AG66" s="90">
        <f>+AG65</f>
        <v>5238.6127202636426</v>
      </c>
      <c r="AH66" s="90">
        <f>+AH65</f>
        <v>82071.599284130381</v>
      </c>
      <c r="AI66" s="91"/>
      <c r="AJ66" s="90">
        <f>+AJ65</f>
        <v>5293.6499459435499</v>
      </c>
      <c r="AK66" s="90">
        <f>+AK65</f>
        <v>82933.849153115574</v>
      </c>
      <c r="AM66" s="90">
        <f>+AM65</f>
        <v>5758.7067322730118</v>
      </c>
      <c r="AN66" s="90">
        <f>+AN65</f>
        <v>90219.738805610497</v>
      </c>
      <c r="AP66" s="90">
        <f>+AP65</f>
        <v>10125.732364801706</v>
      </c>
      <c r="AQ66" s="90">
        <f>+AQ65</f>
        <v>158636.47371522678</v>
      </c>
      <c r="AS66" s="90">
        <f>+AS65</f>
        <v>14854.665504556178</v>
      </c>
      <c r="AT66" s="90">
        <f>+AT65</f>
        <v>232723.09290471347</v>
      </c>
      <c r="AV66" s="90">
        <f>+AV65</f>
        <v>16862.379976935306</v>
      </c>
      <c r="AW66" s="90">
        <f>+AW65</f>
        <v>264177.28630531969</v>
      </c>
    </row>
    <row r="67" spans="1:49" x14ac:dyDescent="0.35">
      <c r="A67" s="1"/>
      <c r="B67" s="75"/>
      <c r="C67" s="75"/>
      <c r="D67" s="145"/>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45"/>
      <c r="E68" s="75"/>
      <c r="F68" s="75"/>
      <c r="G68" s="75"/>
      <c r="H68" s="75"/>
      <c r="I68" s="75"/>
      <c r="J68" s="75"/>
      <c r="K68" s="93" t="s">
        <v>28</v>
      </c>
      <c r="L68" s="75"/>
      <c r="M68" s="75"/>
      <c r="N68" s="75"/>
      <c r="O68" s="75"/>
      <c r="P68" s="131"/>
      <c r="Q68" s="131"/>
      <c r="R68" s="131"/>
      <c r="S68" s="132"/>
      <c r="T68" s="132"/>
      <c r="U68" s="92"/>
      <c r="V68" s="92"/>
      <c r="W68" s="1"/>
      <c r="X68" s="1"/>
      <c r="Y68" s="1"/>
      <c r="Z68" s="1"/>
      <c r="AA68" s="1"/>
      <c r="AB68" s="1"/>
      <c r="AC68" s="1"/>
      <c r="AD68" s="1"/>
      <c r="AE68" s="1"/>
      <c r="AF68" s="1"/>
      <c r="AG68" s="1"/>
      <c r="AH68" s="1"/>
      <c r="AI68" s="1"/>
      <c r="AJ68" s="1"/>
      <c r="AK68" s="1"/>
    </row>
    <row r="69" spans="1:49" ht="15" thickBot="1" x14ac:dyDescent="0.4">
      <c r="A69" s="94"/>
      <c r="B69" s="94"/>
      <c r="C69" s="94"/>
      <c r="D69" s="146"/>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47"/>
      <c r="E70" s="97"/>
      <c r="F70" s="97"/>
      <c r="G70" s="97"/>
      <c r="H70" s="97"/>
      <c r="I70" s="97"/>
      <c r="J70" s="98"/>
      <c r="K70" s="98"/>
      <c r="L70" s="98"/>
      <c r="M70" s="1"/>
      <c r="N70" s="98"/>
      <c r="O70" s="1"/>
      <c r="P70" s="1"/>
      <c r="Q70" s="1"/>
      <c r="R70" s="1"/>
      <c r="S70" s="1"/>
      <c r="T70" s="1"/>
      <c r="U70" s="1"/>
      <c r="V70" s="1"/>
      <c r="W70" s="1"/>
      <c r="X70" s="1"/>
      <c r="Y70" s="1"/>
      <c r="Z70" s="1"/>
      <c r="AA70" s="1"/>
      <c r="AB70" s="1"/>
    </row>
    <row r="71" spans="1:49" x14ac:dyDescent="0.35">
      <c r="A71" s="99" t="s">
        <v>88</v>
      </c>
      <c r="B71" s="100"/>
      <c r="C71" s="100"/>
      <c r="D71" s="148"/>
      <c r="G71" s="101"/>
      <c r="H71" s="101"/>
      <c r="I71" s="101"/>
      <c r="K71" s="48"/>
      <c r="L71" s="48"/>
      <c r="M71" s="1"/>
      <c r="N71" s="48"/>
      <c r="O71" s="1"/>
      <c r="P71" s="1"/>
      <c r="Q71" s="1"/>
      <c r="R71" s="1"/>
      <c r="S71" s="1"/>
      <c r="T71" s="1"/>
      <c r="U71" s="1"/>
      <c r="V71" s="1"/>
      <c r="W71" s="1"/>
      <c r="X71" s="1"/>
      <c r="Y71" s="1"/>
      <c r="Z71" s="1"/>
      <c r="AA71" s="1"/>
      <c r="AB71" s="1"/>
    </row>
    <row r="72" spans="1:49" x14ac:dyDescent="0.35">
      <c r="A72" s="94" t="s">
        <v>89</v>
      </c>
      <c r="B72" s="94"/>
      <c r="C72" s="94"/>
      <c r="D72" s="146"/>
      <c r="E72" s="94"/>
      <c r="F72" s="102"/>
      <c r="G72" s="84">
        <f t="shared" ref="G72:S72" si="15">F74</f>
        <v>0</v>
      </c>
      <c r="H72" s="84">
        <f t="shared" si="15"/>
        <v>0</v>
      </c>
      <c r="I72" s="84">
        <f t="shared" si="15"/>
        <v>2129811.3199999998</v>
      </c>
      <c r="J72" s="84">
        <f t="shared" si="15"/>
        <v>2129811.3199999998</v>
      </c>
      <c r="K72" s="84">
        <f t="shared" si="15"/>
        <v>2129811.3199999998</v>
      </c>
      <c r="L72" s="84">
        <f t="shared" si="15"/>
        <v>2129811.3199999998</v>
      </c>
      <c r="M72" s="84">
        <f t="shared" si="15"/>
        <v>2688413.57</v>
      </c>
      <c r="N72" s="84">
        <f t="shared" si="15"/>
        <v>2836286.13</v>
      </c>
      <c r="O72" s="84">
        <f t="shared" si="15"/>
        <v>2836286.13</v>
      </c>
      <c r="P72" s="84">
        <f t="shared" si="15"/>
        <v>7836286.129999999</v>
      </c>
      <c r="Q72" s="84">
        <f t="shared" si="15"/>
        <v>7836286.129999999</v>
      </c>
      <c r="R72" s="84">
        <f t="shared" si="15"/>
        <v>7836286.129999999</v>
      </c>
      <c r="S72" s="84">
        <f t="shared" si="15"/>
        <v>11070223.85454811</v>
      </c>
      <c r="T72" s="84">
        <f>S74</f>
        <v>14376121.091992952</v>
      </c>
      <c r="U72" s="1"/>
      <c r="V72" s="1"/>
      <c r="W72" s="1"/>
      <c r="X72" s="1"/>
      <c r="Y72" s="1"/>
      <c r="Z72" s="1"/>
      <c r="AA72" s="1"/>
      <c r="AB72" s="1"/>
    </row>
    <row r="73" spans="1:49" x14ac:dyDescent="0.35">
      <c r="A73" s="94" t="s">
        <v>90</v>
      </c>
      <c r="B73" s="94"/>
      <c r="C73" s="94"/>
      <c r="D73" s="146"/>
      <c r="E73" s="94"/>
      <c r="F73" s="98">
        <f>'App.2-FA Proposed REG ISA'!C61</f>
        <v>0</v>
      </c>
      <c r="G73" s="98">
        <f>'App.2-FA Proposed REG ISA'!D61</f>
        <v>0</v>
      </c>
      <c r="H73" s="98">
        <f>'App.2-FA Proposed REG ISA'!E34</f>
        <v>2129811.3199999998</v>
      </c>
      <c r="I73" s="98">
        <f>'App.2-FA Proposed REG ISA'!F61</f>
        <v>0</v>
      </c>
      <c r="J73" s="98">
        <f>'App.2-FA Proposed REG ISA'!G61</f>
        <v>0</v>
      </c>
      <c r="K73" s="98">
        <v>0</v>
      </c>
      <c r="L73" s="98">
        <f>'App.2-FA Proposed REG ISA'!I34</f>
        <v>558602.25</v>
      </c>
      <c r="M73" s="98">
        <f>'App.2-FA Proposed REG ISA'!J34</f>
        <v>147872.56</v>
      </c>
      <c r="N73" s="98">
        <f>'App.2-FA Proposed REG ISA'!K61</f>
        <v>0</v>
      </c>
      <c r="O73" s="98">
        <f>'App.2-FA Proposed REG ISA'!L34</f>
        <v>4999999.9999999991</v>
      </c>
      <c r="P73" s="98">
        <f>'App.2-FA Proposed REG ISA'!M34</f>
        <v>0</v>
      </c>
      <c r="Q73" s="98">
        <f>'App.2-FA Proposed REG ISA'!N34</f>
        <v>0</v>
      </c>
      <c r="R73" s="98">
        <f>'App.2-FA Proposed REG ISA'!O34</f>
        <v>3233937.7245481107</v>
      </c>
      <c r="S73" s="98">
        <f>'App.2-FA Proposed REG ISA'!P34</f>
        <v>3305897.2374448418</v>
      </c>
      <c r="T73" s="98">
        <f>'App.2-FA Proposed REG ISA'!Q34</f>
        <v>13902632.77398017</v>
      </c>
      <c r="U73" s="1"/>
      <c r="V73" s="103"/>
      <c r="W73" s="1"/>
      <c r="X73" s="1"/>
      <c r="Y73" s="1"/>
      <c r="Z73" s="1"/>
      <c r="AA73" s="1"/>
      <c r="AB73" s="1"/>
    </row>
    <row r="74" spans="1:49" x14ac:dyDescent="0.35">
      <c r="A74" s="94" t="s">
        <v>91</v>
      </c>
      <c r="B74" s="94"/>
      <c r="C74" s="94"/>
      <c r="D74" s="146"/>
      <c r="E74" s="94"/>
      <c r="F74" s="84">
        <f t="shared" ref="F74:O74" si="16">SUM(F72:F73)</f>
        <v>0</v>
      </c>
      <c r="G74" s="84">
        <f t="shared" si="16"/>
        <v>0</v>
      </c>
      <c r="H74" s="84">
        <f t="shared" si="16"/>
        <v>2129811.3199999998</v>
      </c>
      <c r="I74" s="84">
        <f t="shared" si="16"/>
        <v>2129811.3199999998</v>
      </c>
      <c r="J74" s="84">
        <f t="shared" si="16"/>
        <v>2129811.3199999998</v>
      </c>
      <c r="K74" s="84">
        <f t="shared" si="16"/>
        <v>2129811.3199999998</v>
      </c>
      <c r="L74" s="84">
        <f t="shared" si="16"/>
        <v>2688413.57</v>
      </c>
      <c r="M74" s="84">
        <f t="shared" si="16"/>
        <v>2836286.13</v>
      </c>
      <c r="N74" s="84">
        <f t="shared" si="16"/>
        <v>2836286.13</v>
      </c>
      <c r="O74" s="84">
        <f t="shared" si="16"/>
        <v>7836286.129999999</v>
      </c>
      <c r="P74" s="84">
        <f>SUM(P72:P73)</f>
        <v>7836286.129999999</v>
      </c>
      <c r="Q74" s="84">
        <f t="shared" ref="Q74:T74" si="17">SUM(Q72:Q73)</f>
        <v>7836286.129999999</v>
      </c>
      <c r="R74" s="84">
        <f t="shared" si="17"/>
        <v>11070223.85454811</v>
      </c>
      <c r="S74" s="84">
        <f t="shared" si="17"/>
        <v>14376121.091992952</v>
      </c>
      <c r="T74" s="84">
        <f t="shared" si="17"/>
        <v>28278753.865973122</v>
      </c>
      <c r="U74" s="1"/>
      <c r="V74" s="1"/>
      <c r="W74" s="1"/>
      <c r="X74" s="1"/>
      <c r="Y74" s="1"/>
      <c r="Z74" s="1"/>
      <c r="AA74" s="1"/>
      <c r="AB74" s="1"/>
    </row>
    <row r="75" spans="1:49" x14ac:dyDescent="0.35">
      <c r="A75" s="94"/>
      <c r="B75" s="94"/>
      <c r="C75" s="94"/>
      <c r="D75" s="94"/>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T76" si="18">+G79</f>
        <v>0</v>
      </c>
      <c r="I76" s="84">
        <f t="shared" si="18"/>
        <v>35496.86</v>
      </c>
      <c r="J76" s="84">
        <f t="shared" si="18"/>
        <v>177484.09404255322</v>
      </c>
      <c r="K76" s="84">
        <f t="shared" si="18"/>
        <v>319471.51404255326</v>
      </c>
      <c r="L76" s="84">
        <f t="shared" si="18"/>
        <v>461458.9340425533</v>
      </c>
      <c r="M76" s="84">
        <f t="shared" si="18"/>
        <v>637611.35404255334</v>
      </c>
      <c r="N76" s="84">
        <f t="shared" si="18"/>
        <v>833675.97404255334</v>
      </c>
      <c r="O76" s="84">
        <f t="shared" si="18"/>
        <v>976167.12404255336</v>
      </c>
      <c r="P76" s="84">
        <f t="shared" si="18"/>
        <v>1419331.8682149784</v>
      </c>
      <c r="Q76" s="84">
        <f t="shared" si="18"/>
        <v>1951129.5612218883</v>
      </c>
      <c r="R76" s="84">
        <f t="shared" si="18"/>
        <v>2482927.2542287982</v>
      </c>
      <c r="S76" s="84">
        <f t="shared" si="18"/>
        <v>3272695.0404221131</v>
      </c>
      <c r="T76" s="84">
        <f t="shared" si="18"/>
        <v>4412163.1363062263</v>
      </c>
      <c r="U76" s="1"/>
      <c r="V76" s="1"/>
      <c r="W76" s="1"/>
      <c r="X76" s="1"/>
      <c r="Y76" s="1"/>
      <c r="Z76" s="1"/>
      <c r="AA76" s="1"/>
      <c r="AB76" s="1"/>
    </row>
    <row r="77" spans="1:49" x14ac:dyDescent="0.35">
      <c r="A77" s="94" t="s">
        <v>93</v>
      </c>
      <c r="B77" s="94"/>
      <c r="C77" s="94"/>
      <c r="D77" s="94"/>
      <c r="E77" s="94"/>
      <c r="F77" s="82">
        <f>IF(ISERROR(F72/$C$71), 0, F72/$C$71)</f>
        <v>0</v>
      </c>
      <c r="G77" s="82">
        <f t="shared" ref="G77:H77" si="19">IF(ISERROR(G72/$C$71), 0, G72/$C$71)</f>
        <v>0</v>
      </c>
      <c r="H77" s="82">
        <f t="shared" si="19"/>
        <v>0</v>
      </c>
      <c r="I77" s="82">
        <f>'GPMC Fixed Asset Continuity'!K5</f>
        <v>141987.2340425532</v>
      </c>
      <c r="J77" s="82">
        <f>'GPMC Fixed Asset Continuity'!P5</f>
        <v>141987.42000000001</v>
      </c>
      <c r="K77" s="82">
        <f>'GPMC Fixed Asset Continuity'!U5</f>
        <v>141987.42000000001</v>
      </c>
      <c r="L77" s="82">
        <f>'GPMC Fixed Asset Continuity'!Z5</f>
        <v>176152.42</v>
      </c>
      <c r="M77" s="82">
        <f>'GPMC Fixed Asset Continuity'!AE5</f>
        <v>196064.62000000002</v>
      </c>
      <c r="N77" s="82">
        <f>'GPMC Fixed Asset Continuity'!AJ5</f>
        <v>142491.14999999997</v>
      </c>
      <c r="O77" s="82">
        <f>'GPMC Fixed Asset Continuity'!AO5</f>
        <v>443164.74417242489</v>
      </c>
      <c r="P77" s="82">
        <f>'GPMC Fixed Asset Continuity'!AT5</f>
        <v>531797.6930069098</v>
      </c>
      <c r="Q77" s="82">
        <f>'GPMC Fixed Asset Continuity'!AY5</f>
        <v>531797.6930069098</v>
      </c>
      <c r="R77" s="82">
        <f>'GPMC Fixed Asset Continuity'!BD5</f>
        <v>789767.78619331482</v>
      </c>
      <c r="S77" s="82">
        <f>'GPMC Fixed Asset Continuity'!BI5</f>
        <v>1139468.0958841126</v>
      </c>
      <c r="T77" s="82">
        <f>'GPMC Fixed Asset Continuity'!BN5</f>
        <v>1590250.5146212524</v>
      </c>
      <c r="U77" s="1"/>
      <c r="V77" s="1"/>
      <c r="W77" s="1"/>
      <c r="X77" s="1"/>
      <c r="Y77" s="1"/>
      <c r="Z77" s="1"/>
      <c r="AA77" s="1"/>
      <c r="AB77" s="1"/>
    </row>
    <row r="78" spans="1:49" x14ac:dyDescent="0.35">
      <c r="A78" s="94" t="s">
        <v>94</v>
      </c>
      <c r="B78" s="94"/>
      <c r="C78" s="1"/>
      <c r="D78" s="1"/>
      <c r="E78" s="1"/>
      <c r="F78" s="48">
        <v>0</v>
      </c>
      <c r="G78" s="48">
        <v>0</v>
      </c>
      <c r="H78" s="48">
        <f>'GPMC Fixed Asset Continuity'!F5</f>
        <v>35496.86</v>
      </c>
      <c r="I78" s="48">
        <v>0</v>
      </c>
      <c r="J78" s="48">
        <v>0</v>
      </c>
      <c r="K78" s="48">
        <v>0</v>
      </c>
      <c r="L78" s="48">
        <v>0</v>
      </c>
      <c r="M78" s="48">
        <v>0</v>
      </c>
      <c r="N78" s="48">
        <v>0</v>
      </c>
      <c r="O78" s="48">
        <v>0</v>
      </c>
      <c r="P78" s="48">
        <v>0</v>
      </c>
      <c r="Q78" s="48">
        <v>0</v>
      </c>
      <c r="R78" s="48">
        <v>0</v>
      </c>
      <c r="S78" s="48">
        <v>0</v>
      </c>
      <c r="T78" s="48">
        <v>0</v>
      </c>
      <c r="U78" s="1"/>
      <c r="V78" s="1"/>
      <c r="W78" s="1"/>
      <c r="X78" s="1"/>
      <c r="Y78" s="1"/>
      <c r="Z78" s="1"/>
      <c r="AA78" s="1"/>
      <c r="AB78" s="1"/>
    </row>
    <row r="79" spans="1:49" x14ac:dyDescent="0.35">
      <c r="A79" s="94" t="s">
        <v>95</v>
      </c>
      <c r="B79" s="94"/>
      <c r="C79" s="94"/>
      <c r="D79" s="94"/>
      <c r="E79" s="94"/>
      <c r="F79" s="84">
        <f t="shared" ref="F79:O79" si="20">SUM(F76+F77+F78)</f>
        <v>0</v>
      </c>
      <c r="G79" s="84">
        <f t="shared" si="20"/>
        <v>0</v>
      </c>
      <c r="H79" s="84">
        <f t="shared" si="20"/>
        <v>35496.86</v>
      </c>
      <c r="I79" s="84">
        <f t="shared" si="20"/>
        <v>177484.09404255322</v>
      </c>
      <c r="J79" s="84">
        <f t="shared" si="20"/>
        <v>319471.51404255326</v>
      </c>
      <c r="K79" s="84">
        <f t="shared" si="20"/>
        <v>461458.9340425533</v>
      </c>
      <c r="L79" s="84">
        <f t="shared" si="20"/>
        <v>637611.35404255334</v>
      </c>
      <c r="M79" s="84">
        <f t="shared" si="20"/>
        <v>833675.97404255334</v>
      </c>
      <c r="N79" s="84">
        <f t="shared" si="20"/>
        <v>976167.12404255336</v>
      </c>
      <c r="O79" s="84">
        <f t="shared" si="20"/>
        <v>1419331.8682149784</v>
      </c>
      <c r="P79" s="84">
        <f>SUM(P76+P77+P78)</f>
        <v>1951129.5612218883</v>
      </c>
      <c r="Q79" s="84">
        <f t="shared" ref="Q79:T79" si="21">SUM(Q76+Q77+Q78)</f>
        <v>2482927.2542287982</v>
      </c>
      <c r="R79" s="84">
        <f t="shared" si="21"/>
        <v>3272695.0404221131</v>
      </c>
      <c r="S79" s="84">
        <f t="shared" si="21"/>
        <v>4412163.1363062263</v>
      </c>
      <c r="T79" s="84">
        <f t="shared" si="21"/>
        <v>6002413.6509274784</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O81" si="22">F72-F76</f>
        <v>0</v>
      </c>
      <c r="G81" s="48">
        <f t="shared" si="22"/>
        <v>0</v>
      </c>
      <c r="H81" s="48">
        <f t="shared" si="22"/>
        <v>0</v>
      </c>
      <c r="I81" s="48">
        <f t="shared" si="22"/>
        <v>2094314.4599999997</v>
      </c>
      <c r="J81" s="48">
        <f t="shared" si="22"/>
        <v>1952327.2259574467</v>
      </c>
      <c r="K81" s="48">
        <f t="shared" si="22"/>
        <v>1810339.8059574466</v>
      </c>
      <c r="L81" s="48">
        <f t="shared" si="22"/>
        <v>1668352.3859574464</v>
      </c>
      <c r="M81" s="48">
        <f t="shared" si="22"/>
        <v>2050802.2159574465</v>
      </c>
      <c r="N81" s="48">
        <f t="shared" si="22"/>
        <v>2002610.1559574464</v>
      </c>
      <c r="O81" s="48">
        <f t="shared" si="22"/>
        <v>1860119.0059574465</v>
      </c>
      <c r="P81" s="48">
        <f>P72-P76</f>
        <v>6416954.2617850211</v>
      </c>
      <c r="Q81" s="48">
        <f t="shared" ref="Q81:T81" si="23">Q72-Q76</f>
        <v>5885156.5687781107</v>
      </c>
      <c r="R81" s="48">
        <f t="shared" si="23"/>
        <v>5353358.8757712003</v>
      </c>
      <c r="S81" s="48">
        <f t="shared" si="23"/>
        <v>7797528.8141259961</v>
      </c>
      <c r="T81" s="48">
        <f t="shared" si="23"/>
        <v>9963957.9556867257</v>
      </c>
      <c r="U81" s="1"/>
      <c r="V81" s="1"/>
      <c r="W81" s="1"/>
      <c r="X81" s="1"/>
      <c r="Y81" s="1"/>
      <c r="Z81" s="1"/>
      <c r="AA81" s="1"/>
      <c r="AB81" s="1"/>
    </row>
    <row r="82" spans="1:28" x14ac:dyDescent="0.35">
      <c r="A82" s="94" t="s">
        <v>97</v>
      </c>
      <c r="B82" s="94"/>
      <c r="C82" s="94"/>
      <c r="D82" s="94"/>
      <c r="E82" s="94"/>
      <c r="F82" s="84">
        <f t="shared" ref="F82:O82" si="24">F74-F79</f>
        <v>0</v>
      </c>
      <c r="G82" s="84">
        <f t="shared" si="24"/>
        <v>0</v>
      </c>
      <c r="H82" s="84">
        <f t="shared" si="24"/>
        <v>2094314.4599999997</v>
      </c>
      <c r="I82" s="84">
        <f t="shared" si="24"/>
        <v>1952327.2259574467</v>
      </c>
      <c r="J82" s="84">
        <f t="shared" si="24"/>
        <v>1810339.8059574466</v>
      </c>
      <c r="K82" s="84">
        <f t="shared" si="24"/>
        <v>1668352.3859574464</v>
      </c>
      <c r="L82" s="84">
        <f t="shared" si="24"/>
        <v>2050802.2159574465</v>
      </c>
      <c r="M82" s="84">
        <f t="shared" si="24"/>
        <v>2002610.1559574464</v>
      </c>
      <c r="N82" s="84">
        <f t="shared" si="24"/>
        <v>1860119.0059574465</v>
      </c>
      <c r="O82" s="84">
        <f t="shared" si="24"/>
        <v>6416954.2617850211</v>
      </c>
      <c r="P82" s="84">
        <f>P74-P79</f>
        <v>5885156.5687781107</v>
      </c>
      <c r="Q82" s="84">
        <f t="shared" ref="Q82:T82" si="25">Q74-Q79</f>
        <v>5353358.8757712003</v>
      </c>
      <c r="R82" s="84">
        <f t="shared" si="25"/>
        <v>7797528.8141259961</v>
      </c>
      <c r="S82" s="84">
        <f t="shared" si="25"/>
        <v>9963957.9556867257</v>
      </c>
      <c r="T82" s="84">
        <f t="shared" si="25"/>
        <v>22276340.215045646</v>
      </c>
      <c r="U82" s="1"/>
      <c r="V82" s="1"/>
      <c r="W82" s="1"/>
      <c r="X82" s="1"/>
      <c r="Y82" s="1"/>
      <c r="Z82" s="1"/>
      <c r="AA82" s="1"/>
      <c r="AB82" s="1"/>
    </row>
    <row r="83" spans="1:28" ht="15" thickBot="1" x14ac:dyDescent="0.4">
      <c r="A83" s="97" t="s">
        <v>98</v>
      </c>
      <c r="B83" s="97"/>
      <c r="C83" s="94"/>
      <c r="D83" s="94"/>
      <c r="E83" s="94"/>
      <c r="F83" s="104">
        <f t="shared" ref="F83:O83" si="26">SUM(F81:F82)/2</f>
        <v>0</v>
      </c>
      <c r="G83" s="104">
        <f t="shared" si="26"/>
        <v>0</v>
      </c>
      <c r="H83" s="104">
        <f t="shared" si="26"/>
        <v>1047157.2299999999</v>
      </c>
      <c r="I83" s="104">
        <f>SUM(I81:I82)/2</f>
        <v>2023320.8429787233</v>
      </c>
      <c r="J83" s="104">
        <f t="shared" si="26"/>
        <v>1881333.5159574468</v>
      </c>
      <c r="K83" s="104">
        <f t="shared" si="26"/>
        <v>1739346.0959574464</v>
      </c>
      <c r="L83" s="104">
        <f t="shared" si="26"/>
        <v>1859577.3009574465</v>
      </c>
      <c r="M83" s="104">
        <f t="shared" si="26"/>
        <v>2026706.1859574465</v>
      </c>
      <c r="N83" s="104">
        <f t="shared" si="26"/>
        <v>1931364.5809574465</v>
      </c>
      <c r="O83" s="104">
        <f t="shared" si="26"/>
        <v>4138536.633871234</v>
      </c>
      <c r="P83" s="104">
        <f>SUM(P81:P82)/2</f>
        <v>6151055.4152815659</v>
      </c>
      <c r="Q83" s="104">
        <f t="shared" ref="Q83:T83" si="27">SUM(Q81:Q82)/2</f>
        <v>5619257.7222746555</v>
      </c>
      <c r="R83" s="104">
        <f t="shared" si="27"/>
        <v>6575443.8449485982</v>
      </c>
      <c r="S83" s="104">
        <f t="shared" si="27"/>
        <v>8880743.3849063609</v>
      </c>
      <c r="T83" s="104">
        <f t="shared" si="27"/>
        <v>16120149.085366186</v>
      </c>
      <c r="U83" s="1"/>
      <c r="V83" s="1"/>
      <c r="W83" s="1"/>
      <c r="X83" s="1"/>
      <c r="Y83" s="1"/>
      <c r="Z83" s="1"/>
      <c r="AA83" s="1"/>
      <c r="AB83" s="1"/>
    </row>
    <row r="84" spans="1:28" x14ac:dyDescent="0.35">
      <c r="A84" s="94"/>
      <c r="B84" s="94"/>
      <c r="C84" s="94"/>
      <c r="D84" s="94"/>
      <c r="E84" s="94"/>
      <c r="F84" s="94"/>
      <c r="G84" s="48"/>
      <c r="H84" s="48"/>
      <c r="I84" s="48"/>
      <c r="J84" s="48"/>
      <c r="K84" s="48"/>
      <c r="L84" s="48"/>
      <c r="M84" s="1"/>
      <c r="N84" s="48"/>
      <c r="O84" s="1"/>
      <c r="P84" s="1"/>
      <c r="Q84" s="1"/>
      <c r="R84" s="1"/>
      <c r="S84" s="1"/>
      <c r="T84" s="1"/>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
      <c r="Q85" s="1"/>
      <c r="R85" s="1"/>
      <c r="S85" s="1"/>
      <c r="T85" s="1"/>
      <c r="U85" s="1"/>
      <c r="V85" s="1"/>
      <c r="W85" s="1"/>
      <c r="X85" s="1"/>
      <c r="Y85" s="1"/>
      <c r="Z85" s="1"/>
      <c r="AA85" s="1"/>
      <c r="AB85" s="1"/>
    </row>
    <row r="86" spans="1:28" ht="15" thickBot="1" x14ac:dyDescent="0.4">
      <c r="A86" s="97"/>
      <c r="B86" s="97"/>
      <c r="C86" s="1"/>
      <c r="D86" s="1"/>
      <c r="E86" s="1"/>
      <c r="F86" s="95">
        <f>F69</f>
        <v>2015</v>
      </c>
      <c r="G86" s="95">
        <f>G69</f>
        <v>2016</v>
      </c>
      <c r="H86" s="95">
        <f t="shared" ref="H86:O86" si="28">H69</f>
        <v>2017</v>
      </c>
      <c r="I86" s="95">
        <f t="shared" si="28"/>
        <v>2018</v>
      </c>
      <c r="J86" s="95">
        <f t="shared" si="28"/>
        <v>2019</v>
      </c>
      <c r="K86" s="95">
        <f t="shared" si="28"/>
        <v>2020</v>
      </c>
      <c r="L86" s="95">
        <f t="shared" si="28"/>
        <v>2021</v>
      </c>
      <c r="M86" s="95">
        <f t="shared" si="28"/>
        <v>2022</v>
      </c>
      <c r="N86" s="95">
        <f t="shared" si="28"/>
        <v>2023</v>
      </c>
      <c r="O86" s="95">
        <f t="shared" si="28"/>
        <v>2024</v>
      </c>
      <c r="P86" s="95">
        <f>P69</f>
        <v>2025</v>
      </c>
      <c r="Q86" s="95">
        <f t="shared" ref="Q86:T86" si="29">Q69</f>
        <v>2026</v>
      </c>
      <c r="R86" s="95">
        <f t="shared" si="29"/>
        <v>2027</v>
      </c>
      <c r="S86" s="95">
        <f t="shared" si="29"/>
        <v>2028</v>
      </c>
      <c r="T86" s="95">
        <f t="shared" si="29"/>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48"/>
      <c r="Q87" s="48"/>
      <c r="R87" s="48"/>
      <c r="S87" s="48"/>
      <c r="T87" s="48"/>
      <c r="U87" s="1"/>
      <c r="V87" s="1"/>
      <c r="W87" s="1"/>
      <c r="X87" s="1"/>
      <c r="Y87" s="1"/>
      <c r="Z87" s="1"/>
      <c r="AA87" s="1"/>
      <c r="AB87" s="1"/>
    </row>
    <row r="88" spans="1:28" x14ac:dyDescent="0.35">
      <c r="A88" s="94" t="s">
        <v>100</v>
      </c>
      <c r="B88" s="94"/>
      <c r="C88" s="1"/>
      <c r="D88" s="1"/>
      <c r="E88" s="1"/>
      <c r="F88" s="105">
        <f>F72</f>
        <v>0</v>
      </c>
      <c r="G88" s="84">
        <f t="shared" ref="G88:T88" si="30">F97</f>
        <v>0</v>
      </c>
      <c r="H88" s="84">
        <f t="shared" si="30"/>
        <v>0</v>
      </c>
      <c r="I88" s="84">
        <f t="shared" si="30"/>
        <v>2044618.8671999997</v>
      </c>
      <c r="J88" s="84">
        <f t="shared" si="30"/>
        <v>1881049.3578239998</v>
      </c>
      <c r="K88" s="84">
        <f t="shared" si="30"/>
        <v>1730565.4091980797</v>
      </c>
      <c r="L88" s="84">
        <f t="shared" si="30"/>
        <v>1592120.1764622333</v>
      </c>
      <c r="M88" s="84">
        <f t="shared" si="30"/>
        <v>1956320.5423452544</v>
      </c>
      <c r="N88" s="84">
        <f t="shared" si="30"/>
        <v>1929942.7517576339</v>
      </c>
      <c r="O88" s="84">
        <f t="shared" si="30"/>
        <v>1775547.3316170231</v>
      </c>
      <c r="P88" s="84">
        <f t="shared" si="30"/>
        <v>6433503.5450876597</v>
      </c>
      <c r="Q88" s="84">
        <f t="shared" si="30"/>
        <v>5918823.2614806471</v>
      </c>
      <c r="R88" s="84">
        <f t="shared" si="30"/>
        <v>5445317.4005621951</v>
      </c>
      <c r="S88" s="84">
        <f t="shared" si="30"/>
        <v>8114272.2240834059</v>
      </c>
      <c r="T88" s="84">
        <f t="shared" si="30"/>
        <v>10638791.794103781</v>
      </c>
      <c r="U88" s="1"/>
      <c r="V88" s="1"/>
      <c r="W88" s="1"/>
      <c r="X88" s="1"/>
      <c r="Y88" s="1"/>
      <c r="Z88" s="1"/>
      <c r="AA88" s="1"/>
      <c r="AB88" s="1"/>
    </row>
    <row r="89" spans="1:28" x14ac:dyDescent="0.35">
      <c r="A89" s="94" t="s">
        <v>90</v>
      </c>
      <c r="B89" s="94"/>
      <c r="C89" s="1"/>
      <c r="D89" s="1"/>
      <c r="E89" s="1"/>
      <c r="F89" s="48">
        <f t="shared" ref="F89:O89" si="31">F73</f>
        <v>0</v>
      </c>
      <c r="G89" s="48">
        <f t="shared" si="31"/>
        <v>0</v>
      </c>
      <c r="H89" s="48">
        <f t="shared" si="31"/>
        <v>2129811.3199999998</v>
      </c>
      <c r="I89" s="48">
        <f t="shared" si="31"/>
        <v>0</v>
      </c>
      <c r="J89" s="48">
        <f t="shared" si="31"/>
        <v>0</v>
      </c>
      <c r="K89" s="48">
        <f t="shared" si="31"/>
        <v>0</v>
      </c>
      <c r="L89" s="48">
        <f t="shared" si="31"/>
        <v>558602.25</v>
      </c>
      <c r="M89" s="48">
        <f t="shared" si="31"/>
        <v>147872.56</v>
      </c>
      <c r="N89" s="48">
        <f t="shared" si="31"/>
        <v>0</v>
      </c>
      <c r="O89" s="48">
        <f t="shared" si="31"/>
        <v>4999999.9999999991</v>
      </c>
      <c r="P89" s="48">
        <f>P73</f>
        <v>0</v>
      </c>
      <c r="Q89" s="48">
        <f t="shared" ref="Q89:T89" si="32">Q73</f>
        <v>0</v>
      </c>
      <c r="R89" s="48">
        <f t="shared" si="32"/>
        <v>3233937.7245481107</v>
      </c>
      <c r="S89" s="48">
        <f t="shared" si="32"/>
        <v>3305897.2374448418</v>
      </c>
      <c r="T89" s="48">
        <f t="shared" si="32"/>
        <v>13902632.77398017</v>
      </c>
      <c r="U89" s="103"/>
      <c r="V89" s="1"/>
      <c r="W89" s="1"/>
      <c r="X89" s="1"/>
      <c r="Y89" s="1"/>
      <c r="Z89" s="1"/>
      <c r="AA89" s="1"/>
      <c r="AB89" s="1"/>
    </row>
    <row r="90" spans="1:28" x14ac:dyDescent="0.35">
      <c r="A90" s="94" t="s">
        <v>101</v>
      </c>
      <c r="B90" s="94"/>
      <c r="C90" s="1"/>
      <c r="D90" s="1"/>
      <c r="E90" s="1"/>
      <c r="F90" s="84">
        <f t="shared" ref="F90:O90" si="33">SUM(F88:F89)</f>
        <v>0</v>
      </c>
      <c r="G90" s="84">
        <f t="shared" si="33"/>
        <v>0</v>
      </c>
      <c r="H90" s="84">
        <f t="shared" si="33"/>
        <v>2129811.3199999998</v>
      </c>
      <c r="I90" s="84">
        <f t="shared" si="33"/>
        <v>2044618.8671999997</v>
      </c>
      <c r="J90" s="84">
        <f t="shared" si="33"/>
        <v>1881049.3578239998</v>
      </c>
      <c r="K90" s="84">
        <f t="shared" si="33"/>
        <v>1730565.4091980797</v>
      </c>
      <c r="L90" s="84">
        <f t="shared" si="33"/>
        <v>2150722.4264622331</v>
      </c>
      <c r="M90" s="84">
        <f t="shared" si="33"/>
        <v>2104193.1023452543</v>
      </c>
      <c r="N90" s="84">
        <f t="shared" si="33"/>
        <v>1929942.7517576339</v>
      </c>
      <c r="O90" s="84">
        <f t="shared" si="33"/>
        <v>6775547.3316170219</v>
      </c>
      <c r="P90" s="84">
        <f>SUM(P88:P89)</f>
        <v>6433503.5450876597</v>
      </c>
      <c r="Q90" s="84">
        <f t="shared" ref="Q90:T90" si="34">SUM(Q88:Q89)</f>
        <v>5918823.2614806471</v>
      </c>
      <c r="R90" s="84">
        <f t="shared" si="34"/>
        <v>8679255.1251103058</v>
      </c>
      <c r="S90" s="84">
        <f t="shared" si="34"/>
        <v>11420169.461528247</v>
      </c>
      <c r="T90" s="84">
        <f t="shared" si="34"/>
        <v>24541424.568083949</v>
      </c>
      <c r="U90" s="1"/>
      <c r="V90" s="1"/>
      <c r="W90" s="1"/>
      <c r="X90" s="1"/>
      <c r="Y90" s="1"/>
      <c r="Z90" s="1"/>
      <c r="AA90" s="1"/>
      <c r="AB90" s="1"/>
    </row>
    <row r="91" spans="1:28" x14ac:dyDescent="0.35">
      <c r="A91" s="94" t="s">
        <v>102</v>
      </c>
      <c r="B91" s="94"/>
      <c r="C91" s="1"/>
      <c r="D91" s="134"/>
      <c r="E91" s="1"/>
      <c r="F91" s="48">
        <f t="shared" ref="F91:O91" si="35">F89/2</f>
        <v>0</v>
      </c>
      <c r="G91" s="48">
        <f t="shared" si="35"/>
        <v>0</v>
      </c>
      <c r="H91" s="48">
        <f>H89/2</f>
        <v>1064905.6599999999</v>
      </c>
      <c r="I91" s="48">
        <f>I89/2</f>
        <v>0</v>
      </c>
      <c r="J91" s="48">
        <f t="shared" si="35"/>
        <v>0</v>
      </c>
      <c r="K91" s="48">
        <f t="shared" si="35"/>
        <v>0</v>
      </c>
      <c r="L91" s="48">
        <f t="shared" si="35"/>
        <v>279301.125</v>
      </c>
      <c r="M91" s="48">
        <f t="shared" si="35"/>
        <v>73936.28</v>
      </c>
      <c r="N91" s="48">
        <f t="shared" si="35"/>
        <v>0</v>
      </c>
      <c r="O91" s="48">
        <f t="shared" si="35"/>
        <v>2499999.9999999995</v>
      </c>
      <c r="P91" s="48">
        <f>P89/2</f>
        <v>0</v>
      </c>
      <c r="Q91" s="48">
        <f t="shared" ref="Q91:T91" si="36">Q89/2</f>
        <v>0</v>
      </c>
      <c r="R91" s="48">
        <f t="shared" si="36"/>
        <v>1616968.8622740554</v>
      </c>
      <c r="S91" s="48">
        <f t="shared" si="36"/>
        <v>1652948.6187224209</v>
      </c>
      <c r="T91" s="48">
        <f t="shared" si="36"/>
        <v>6951316.3869900852</v>
      </c>
      <c r="U91" s="34"/>
      <c r="V91" s="1"/>
      <c r="W91" s="1"/>
      <c r="X91" s="1"/>
      <c r="Y91" s="1"/>
      <c r="Z91" s="1"/>
      <c r="AA91" s="1"/>
      <c r="AB91" s="1"/>
    </row>
    <row r="92" spans="1:28" x14ac:dyDescent="0.35">
      <c r="A92" s="94" t="s">
        <v>103</v>
      </c>
      <c r="B92" s="94"/>
      <c r="C92" s="1"/>
      <c r="D92" s="134"/>
      <c r="E92" s="1"/>
      <c r="F92" s="84">
        <f t="shared" ref="F92:O92" si="37">F90-F91</f>
        <v>0</v>
      </c>
      <c r="G92" s="84">
        <f t="shared" si="37"/>
        <v>0</v>
      </c>
      <c r="H92" s="84">
        <f>H90-H91</f>
        <v>1064905.6599999999</v>
      </c>
      <c r="I92" s="84">
        <f t="shared" si="37"/>
        <v>2044618.8671999997</v>
      </c>
      <c r="J92" s="84">
        <f t="shared" si="37"/>
        <v>1881049.3578239998</v>
      </c>
      <c r="K92" s="84">
        <f t="shared" si="37"/>
        <v>1730565.4091980797</v>
      </c>
      <c r="L92" s="84">
        <f t="shared" si="37"/>
        <v>1871421.3014622331</v>
      </c>
      <c r="M92" s="84">
        <f t="shared" si="37"/>
        <v>2030256.8223452542</v>
      </c>
      <c r="N92" s="84">
        <f t="shared" si="37"/>
        <v>1929942.7517576339</v>
      </c>
      <c r="O92" s="84">
        <f t="shared" si="37"/>
        <v>4275547.3316170219</v>
      </c>
      <c r="P92" s="84">
        <f>P90-P91</f>
        <v>6433503.5450876597</v>
      </c>
      <c r="Q92" s="84">
        <f t="shared" ref="Q92:T92" si="38">Q90-Q91</f>
        <v>5918823.2614806471</v>
      </c>
      <c r="R92" s="84">
        <f t="shared" si="38"/>
        <v>7062286.2628362505</v>
      </c>
      <c r="S92" s="84">
        <f t="shared" si="38"/>
        <v>9767220.842805827</v>
      </c>
      <c r="T92" s="84">
        <f t="shared" si="38"/>
        <v>17590108.181093864</v>
      </c>
      <c r="U92" s="1"/>
      <c r="V92" s="1"/>
      <c r="W92" s="1"/>
      <c r="X92" s="1"/>
      <c r="Y92" s="1"/>
      <c r="Z92" s="1"/>
      <c r="AA92" s="1"/>
      <c r="AB92" s="1"/>
    </row>
    <row r="93" spans="1:28" x14ac:dyDescent="0.35">
      <c r="A93" s="94" t="s">
        <v>104</v>
      </c>
      <c r="B93" s="106">
        <v>47</v>
      </c>
      <c r="C93" s="106">
        <v>47</v>
      </c>
      <c r="D93" s="106">
        <v>47</v>
      </c>
      <c r="F93" s="71"/>
      <c r="G93" s="71"/>
      <c r="H93" s="71"/>
      <c r="I93" s="71"/>
      <c r="J93" s="71"/>
      <c r="K93" s="71"/>
      <c r="L93" s="71"/>
      <c r="M93" s="71"/>
      <c r="N93" s="71"/>
      <c r="O93" s="71"/>
      <c r="P93" s="71"/>
      <c r="Q93" s="71"/>
      <c r="R93" s="71"/>
      <c r="S93" s="71"/>
      <c r="T93" s="71"/>
      <c r="U93" s="1"/>
      <c r="V93" s="1"/>
      <c r="W93" s="1"/>
      <c r="X93" s="1"/>
      <c r="Y93" s="1"/>
      <c r="Z93" s="1"/>
      <c r="AA93" s="1"/>
      <c r="AB93" s="1"/>
    </row>
    <row r="94" spans="1:28" x14ac:dyDescent="0.35">
      <c r="A94" s="94" t="s">
        <v>105</v>
      </c>
      <c r="B94" s="107">
        <v>0.08</v>
      </c>
      <c r="C94" s="107">
        <v>0.08</v>
      </c>
      <c r="D94" s="107">
        <v>0.08</v>
      </c>
      <c r="F94" s="30"/>
      <c r="G94" s="30"/>
      <c r="H94" s="30"/>
      <c r="I94" s="30"/>
      <c r="J94" s="30"/>
      <c r="K94" s="30"/>
      <c r="L94" s="30"/>
      <c r="M94" s="30"/>
      <c r="N94" s="30"/>
      <c r="O94" s="30"/>
      <c r="P94" s="30"/>
      <c r="Q94" s="30"/>
      <c r="R94" s="30"/>
      <c r="S94" s="30"/>
      <c r="T94" s="30"/>
      <c r="U94" s="1"/>
      <c r="V94" s="1"/>
      <c r="W94" s="1"/>
      <c r="X94" s="1"/>
      <c r="Y94" s="1"/>
      <c r="Z94" s="1"/>
      <c r="AA94" s="1"/>
      <c r="AB94" s="1"/>
    </row>
    <row r="95" spans="1:28" x14ac:dyDescent="0.35">
      <c r="A95" s="110" t="s">
        <v>110</v>
      </c>
      <c r="B95" s="107"/>
      <c r="C95" s="107"/>
      <c r="D95" s="152"/>
      <c r="F95" s="30"/>
      <c r="G95" s="30"/>
      <c r="H95" s="30"/>
      <c r="I95" s="30"/>
      <c r="J95" s="30"/>
      <c r="K95" s="30"/>
      <c r="L95" s="123">
        <v>3</v>
      </c>
      <c r="M95" s="123">
        <v>3</v>
      </c>
      <c r="N95" s="30"/>
      <c r="O95" s="30"/>
      <c r="P95" s="30"/>
      <c r="Q95" s="30"/>
      <c r="R95" s="30"/>
      <c r="S95" s="30"/>
      <c r="T95" s="30"/>
      <c r="U95" s="1"/>
      <c r="V95" s="1"/>
      <c r="W95" s="1"/>
      <c r="X95" s="1"/>
      <c r="Y95" s="1"/>
      <c r="Z95" s="1"/>
      <c r="AA95" s="1"/>
      <c r="AB95" s="1"/>
    </row>
    <row r="96" spans="1:28" x14ac:dyDescent="0.35">
      <c r="A96" s="94" t="s">
        <v>106</v>
      </c>
      <c r="B96" s="94"/>
      <c r="C96" s="1"/>
      <c r="D96" s="134"/>
      <c r="E96" s="1"/>
      <c r="F96" s="84">
        <f>F92*$C$94</f>
        <v>0</v>
      </c>
      <c r="G96" s="84">
        <f t="shared" ref="G96:O96" si="39">G92*$C$94</f>
        <v>0</v>
      </c>
      <c r="H96" s="84">
        <f>H92*$C$94</f>
        <v>85192.452799999999</v>
      </c>
      <c r="I96" s="84">
        <f>I92*$C$94</f>
        <v>163569.50937599997</v>
      </c>
      <c r="J96" s="84">
        <f t="shared" si="39"/>
        <v>150483.94862591999</v>
      </c>
      <c r="K96" s="84">
        <f t="shared" si="39"/>
        <v>138445.23273584637</v>
      </c>
      <c r="L96" s="84">
        <f>L88*$C$94+L91*C94*L95</f>
        <v>194401.88411697868</v>
      </c>
      <c r="M96" s="84">
        <f>M88*$C$94+M91*C94*M95</f>
        <v>174250.35058762037</v>
      </c>
      <c r="N96" s="84">
        <f t="shared" si="39"/>
        <v>154395.42014061072</v>
      </c>
      <c r="O96" s="84">
        <f t="shared" si="39"/>
        <v>342043.78652936174</v>
      </c>
      <c r="P96" s="84">
        <f>P92*$C$94</f>
        <v>514680.28360701277</v>
      </c>
      <c r="Q96" s="84">
        <f t="shared" ref="Q96:T96" si="40">Q92*$C$94</f>
        <v>473505.8609184518</v>
      </c>
      <c r="R96" s="84">
        <f t="shared" si="40"/>
        <v>564982.90102690004</v>
      </c>
      <c r="S96" s="84">
        <f t="shared" si="40"/>
        <v>781377.66742446623</v>
      </c>
      <c r="T96" s="84">
        <f t="shared" si="40"/>
        <v>1407208.654487509</v>
      </c>
      <c r="U96" s="1"/>
      <c r="V96" s="1"/>
      <c r="W96" s="1"/>
      <c r="X96" s="1"/>
      <c r="Y96" s="1"/>
      <c r="Z96" s="1"/>
      <c r="AA96" s="1"/>
      <c r="AB96" s="1"/>
    </row>
    <row r="97" spans="1:28" ht="15" thickBot="1" x14ac:dyDescent="0.4">
      <c r="A97" s="97" t="s">
        <v>107</v>
      </c>
      <c r="B97" s="97"/>
      <c r="C97" s="1"/>
      <c r="D97" s="134"/>
      <c r="E97" s="1"/>
      <c r="F97" s="104">
        <f t="shared" ref="F97:O97" si="41">F90-F96</f>
        <v>0</v>
      </c>
      <c r="G97" s="104">
        <f t="shared" si="41"/>
        <v>0</v>
      </c>
      <c r="H97" s="104">
        <f t="shared" si="41"/>
        <v>2044618.8671999997</v>
      </c>
      <c r="I97" s="104">
        <f t="shared" si="41"/>
        <v>1881049.3578239998</v>
      </c>
      <c r="J97" s="104">
        <f t="shared" si="41"/>
        <v>1730565.4091980797</v>
      </c>
      <c r="K97" s="104">
        <f t="shared" si="41"/>
        <v>1592120.1764622333</v>
      </c>
      <c r="L97" s="104">
        <f t="shared" si="41"/>
        <v>1956320.5423452544</v>
      </c>
      <c r="M97" s="104">
        <f t="shared" si="41"/>
        <v>1929942.7517576339</v>
      </c>
      <c r="N97" s="104">
        <f t="shared" si="41"/>
        <v>1775547.3316170231</v>
      </c>
      <c r="O97" s="104">
        <f t="shared" si="41"/>
        <v>6433503.5450876597</v>
      </c>
      <c r="P97" s="104">
        <f>P90-P96</f>
        <v>5918823.2614806471</v>
      </c>
      <c r="Q97" s="104">
        <f t="shared" ref="Q97:T97" si="42">Q90-Q96</f>
        <v>5445317.4005621951</v>
      </c>
      <c r="R97" s="104">
        <f t="shared" si="42"/>
        <v>8114272.2240834059</v>
      </c>
      <c r="S97" s="104">
        <f t="shared" si="42"/>
        <v>10638791.794103781</v>
      </c>
      <c r="T97" s="104">
        <f t="shared" si="42"/>
        <v>23134215.91359644</v>
      </c>
      <c r="U97" s="1"/>
      <c r="V97" s="1"/>
      <c r="W97" s="1"/>
      <c r="X97" s="1"/>
      <c r="Y97" s="1"/>
      <c r="Z97" s="1"/>
      <c r="AA97" s="1"/>
      <c r="AB97" s="1"/>
    </row>
    <row r="98" spans="1:28" x14ac:dyDescent="0.35">
      <c r="D98" s="135"/>
      <c r="P98" s="82"/>
      <c r="Q98" s="82"/>
      <c r="R98" s="82"/>
      <c r="S98" s="82"/>
      <c r="T98" s="82"/>
    </row>
    <row r="99" spans="1:28" x14ac:dyDescent="0.35">
      <c r="J99" s="69"/>
      <c r="O99" s="108"/>
      <c r="P99" s="133"/>
      <c r="Q99" s="133"/>
      <c r="R99" s="133"/>
      <c r="S99" s="133"/>
      <c r="T99" s="133"/>
    </row>
    <row r="100" spans="1:28" x14ac:dyDescent="0.35">
      <c r="K100" s="114"/>
      <c r="L100" s="114"/>
    </row>
    <row r="101" spans="1:28" x14ac:dyDescent="0.35">
      <c r="K101" s="114"/>
      <c r="L101" s="114"/>
    </row>
    <row r="102" spans="1:28" x14ac:dyDescent="0.35">
      <c r="K102" s="114"/>
      <c r="L102"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CA73EE25-A9D8-4A61-9D60-B6557233794D}"/>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A1B83-2E12-4F8D-BF44-87B7717294C7}">
  <dimension ref="A1:AY104"/>
  <sheetViews>
    <sheetView zoomScale="85" zoomScaleNormal="85" workbookViewId="0">
      <pane xSplit="4" ySplit="19" topLeftCell="E20" activePane="bottomRight" state="frozen"/>
      <selection pane="topRight" activeCell="E1" sqref="E1"/>
      <selection pane="bottomLeft" activeCell="A20" sqref="A20"/>
      <selection pane="bottomRight" activeCell="A8" sqref="A8"/>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1.7265625" style="10" bestFit="1" customWidth="1"/>
    <col min="42" max="42" width="12.81640625" style="10" bestFit="1" customWidth="1"/>
    <col min="43" max="44" width="11.7265625" style="10" bestFit="1" customWidth="1"/>
    <col min="45" max="45" width="12.81640625" style="10" bestFit="1" customWidth="1"/>
    <col min="46" max="47" width="11.7265625" style="10" bestFit="1" customWidth="1"/>
    <col min="48" max="48" width="12.81640625" style="10" bestFit="1" customWidth="1"/>
    <col min="49" max="49" width="11.7265625" style="10" bestFit="1"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120" t="s">
        <v>0</v>
      </c>
      <c r="T1" s="4" t="s">
        <v>111</v>
      </c>
    </row>
    <row r="2" spans="1:49" s="2" customFormat="1" x14ac:dyDescent="0.35">
      <c r="A2" s="1"/>
      <c r="B2" s="1"/>
      <c r="C2" s="1"/>
      <c r="D2" s="1"/>
      <c r="E2" s="1"/>
      <c r="F2" s="1"/>
      <c r="G2" s="1"/>
      <c r="H2" s="1"/>
      <c r="I2" s="1"/>
      <c r="J2" s="1"/>
      <c r="K2" s="1"/>
      <c r="L2" s="1"/>
      <c r="M2" s="1"/>
      <c r="N2" s="1"/>
      <c r="O2" s="1"/>
      <c r="P2" s="1"/>
      <c r="Q2" s="1"/>
      <c r="R2" s="1"/>
      <c r="S2" s="120" t="s">
        <v>1</v>
      </c>
      <c r="T2" s="5" t="s">
        <v>172</v>
      </c>
    </row>
    <row r="3" spans="1:49" s="2" customFormat="1" x14ac:dyDescent="0.35">
      <c r="A3" s="1"/>
      <c r="B3" s="1"/>
      <c r="C3" s="1"/>
      <c r="D3" s="1"/>
      <c r="E3" s="1"/>
      <c r="F3" s="1"/>
      <c r="G3" s="1"/>
      <c r="H3" s="1"/>
      <c r="I3" s="1"/>
      <c r="J3" s="1"/>
      <c r="K3" s="1"/>
      <c r="L3" s="1"/>
      <c r="M3" s="1"/>
      <c r="N3" s="1"/>
      <c r="O3" s="1"/>
      <c r="P3" s="1"/>
      <c r="Q3" s="1"/>
      <c r="R3" s="1"/>
      <c r="S3" s="120" t="s">
        <v>2</v>
      </c>
      <c r="T3" s="5"/>
    </row>
    <row r="4" spans="1:49" s="2" customFormat="1" ht="15.5" x14ac:dyDescent="0.35">
      <c r="A4" s="40"/>
      <c r="B4" s="40"/>
      <c r="C4" s="1"/>
      <c r="D4" s="1"/>
      <c r="E4" s="1"/>
      <c r="F4" s="1"/>
      <c r="G4" s="1"/>
      <c r="H4" s="1"/>
      <c r="I4" s="1"/>
      <c r="J4" s="1"/>
      <c r="K4" s="1"/>
      <c r="L4" s="1"/>
      <c r="M4" s="1"/>
      <c r="N4" s="1"/>
      <c r="O4" s="1"/>
      <c r="P4" s="1"/>
      <c r="Q4" s="1"/>
      <c r="R4" s="1"/>
      <c r="S4" s="120" t="s">
        <v>4</v>
      </c>
      <c r="T4" s="5" t="s">
        <v>173</v>
      </c>
    </row>
    <row r="5" spans="1:49" s="2" customFormat="1" x14ac:dyDescent="0.35">
      <c r="A5" s="1"/>
      <c r="B5" s="1"/>
      <c r="C5" s="1"/>
      <c r="D5" s="1"/>
      <c r="E5" s="1"/>
      <c r="F5" s="1"/>
      <c r="G5" s="1"/>
      <c r="H5" s="1"/>
      <c r="I5" s="1"/>
      <c r="J5" s="1"/>
      <c r="K5" s="1"/>
      <c r="L5" s="1"/>
      <c r="M5" s="1"/>
      <c r="N5" s="1"/>
      <c r="O5" s="1"/>
      <c r="P5" s="1"/>
      <c r="Q5" s="1"/>
      <c r="R5" s="1"/>
      <c r="S5" s="120" t="s">
        <v>5</v>
      </c>
      <c r="T5" s="7"/>
    </row>
    <row r="6" spans="1:49" s="2" customFormat="1" x14ac:dyDescent="0.35">
      <c r="A6" s="1"/>
      <c r="B6" s="1"/>
      <c r="C6" s="1"/>
      <c r="D6" s="1"/>
      <c r="E6" s="1"/>
      <c r="F6" s="1"/>
      <c r="G6" s="1"/>
      <c r="H6" s="1"/>
      <c r="I6" s="1"/>
      <c r="J6" s="1"/>
      <c r="K6" s="1"/>
      <c r="L6" s="1"/>
      <c r="M6" s="1"/>
      <c r="N6" s="1"/>
      <c r="O6" s="1"/>
      <c r="P6" s="1"/>
      <c r="Q6" s="1"/>
      <c r="R6" s="1"/>
      <c r="S6" s="120"/>
      <c r="T6" s="4"/>
    </row>
    <row r="7" spans="1:49" s="2" customFormat="1" x14ac:dyDescent="0.35">
      <c r="A7" s="1"/>
      <c r="B7" s="1"/>
      <c r="C7" s="1"/>
      <c r="D7" s="1"/>
      <c r="E7" s="1"/>
      <c r="F7" s="1"/>
      <c r="G7" s="1"/>
      <c r="H7" s="1"/>
      <c r="I7" s="1"/>
      <c r="J7" s="1"/>
      <c r="K7" s="1"/>
      <c r="L7" s="1"/>
      <c r="M7" s="1"/>
      <c r="N7" s="1"/>
      <c r="O7" s="1"/>
      <c r="P7" s="1"/>
      <c r="Q7" s="1"/>
      <c r="R7" s="1"/>
      <c r="S7" s="120" t="s">
        <v>6</v>
      </c>
      <c r="T7" s="117">
        <f>+'App.2-FA Proposed REG Inves Cx'!$L$7</f>
        <v>45622</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120"/>
      <c r="B17" s="120"/>
      <c r="C17" s="41"/>
      <c r="D17" s="120"/>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120" t="s">
        <v>53</v>
      </c>
      <c r="G18" s="121" t="s">
        <v>54</v>
      </c>
      <c r="H18" s="1"/>
      <c r="I18" s="120" t="s">
        <v>53</v>
      </c>
      <c r="J18" s="121" t="s">
        <v>54</v>
      </c>
      <c r="K18" s="1"/>
      <c r="L18" s="120" t="s">
        <v>53</v>
      </c>
      <c r="M18" s="121" t="s">
        <v>54</v>
      </c>
      <c r="N18" s="1"/>
      <c r="O18" s="120" t="s">
        <v>53</v>
      </c>
      <c r="P18" s="121" t="s">
        <v>54</v>
      </c>
      <c r="Q18" s="1"/>
      <c r="R18" s="120" t="s">
        <v>53</v>
      </c>
      <c r="S18" s="121" t="s">
        <v>54</v>
      </c>
      <c r="T18" s="1"/>
      <c r="U18" s="120" t="s">
        <v>53</v>
      </c>
      <c r="V18" s="121" t="s">
        <v>54</v>
      </c>
      <c r="W18" s="1"/>
      <c r="X18" s="120" t="s">
        <v>53</v>
      </c>
      <c r="Y18" s="121" t="s">
        <v>54</v>
      </c>
      <c r="Z18" s="1"/>
      <c r="AA18" s="120" t="s">
        <v>53</v>
      </c>
      <c r="AB18" s="121" t="s">
        <v>54</v>
      </c>
      <c r="AC18" s="1"/>
      <c r="AD18" s="120" t="s">
        <v>53</v>
      </c>
      <c r="AE18" s="121" t="s">
        <v>54</v>
      </c>
      <c r="AF18" s="1"/>
      <c r="AG18" s="120" t="s">
        <v>53</v>
      </c>
      <c r="AH18" s="121"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120" t="s">
        <v>56</v>
      </c>
      <c r="B20" s="120"/>
      <c r="C20" s="30"/>
      <c r="D20" s="30"/>
      <c r="E20" s="45">
        <f>F83</f>
        <v>0</v>
      </c>
      <c r="F20" s="46">
        <f>E20*F19</f>
        <v>0</v>
      </c>
      <c r="G20" s="47">
        <f>E20*G19</f>
        <v>0</v>
      </c>
      <c r="H20" s="45">
        <f>G83</f>
        <v>0</v>
      </c>
      <c r="I20" s="46">
        <f>H20*I19</f>
        <v>0</v>
      </c>
      <c r="J20" s="47">
        <f>H20*J19</f>
        <v>0</v>
      </c>
      <c r="K20" s="45">
        <f>H83</f>
        <v>0</v>
      </c>
      <c r="L20" s="46">
        <f>K20*L19</f>
        <v>0</v>
      </c>
      <c r="M20" s="47">
        <f>K20*M19</f>
        <v>0</v>
      </c>
      <c r="N20" s="45">
        <f>I83</f>
        <v>0</v>
      </c>
      <c r="O20" s="46">
        <f>N20*O19</f>
        <v>0</v>
      </c>
      <c r="P20" s="47">
        <f>N20*P19</f>
        <v>0</v>
      </c>
      <c r="Q20" s="45">
        <f>J83</f>
        <v>368396.27789661102</v>
      </c>
      <c r="R20" s="46">
        <f>Q20*R19</f>
        <v>22103.776673796659</v>
      </c>
      <c r="S20" s="47">
        <f>Q20*S19</f>
        <v>346292.50122281432</v>
      </c>
      <c r="T20" s="45">
        <f>K83</f>
        <v>686131.09079322196</v>
      </c>
      <c r="U20" s="46">
        <f>T20*U19</f>
        <v>41167.865447593314</v>
      </c>
      <c r="V20" s="47">
        <f>T20*V19</f>
        <v>644963.22534562857</v>
      </c>
      <c r="W20" s="45">
        <f>L83</f>
        <v>520299.28079322202</v>
      </c>
      <c r="X20" s="46">
        <f>W20*X19</f>
        <v>31217.956847593319</v>
      </c>
      <c r="Y20" s="47">
        <f>W20*Y19</f>
        <v>489081.32394562865</v>
      </c>
      <c r="Z20" s="48">
        <f>M83</f>
        <v>311897.10579322197</v>
      </c>
      <c r="AA20" s="46">
        <f>Z20*AA19</f>
        <v>18713.826347593316</v>
      </c>
      <c r="AB20" s="47">
        <f>Z20*AB19</f>
        <v>293183.27944562864</v>
      </c>
      <c r="AC20" s="48">
        <f>N83</f>
        <v>131248.03079322202</v>
      </c>
      <c r="AD20" s="46">
        <f>AC20*AD19</f>
        <v>7874.8818475933203</v>
      </c>
      <c r="AE20" s="47">
        <f>AC20*AE19</f>
        <v>123373.14894562869</v>
      </c>
      <c r="AF20" s="48">
        <f>O83</f>
        <v>191342.19158889266</v>
      </c>
      <c r="AG20" s="46">
        <f>AF20*AG19</f>
        <v>11480.531495333558</v>
      </c>
      <c r="AH20" s="47">
        <f>AF20*AH19</f>
        <v>179861.6600935591</v>
      </c>
      <c r="AI20" s="48">
        <f>P83</f>
        <v>728689.49814251577</v>
      </c>
      <c r="AJ20" s="46">
        <f>AI20*AJ19</f>
        <v>43721.369888550944</v>
      </c>
      <c r="AK20" s="47">
        <f>AI20*AK19</f>
        <v>684968.12825396482</v>
      </c>
      <c r="AL20" s="48">
        <f>Q83</f>
        <v>1222066.618897554</v>
      </c>
      <c r="AM20" s="46">
        <f>AL20*AM19</f>
        <v>73323.997133853234</v>
      </c>
      <c r="AN20" s="47">
        <f>AL20*AN19</f>
        <v>1148742.6217637006</v>
      </c>
      <c r="AO20" s="48">
        <f>R83</f>
        <v>1652516.1140902173</v>
      </c>
      <c r="AP20" s="46">
        <f>AO20*AP19</f>
        <v>99150.96684541303</v>
      </c>
      <c r="AQ20" s="47">
        <f>AO20*AQ19</f>
        <v>1553365.1472448041</v>
      </c>
      <c r="AR20" s="48">
        <f>S83</f>
        <v>2228992.9047222766</v>
      </c>
      <c r="AS20" s="46">
        <f>AR20*AS19</f>
        <v>133739.57428333658</v>
      </c>
      <c r="AT20" s="47">
        <f>AR20*AT19</f>
        <v>2095253.3304389399</v>
      </c>
      <c r="AU20" s="48">
        <f>T83</f>
        <v>2551793.4778175354</v>
      </c>
      <c r="AV20" s="46">
        <f>AU20*AV19</f>
        <v>153107.6086690521</v>
      </c>
      <c r="AW20" s="47">
        <f>AU20*AW19</f>
        <v>2398685.869148483</v>
      </c>
    </row>
    <row r="21" spans="1:49" x14ac:dyDescent="0.35">
      <c r="A21" s="1" t="s">
        <v>57</v>
      </c>
      <c r="B21" s="1"/>
      <c r="C21" s="49"/>
      <c r="D21" s="49"/>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49"/>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51">
        <v>2015</v>
      </c>
      <c r="C23" s="122">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120" t="s">
        <v>61</v>
      </c>
      <c r="B25" s="1"/>
      <c r="C25" s="1"/>
      <c r="D25" s="1"/>
      <c r="F25" s="34">
        <f>SUM(F20+F24)</f>
        <v>0</v>
      </c>
      <c r="G25" s="34">
        <f>SUM(G20+G24)</f>
        <v>0</v>
      </c>
      <c r="H25" s="1"/>
      <c r="I25" s="34">
        <f>SUM(I20+I24)</f>
        <v>0</v>
      </c>
      <c r="J25" s="34">
        <f>SUM(J20+J24)</f>
        <v>0</v>
      </c>
      <c r="K25" s="1"/>
      <c r="L25" s="34">
        <f>SUM(L20+L24)</f>
        <v>0</v>
      </c>
      <c r="M25" s="34">
        <f>SUM(M20+M24)</f>
        <v>0</v>
      </c>
      <c r="N25" s="1"/>
      <c r="O25" s="34">
        <f>SUM(O20+O24)</f>
        <v>0</v>
      </c>
      <c r="P25" s="34">
        <f>SUM(P20+P24)</f>
        <v>0</v>
      </c>
      <c r="Q25" s="1"/>
      <c r="R25" s="34">
        <f>SUM(R20+R24)</f>
        <v>22103.776673796659</v>
      </c>
      <c r="S25" s="34">
        <f>SUM(S20+S24)</f>
        <v>346292.50122281432</v>
      </c>
      <c r="T25" s="1"/>
      <c r="U25" s="34">
        <f>SUM(U20+U24)</f>
        <v>41167.865447593314</v>
      </c>
      <c r="V25" s="34">
        <f>SUM(V20+V24)</f>
        <v>644963.22534562857</v>
      </c>
      <c r="W25" s="1"/>
      <c r="X25" s="34">
        <f>SUM(X20+X24)</f>
        <v>31217.956847593319</v>
      </c>
      <c r="Y25" s="34">
        <f>SUM(Y20+Y24)</f>
        <v>489081.32394562865</v>
      </c>
      <c r="Z25" s="1"/>
      <c r="AA25" s="34">
        <f>SUM(AA20+AA24)</f>
        <v>18713.826347593316</v>
      </c>
      <c r="AB25" s="34">
        <f>SUM(AB20+AB24)</f>
        <v>293183.27944562864</v>
      </c>
      <c r="AC25" s="1"/>
      <c r="AD25" s="34">
        <f>SUM(AD20+AD24)</f>
        <v>7874.8818475933203</v>
      </c>
      <c r="AE25" s="34">
        <f>SUM(AE20+AE24)</f>
        <v>123373.14894562869</v>
      </c>
      <c r="AF25" s="1"/>
      <c r="AG25" s="34">
        <f>SUM(AG20+AG24)</f>
        <v>11480.531495333558</v>
      </c>
      <c r="AH25" s="34">
        <f>SUM(AH20+AH24)</f>
        <v>179861.6600935591</v>
      </c>
      <c r="AI25" s="1"/>
      <c r="AJ25" s="34">
        <f>SUM(AJ20+AJ24)</f>
        <v>43721.369888550944</v>
      </c>
      <c r="AK25" s="34">
        <f>SUM(AK20+AK24)</f>
        <v>684968.12825396482</v>
      </c>
      <c r="AL25" s="1"/>
      <c r="AM25" s="34">
        <f>SUM(AM20+AM24)</f>
        <v>73323.997133853234</v>
      </c>
      <c r="AN25" s="34">
        <f>SUM(AN20+AN24)</f>
        <v>1148742.6217637006</v>
      </c>
      <c r="AO25" s="1"/>
      <c r="AP25" s="34">
        <f>SUM(AP20+AP24)</f>
        <v>99150.96684541303</v>
      </c>
      <c r="AQ25" s="34">
        <f>SUM(AQ20+AQ24)</f>
        <v>1553365.1472448041</v>
      </c>
      <c r="AR25" s="1"/>
      <c r="AS25" s="34">
        <f>SUM(AS20+AS24)</f>
        <v>133739.57428333658</v>
      </c>
      <c r="AT25" s="34">
        <f>SUM(AT20+AT24)</f>
        <v>2095253.3304389399</v>
      </c>
      <c r="AU25" s="1"/>
      <c r="AV25" s="34">
        <f>SUM(AV20+AV24)</f>
        <v>153107.6086690521</v>
      </c>
      <c r="AW25" s="34">
        <f>SUM(AW20+AW24)</f>
        <v>2398685.869148483</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122">
        <v>2015</v>
      </c>
      <c r="C27" s="122">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0</v>
      </c>
      <c r="M28" s="34">
        <f>M25*$B$28</f>
        <v>0</v>
      </c>
      <c r="N28" s="30"/>
      <c r="O28" s="34">
        <f>O25*$B$28</f>
        <v>0</v>
      </c>
      <c r="P28" s="34">
        <f>P25*$B$28</f>
        <v>0</v>
      </c>
      <c r="Q28" s="30"/>
      <c r="R28" s="34">
        <f>R25*$B$28</f>
        <v>884.15106695186637</v>
      </c>
      <c r="S28" s="34">
        <f>S25*$B$28</f>
        <v>13851.700048912573</v>
      </c>
      <c r="T28" s="30"/>
      <c r="U28" s="34">
        <f>U25*$C$28</f>
        <v>1646.7146179037327</v>
      </c>
      <c r="V28" s="34">
        <f>V25*$C$28</f>
        <v>25798.529013825144</v>
      </c>
      <c r="W28" s="30"/>
      <c r="X28" s="34">
        <f>X25*$C$28</f>
        <v>1248.7182739037328</v>
      </c>
      <c r="Y28" s="34">
        <f>Y25*$C$28</f>
        <v>19563.252957825145</v>
      </c>
      <c r="Z28" s="30"/>
      <c r="AA28" s="34">
        <f>AA25*$C$28</f>
        <v>748.55305390373269</v>
      </c>
      <c r="AB28" s="34">
        <f>AB25*$C$28</f>
        <v>11727.331177825146</v>
      </c>
      <c r="AC28" s="30"/>
      <c r="AD28" s="34">
        <f>AD25*$C$28</f>
        <v>314.99527390373282</v>
      </c>
      <c r="AE28" s="34">
        <f>AE25*$C$28</f>
        <v>4934.9259578251476</v>
      </c>
      <c r="AF28" s="30"/>
      <c r="AG28" s="34">
        <f>AG25*$C$28</f>
        <v>459.22125981334233</v>
      </c>
      <c r="AH28" s="34">
        <f>AH25*$C$28</f>
        <v>7194.4664037423645</v>
      </c>
      <c r="AI28" s="30"/>
      <c r="AJ28" s="34">
        <f>AJ25*$D$28</f>
        <v>1748.8547955420379</v>
      </c>
      <c r="AK28" s="34">
        <f>AK25*$D$28</f>
        <v>27398.725130158593</v>
      </c>
      <c r="AL28" s="30"/>
      <c r="AM28" s="34">
        <f>AM25*$D$28</f>
        <v>2932.9598853541293</v>
      </c>
      <c r="AN28" s="34">
        <f>AN25*$D$28</f>
        <v>45949.704870548027</v>
      </c>
      <c r="AO28" s="30"/>
      <c r="AP28" s="34">
        <f>AP25*$D$28</f>
        <v>3966.0386738165212</v>
      </c>
      <c r="AQ28" s="34">
        <f>AQ25*$D$28</f>
        <v>62134.605889792161</v>
      </c>
      <c r="AR28" s="30"/>
      <c r="AS28" s="34">
        <f>AS25*$D$28</f>
        <v>5349.5829713334633</v>
      </c>
      <c r="AT28" s="34">
        <f>AT25*$D$28</f>
        <v>83810.133217557595</v>
      </c>
      <c r="AU28" s="30"/>
      <c r="AV28" s="34">
        <f>AV25*$D$28</f>
        <v>6124.3043467620846</v>
      </c>
      <c r="AW28" s="34">
        <f>AW25*$D$28</f>
        <v>95947.434765939324</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0</v>
      </c>
      <c r="M29" s="34">
        <f>M25*$B$29</f>
        <v>0</v>
      </c>
      <c r="N29" s="59"/>
      <c r="O29" s="34">
        <f>O25*$B$29</f>
        <v>0</v>
      </c>
      <c r="P29" s="34">
        <f>P25*$B$29</f>
        <v>0</v>
      </c>
      <c r="Q29" s="59"/>
      <c r="R29" s="34">
        <f>R25*$B$29</f>
        <v>12378.114937326131</v>
      </c>
      <c r="S29" s="34">
        <f>S25*$B$29</f>
        <v>193923.80068477604</v>
      </c>
      <c r="T29" s="59"/>
      <c r="U29" s="34">
        <f>U25*$C$29</f>
        <v>23054.004650652259</v>
      </c>
      <c r="V29" s="34">
        <f>V25*$C$29</f>
        <v>361179.40619355201</v>
      </c>
      <c r="W29" s="59"/>
      <c r="X29" s="34">
        <f>X25*$C$29</f>
        <v>17482.055834652259</v>
      </c>
      <c r="Y29" s="34">
        <f>Y25*$C$29</f>
        <v>273885.5414095521</v>
      </c>
      <c r="Z29" s="59"/>
      <c r="AA29" s="34">
        <f>AA25*$C$29</f>
        <v>10479.742754652258</v>
      </c>
      <c r="AB29" s="34">
        <f>AB25*$C$29</f>
        <v>164182.63648955204</v>
      </c>
      <c r="AC29" s="59"/>
      <c r="AD29" s="34">
        <f>AD25*$C$29</f>
        <v>4409.93383465226</v>
      </c>
      <c r="AE29" s="34">
        <f>AE25*$C$29</f>
        <v>69088.963409552074</v>
      </c>
      <c r="AF29" s="59"/>
      <c r="AG29" s="34">
        <f>AG25*$C$29</f>
        <v>6429.0976373867934</v>
      </c>
      <c r="AH29" s="34">
        <f>AH25*$C$29</f>
        <v>100722.5296523931</v>
      </c>
      <c r="AI29" s="59"/>
      <c r="AJ29" s="34">
        <f>AJ25*$D$29</f>
        <v>24483.96713758853</v>
      </c>
      <c r="AK29" s="34">
        <f>AK25*$D$29</f>
        <v>383582.15182222036</v>
      </c>
      <c r="AL29" s="59"/>
      <c r="AM29" s="34">
        <f>AM25*$D$29</f>
        <v>41061.438394957811</v>
      </c>
      <c r="AN29" s="34">
        <f>AN25*$D$29</f>
        <v>643295.86818767246</v>
      </c>
      <c r="AO29" s="59"/>
      <c r="AP29" s="34">
        <f>AP25*$D$29</f>
        <v>55524.541433431303</v>
      </c>
      <c r="AQ29" s="34">
        <f>AQ25*$D$29</f>
        <v>869884.4824570904</v>
      </c>
      <c r="AR29" s="59"/>
      <c r="AS29" s="34">
        <f>AS25*$D$29</f>
        <v>74894.161598668492</v>
      </c>
      <c r="AT29" s="34">
        <f>AT25*$D$29</f>
        <v>1173341.8650458064</v>
      </c>
      <c r="AU29" s="59"/>
      <c r="AV29" s="34">
        <f>AV25*$D$29</f>
        <v>85740.260854669192</v>
      </c>
      <c r="AW29" s="34">
        <f>AW25*$D$29</f>
        <v>1343264.0867231507</v>
      </c>
    </row>
    <row r="30" spans="1:49" x14ac:dyDescent="0.35">
      <c r="A30" s="1" t="s">
        <v>64</v>
      </c>
      <c r="B30" s="58">
        <v>0.4</v>
      </c>
      <c r="C30" s="58">
        <v>0.4</v>
      </c>
      <c r="D30" s="58">
        <v>0.4</v>
      </c>
      <c r="F30" s="34">
        <f>F25*$B$30</f>
        <v>0</v>
      </c>
      <c r="G30" s="34">
        <f>G25*$B$30</f>
        <v>0</v>
      </c>
      <c r="H30" s="60"/>
      <c r="I30" s="34">
        <f>I25*$B$30</f>
        <v>0</v>
      </c>
      <c r="J30" s="34">
        <f>J25*$B$30</f>
        <v>0</v>
      </c>
      <c r="K30" s="60"/>
      <c r="L30" s="34">
        <f>L25*$B$30</f>
        <v>0</v>
      </c>
      <c r="M30" s="34">
        <f>M25*$B$30</f>
        <v>0</v>
      </c>
      <c r="N30" s="60"/>
      <c r="O30" s="34">
        <f>O25*$B$30</f>
        <v>0</v>
      </c>
      <c r="P30" s="34">
        <f>P25*$B$30</f>
        <v>0</v>
      </c>
      <c r="Q30" s="60"/>
      <c r="R30" s="34">
        <f>R25*$B$30</f>
        <v>8841.5106695186641</v>
      </c>
      <c r="S30" s="34">
        <f>S25*$B$30</f>
        <v>138517.00048912573</v>
      </c>
      <c r="T30" s="60"/>
      <c r="U30" s="34">
        <f>U25*$C$30</f>
        <v>16467.146179037325</v>
      </c>
      <c r="V30" s="34">
        <f>V25*$C$30</f>
        <v>257985.29013825144</v>
      </c>
      <c r="W30" s="60"/>
      <c r="X30" s="34">
        <f>X25*$C$30</f>
        <v>12487.182739037329</v>
      </c>
      <c r="Y30" s="34">
        <f>Y25*$C$30</f>
        <v>195632.52957825147</v>
      </c>
      <c r="Z30" s="60"/>
      <c r="AA30" s="34">
        <f>AA25*$C$30</f>
        <v>7485.5305390373269</v>
      </c>
      <c r="AB30" s="34">
        <f>AB25*$C$30</f>
        <v>117273.31177825146</v>
      </c>
      <c r="AC30" s="60"/>
      <c r="AD30" s="34">
        <f>AD25*$C$30</f>
        <v>3149.9527390373282</v>
      </c>
      <c r="AE30" s="34">
        <f>AE25*$C$30</f>
        <v>49349.259578251484</v>
      </c>
      <c r="AF30" s="60"/>
      <c r="AG30" s="34">
        <f>AG25*$C$30</f>
        <v>4592.2125981334239</v>
      </c>
      <c r="AH30" s="34">
        <f>AH25*$C$30</f>
        <v>71944.664037423645</v>
      </c>
      <c r="AI30" s="60"/>
      <c r="AJ30" s="34">
        <f>AJ25*$D$30</f>
        <v>17488.547955420378</v>
      </c>
      <c r="AK30" s="34">
        <f>AK25*$D$30</f>
        <v>273987.25130158593</v>
      </c>
      <c r="AL30" s="60"/>
      <c r="AM30" s="34">
        <f>AM25*$D$30</f>
        <v>29329.598853541294</v>
      </c>
      <c r="AN30" s="34">
        <f>AN25*$D$30</f>
        <v>459497.04870548029</v>
      </c>
      <c r="AO30" s="60"/>
      <c r="AP30" s="34">
        <f>AP25*$D$30</f>
        <v>39660.386738165216</v>
      </c>
      <c r="AQ30" s="34">
        <f>AQ25*$D$30</f>
        <v>621346.0588979217</v>
      </c>
      <c r="AR30" s="60"/>
      <c r="AS30" s="34">
        <f>AS25*$D$30</f>
        <v>53495.829713334635</v>
      </c>
      <c r="AT30" s="34">
        <f>AT25*$D$30</f>
        <v>838101.33217557601</v>
      </c>
      <c r="AU30" s="60"/>
      <c r="AV30" s="34">
        <f>AV25*$D$30</f>
        <v>61243.043467620846</v>
      </c>
      <c r="AW30" s="34">
        <f>AW25*$D$30</f>
        <v>959474.34765939321</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5.04E-2</v>
      </c>
      <c r="F32" s="34">
        <f t="shared" ref="F32:G34" si="0">F28*$B32</f>
        <v>0</v>
      </c>
      <c r="G32" s="34">
        <f t="shared" si="0"/>
        <v>0</v>
      </c>
      <c r="H32" s="62"/>
      <c r="I32" s="34">
        <f t="shared" ref="I32:J34" si="1">I28*$B32</f>
        <v>0</v>
      </c>
      <c r="J32" s="34">
        <f t="shared" si="1"/>
        <v>0</v>
      </c>
      <c r="K32" s="62"/>
      <c r="L32" s="34">
        <f t="shared" ref="L32:M34" si="2">L28*$B32</f>
        <v>0</v>
      </c>
      <c r="M32" s="34">
        <f t="shared" si="2"/>
        <v>0</v>
      </c>
      <c r="N32" s="62"/>
      <c r="O32" s="34">
        <f t="shared" ref="O32:P34" si="3">O28*$B32</f>
        <v>0</v>
      </c>
      <c r="P32" s="34">
        <f t="shared" si="3"/>
        <v>0</v>
      </c>
      <c r="Q32" s="62"/>
      <c r="R32" s="34">
        <f t="shared" ref="R32:S34" si="4">R28*$B32</f>
        <v>12.201284723935755</v>
      </c>
      <c r="S32" s="34">
        <f t="shared" si="4"/>
        <v>191.15346067499351</v>
      </c>
      <c r="T32" s="62"/>
      <c r="U32" s="34">
        <f t="shared" ref="U32:V34" si="5">U28*$C32</f>
        <v>42.979251527287424</v>
      </c>
      <c r="V32" s="34">
        <f t="shared" si="5"/>
        <v>673.34160726083633</v>
      </c>
      <c r="W32" s="62"/>
      <c r="X32" s="34">
        <f t="shared" ref="X32:Y34" si="6">X28*$C32</f>
        <v>32.591546948887427</v>
      </c>
      <c r="Y32" s="34">
        <f t="shared" si="6"/>
        <v>510.60090219923632</v>
      </c>
      <c r="Z32" s="62"/>
      <c r="AA32" s="34">
        <f t="shared" ref="AA32:AB34" si="7">AA28*$C32</f>
        <v>19.537234706887425</v>
      </c>
      <c r="AB32" s="34">
        <f t="shared" si="7"/>
        <v>306.08334374123632</v>
      </c>
      <c r="AC32" s="62"/>
      <c r="AD32" s="34">
        <f t="shared" ref="AD32:AE34" si="8">AD28*$C32</f>
        <v>8.2213766488874267</v>
      </c>
      <c r="AE32" s="34">
        <f t="shared" si="8"/>
        <v>128.80156749923637</v>
      </c>
      <c r="AF32" s="62"/>
      <c r="AG32" s="34">
        <f t="shared" ref="AG32:AH34" si="9">AG28*$C32</f>
        <v>11.985674881128235</v>
      </c>
      <c r="AH32" s="34">
        <f t="shared" si="9"/>
        <v>187.77557313767574</v>
      </c>
      <c r="AI32" s="62"/>
      <c r="AJ32" s="34">
        <f t="shared" ref="AJ32:AK34" si="10">AJ28*$D32</f>
        <v>88.142281695318715</v>
      </c>
      <c r="AK32" s="34">
        <f t="shared" si="10"/>
        <v>1380.8957465599931</v>
      </c>
      <c r="AL32" s="62"/>
      <c r="AM32" s="34">
        <f t="shared" ref="AM32:AN34" si="11">AM28*$D32</f>
        <v>147.82117822184813</v>
      </c>
      <c r="AN32" s="34">
        <f t="shared" si="11"/>
        <v>2315.8651254756205</v>
      </c>
      <c r="AO32" s="62"/>
      <c r="AP32" s="34">
        <f t="shared" ref="AP32:AQ34" si="12">AP28*$D32</f>
        <v>199.88834916035267</v>
      </c>
      <c r="AQ32" s="34">
        <f t="shared" si="12"/>
        <v>3131.5841368455249</v>
      </c>
      <c r="AR32" s="62"/>
      <c r="AS32" s="34">
        <f t="shared" ref="AS32:AT34" si="13">AS28*$D32</f>
        <v>269.61898175520656</v>
      </c>
      <c r="AT32" s="34">
        <f t="shared" si="13"/>
        <v>4224.0307141649027</v>
      </c>
      <c r="AU32" s="62"/>
      <c r="AV32" s="34">
        <f t="shared" ref="AV32:AW34" si="14">AV28*$D32</f>
        <v>308.66493907680905</v>
      </c>
      <c r="AW32" s="34">
        <f t="shared" si="14"/>
        <v>4835.7507122033421</v>
      </c>
    </row>
    <row r="33" spans="1:51" x14ac:dyDescent="0.35">
      <c r="A33" s="1" t="s">
        <v>66</v>
      </c>
      <c r="B33" s="54">
        <v>4.2799999999999998E-2</v>
      </c>
      <c r="C33" s="54">
        <v>3.7100000000000001E-2</v>
      </c>
      <c r="D33" s="54">
        <v>3.8255800161812299E-2</v>
      </c>
      <c r="F33" s="34">
        <f t="shared" si="0"/>
        <v>0</v>
      </c>
      <c r="G33" s="34">
        <f t="shared" si="0"/>
        <v>0</v>
      </c>
      <c r="H33" s="62"/>
      <c r="I33" s="34">
        <f t="shared" si="1"/>
        <v>0</v>
      </c>
      <c r="J33" s="34">
        <f t="shared" si="1"/>
        <v>0</v>
      </c>
      <c r="K33" s="62"/>
      <c r="L33" s="34">
        <f t="shared" si="2"/>
        <v>0</v>
      </c>
      <c r="M33" s="34">
        <f t="shared" si="2"/>
        <v>0</v>
      </c>
      <c r="N33" s="62"/>
      <c r="O33" s="34">
        <f t="shared" si="3"/>
        <v>0</v>
      </c>
      <c r="P33" s="34">
        <f t="shared" si="3"/>
        <v>0</v>
      </c>
      <c r="Q33" s="62"/>
      <c r="R33" s="34">
        <f t="shared" si="4"/>
        <v>529.78331931755838</v>
      </c>
      <c r="S33" s="34">
        <f t="shared" si="4"/>
        <v>8299.9386693084143</v>
      </c>
      <c r="T33" s="62"/>
      <c r="U33" s="34">
        <f t="shared" si="5"/>
        <v>855.30357253919885</v>
      </c>
      <c r="V33" s="34">
        <f t="shared" si="5"/>
        <v>13399.755969780781</v>
      </c>
      <c r="W33" s="62"/>
      <c r="X33" s="34">
        <f t="shared" si="6"/>
        <v>648.58427146559882</v>
      </c>
      <c r="Y33" s="34">
        <f t="shared" si="6"/>
        <v>10161.153586294384</v>
      </c>
      <c r="Z33" s="62"/>
      <c r="AA33" s="34">
        <f t="shared" si="7"/>
        <v>388.7984561975988</v>
      </c>
      <c r="AB33" s="34">
        <f t="shared" si="7"/>
        <v>6091.175813762381</v>
      </c>
      <c r="AC33" s="62"/>
      <c r="AD33" s="34">
        <f t="shared" si="8"/>
        <v>163.60854526559885</v>
      </c>
      <c r="AE33" s="34">
        <f t="shared" si="8"/>
        <v>2563.2005424943818</v>
      </c>
      <c r="AF33" s="62"/>
      <c r="AG33" s="34">
        <f t="shared" si="9"/>
        <v>238.51952234705004</v>
      </c>
      <c r="AH33" s="34">
        <f t="shared" si="9"/>
        <v>3736.805850103784</v>
      </c>
      <c r="AI33" s="62"/>
      <c r="AJ33" s="34">
        <f t="shared" si="10"/>
        <v>936.65375398396634</v>
      </c>
      <c r="AK33" s="34">
        <f t="shared" si="10"/>
        <v>14674.242145748807</v>
      </c>
      <c r="AL33" s="62"/>
      <c r="AM33" s="34">
        <f t="shared" si="11"/>
        <v>1570.8381815940727</v>
      </c>
      <c r="AN33" s="34">
        <f t="shared" si="11"/>
        <v>24609.798178307145</v>
      </c>
      <c r="AO33" s="62"/>
      <c r="AP33" s="34">
        <f t="shared" si="12"/>
        <v>2124.135761153615</v>
      </c>
      <c r="AQ33" s="34">
        <f t="shared" si="12"/>
        <v>33278.126924739969</v>
      </c>
      <c r="AR33" s="62"/>
      <c r="AS33" s="34">
        <f t="shared" si="13"/>
        <v>2865.1360794051384</v>
      </c>
      <c r="AT33" s="34">
        <f t="shared" si="13"/>
        <v>44887.131910680502</v>
      </c>
      <c r="AU33" s="62"/>
      <c r="AV33" s="34">
        <f t="shared" si="14"/>
        <v>3280.0622850778823</v>
      </c>
      <c r="AW33" s="34">
        <f>AW29*$D33</f>
        <v>51387.642466220161</v>
      </c>
    </row>
    <row r="34" spans="1:51" x14ac:dyDescent="0.35">
      <c r="A34" s="1" t="s">
        <v>67</v>
      </c>
      <c r="B34" s="54">
        <v>9.2999999999999999E-2</v>
      </c>
      <c r="C34" s="54">
        <v>8.5199999999999998E-2</v>
      </c>
      <c r="D34" s="54">
        <v>9.2499999999999999E-2</v>
      </c>
      <c r="F34" s="34">
        <f t="shared" si="0"/>
        <v>0</v>
      </c>
      <c r="G34" s="34">
        <f t="shared" si="0"/>
        <v>0</v>
      </c>
      <c r="H34" s="62"/>
      <c r="I34" s="34">
        <f t="shared" si="1"/>
        <v>0</v>
      </c>
      <c r="J34" s="34">
        <f t="shared" si="1"/>
        <v>0</v>
      </c>
      <c r="K34" s="62"/>
      <c r="L34" s="34">
        <f t="shared" si="2"/>
        <v>0</v>
      </c>
      <c r="M34" s="34">
        <f t="shared" si="2"/>
        <v>0</v>
      </c>
      <c r="N34" s="62"/>
      <c r="O34" s="34">
        <f t="shared" si="3"/>
        <v>0</v>
      </c>
      <c r="P34" s="34">
        <f t="shared" si="3"/>
        <v>0</v>
      </c>
      <c r="Q34" s="62"/>
      <c r="R34" s="34">
        <f t="shared" si="4"/>
        <v>822.26049226523571</v>
      </c>
      <c r="S34" s="34">
        <f t="shared" si="4"/>
        <v>12882.081045488692</v>
      </c>
      <c r="T34" s="62"/>
      <c r="U34" s="34">
        <f t="shared" si="5"/>
        <v>1403.0008544539801</v>
      </c>
      <c r="V34" s="34">
        <f t="shared" si="5"/>
        <v>21980.346719779023</v>
      </c>
      <c r="W34" s="62"/>
      <c r="X34" s="34">
        <f t="shared" si="6"/>
        <v>1063.9079693659803</v>
      </c>
      <c r="Y34" s="34">
        <f t="shared" si="6"/>
        <v>16667.891520067024</v>
      </c>
      <c r="Z34" s="62"/>
      <c r="AA34" s="34">
        <f t="shared" si="7"/>
        <v>637.7672019259802</v>
      </c>
      <c r="AB34" s="34">
        <f t="shared" si="7"/>
        <v>9991.6861635070236</v>
      </c>
      <c r="AC34" s="62"/>
      <c r="AD34" s="34">
        <f t="shared" si="8"/>
        <v>268.37597336598037</v>
      </c>
      <c r="AE34" s="34">
        <f t="shared" si="8"/>
        <v>4204.5569160670266</v>
      </c>
      <c r="AF34" s="62"/>
      <c r="AG34" s="34">
        <f t="shared" si="9"/>
        <v>391.25651336096769</v>
      </c>
      <c r="AH34" s="34">
        <f t="shared" si="9"/>
        <v>6129.6853759884943</v>
      </c>
      <c r="AI34" s="62"/>
      <c r="AJ34" s="34">
        <f t="shared" si="10"/>
        <v>1617.6906858763848</v>
      </c>
      <c r="AK34" s="34">
        <f t="shared" si="10"/>
        <v>25343.820745396697</v>
      </c>
      <c r="AL34" s="62"/>
      <c r="AM34" s="34">
        <f t="shared" si="11"/>
        <v>2712.9878939525697</v>
      </c>
      <c r="AN34" s="34">
        <f t="shared" si="11"/>
        <v>42503.477005256929</v>
      </c>
      <c r="AO34" s="62"/>
      <c r="AP34" s="34">
        <f t="shared" si="12"/>
        <v>3668.5857732802824</v>
      </c>
      <c r="AQ34" s="34">
        <f t="shared" si="12"/>
        <v>57474.510448057757</v>
      </c>
      <c r="AR34" s="62"/>
      <c r="AS34" s="34">
        <f t="shared" si="13"/>
        <v>4948.3642484834536</v>
      </c>
      <c r="AT34" s="34">
        <f t="shared" si="13"/>
        <v>77524.373226240787</v>
      </c>
      <c r="AU34" s="62"/>
      <c r="AV34" s="34">
        <f t="shared" si="14"/>
        <v>5664.9815207549282</v>
      </c>
      <c r="AW34" s="34">
        <f t="shared" si="14"/>
        <v>88751.377158493866</v>
      </c>
    </row>
    <row r="35" spans="1:51" x14ac:dyDescent="0.35">
      <c r="A35" s="63" t="s">
        <v>68</v>
      </c>
      <c r="B35" s="63"/>
      <c r="C35" s="1"/>
      <c r="D35" s="109"/>
      <c r="E35" s="1"/>
      <c r="F35" s="64">
        <f>SUM(F32:F34)</f>
        <v>0</v>
      </c>
      <c r="G35" s="64">
        <f>SUM(G32:G34)</f>
        <v>0</v>
      </c>
      <c r="H35" s="1"/>
      <c r="I35" s="64">
        <f>SUM(I32:I34)</f>
        <v>0</v>
      </c>
      <c r="J35" s="64">
        <f>SUM(J32:J34)</f>
        <v>0</v>
      </c>
      <c r="K35" s="1"/>
      <c r="L35" s="64">
        <f>SUM(L32:L34)</f>
        <v>0</v>
      </c>
      <c r="M35" s="64">
        <f>SUM(M32:M34)</f>
        <v>0</v>
      </c>
      <c r="N35" s="1"/>
      <c r="O35" s="64">
        <f>SUM(O32:O34)</f>
        <v>0</v>
      </c>
      <c r="P35" s="64">
        <f>SUM(P32:P34)</f>
        <v>0</v>
      </c>
      <c r="Q35" s="1"/>
      <c r="R35" s="64">
        <f>SUM(R32:R34)</f>
        <v>1364.2450963067299</v>
      </c>
      <c r="S35" s="64">
        <f>SUM(S32:S34)</f>
        <v>21373.1731754721</v>
      </c>
      <c r="T35" s="1"/>
      <c r="U35" s="64">
        <f>SUM(U32:U34)</f>
        <v>2301.2836785204663</v>
      </c>
      <c r="V35" s="64">
        <f>SUM(V32:V34)</f>
        <v>36053.444296820642</v>
      </c>
      <c r="W35" s="1"/>
      <c r="X35" s="64">
        <f>SUM(X32:X34)</f>
        <v>1745.0837877804665</v>
      </c>
      <c r="Y35" s="64">
        <f>SUM(Y32:Y34)</f>
        <v>27339.646008560645</v>
      </c>
      <c r="Z35" s="1"/>
      <c r="AA35" s="64">
        <f>SUM(AA32:AA34)</f>
        <v>1046.1028928304663</v>
      </c>
      <c r="AB35" s="64">
        <f>SUM(AB32:AB34)</f>
        <v>16388.94532101064</v>
      </c>
      <c r="AC35" s="1"/>
      <c r="AD35" s="64">
        <f>SUM(AD32:AD34)</f>
        <v>440.20589528046662</v>
      </c>
      <c r="AE35" s="64">
        <f>SUM(AE32:AE34)</f>
        <v>6896.5590260606441</v>
      </c>
      <c r="AF35" s="1"/>
      <c r="AG35" s="64">
        <f>SUM(AG32:AG34)</f>
        <v>641.76171058914599</v>
      </c>
      <c r="AH35" s="64">
        <f>SUM(AH32:AH34)</f>
        <v>10054.266799229954</v>
      </c>
      <c r="AI35" s="1"/>
      <c r="AJ35" s="64">
        <f>SUM(AJ32:AJ34)</f>
        <v>2642.4867215556696</v>
      </c>
      <c r="AK35" s="64">
        <f>SUM(AK32:AK34)</f>
        <v>41398.958637705495</v>
      </c>
      <c r="AL35" s="1"/>
      <c r="AM35" s="64">
        <f>SUM(AM32:AM34)</f>
        <v>4431.6472537684904</v>
      </c>
      <c r="AN35" s="64">
        <f>SUM(AN32:AN34)</f>
        <v>69429.140309039693</v>
      </c>
      <c r="AO35" s="1"/>
      <c r="AP35" s="64">
        <f>SUM(AP32:AP34)</f>
        <v>5992.6098835942503</v>
      </c>
      <c r="AQ35" s="64">
        <f>SUM(AQ32:AQ34)</f>
        <v>93884.221509643248</v>
      </c>
      <c r="AR35" s="1"/>
      <c r="AS35" s="64">
        <f>SUM(AS32:AS34)</f>
        <v>8083.1193096437983</v>
      </c>
      <c r="AT35" s="64">
        <f>SUM(AT32:AT34)</f>
        <v>126635.5358510862</v>
      </c>
      <c r="AU35" s="1"/>
      <c r="AV35" s="64">
        <f>SUM(AV32:AV34)</f>
        <v>9253.7087449096198</v>
      </c>
      <c r="AW35" s="64">
        <f>SUM(AW32:AW34)</f>
        <v>144974.77033691737</v>
      </c>
    </row>
    <row r="36" spans="1:51" x14ac:dyDescent="0.35">
      <c r="A36" s="1"/>
      <c r="B36" s="1"/>
      <c r="C36" s="1"/>
      <c r="D36" s="109"/>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09"/>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36"/>
      <c r="E38" s="46">
        <f>+F77+F78</f>
        <v>0</v>
      </c>
      <c r="F38" s="34">
        <f>E38*F$19</f>
        <v>0</v>
      </c>
      <c r="G38" s="34">
        <f>E38*G$19</f>
        <v>0</v>
      </c>
      <c r="H38" s="46">
        <f>+G77+G78</f>
        <v>0</v>
      </c>
      <c r="I38" s="34">
        <f>H38*I$19</f>
        <v>0</v>
      </c>
      <c r="J38" s="34">
        <f>H38*J$19</f>
        <v>0</v>
      </c>
      <c r="K38" s="46">
        <f>+H77+H78</f>
        <v>0</v>
      </c>
      <c r="L38" s="34">
        <f>K38*L$19</f>
        <v>0</v>
      </c>
      <c r="M38" s="34">
        <f>K38*M$19</f>
        <v>0</v>
      </c>
      <c r="N38" s="46">
        <f>+I77+I78</f>
        <v>0</v>
      </c>
      <c r="O38" s="34">
        <f>N38*O$19</f>
        <v>0</v>
      </c>
      <c r="P38" s="34">
        <f>N38*P$19</f>
        <v>0</v>
      </c>
      <c r="Q38" s="46">
        <f>+J77+J78</f>
        <v>14660.689999999999</v>
      </c>
      <c r="R38" s="34">
        <f>Q38*R$19</f>
        <v>879.64139999999986</v>
      </c>
      <c r="S38" s="34">
        <f>Q38*S$19</f>
        <v>13781.048599999998</v>
      </c>
      <c r="T38" s="46">
        <f>+K77+K78</f>
        <v>200796.69</v>
      </c>
      <c r="U38" s="34">
        <f>T38*U$19</f>
        <v>12047.8014</v>
      </c>
      <c r="V38" s="34">
        <f>T38*V$19</f>
        <v>188748.88860000001</v>
      </c>
      <c r="W38" s="46">
        <f>+L77+L78</f>
        <v>190948.69</v>
      </c>
      <c r="X38" s="34">
        <f>W38*X$19</f>
        <v>11456.921399999999</v>
      </c>
      <c r="Y38" s="34">
        <f>W38*Y$19</f>
        <v>179491.76859999998</v>
      </c>
      <c r="Z38" s="46">
        <f>+M77+M78</f>
        <v>186463.66</v>
      </c>
      <c r="AA38" s="34">
        <f>Z38*AA$19</f>
        <v>11187.819599999999</v>
      </c>
      <c r="AB38" s="34">
        <f>Z38*AB$19</f>
        <v>175275.84039999999</v>
      </c>
      <c r="AC38" s="46">
        <f>+N77+N78</f>
        <v>174834.49000000002</v>
      </c>
      <c r="AD38" s="34">
        <f>AC38*AD$19</f>
        <v>10490.0694</v>
      </c>
      <c r="AE38" s="34">
        <f>AC38*AE$19</f>
        <v>164344.42060000001</v>
      </c>
      <c r="AF38" s="46">
        <f>+O77+O78</f>
        <v>60840.146908541974</v>
      </c>
      <c r="AG38" s="34">
        <f>AF38*AG$19</f>
        <v>3650.4088145125183</v>
      </c>
      <c r="AH38" s="34">
        <f>AF38*AH$19</f>
        <v>57189.738094029453</v>
      </c>
      <c r="AI38" s="46">
        <f>+P77+P78</f>
        <v>159335.3890425204</v>
      </c>
      <c r="AJ38" s="34">
        <f>AI38*AJ$19</f>
        <v>9560.1233425512237</v>
      </c>
      <c r="AK38" s="34">
        <f>AI38*AK$19</f>
        <v>149775.26569996917</v>
      </c>
      <c r="AL38" s="46">
        <f>+Q77+Q78</f>
        <v>342184.04578964278</v>
      </c>
      <c r="AM38" s="34">
        <f>AL38*AM$19</f>
        <v>20531.042747378568</v>
      </c>
      <c r="AN38" s="34">
        <f>AL38*AN$19</f>
        <v>321653.0030422642</v>
      </c>
      <c r="AO38" s="46">
        <f>+R77+R78</f>
        <v>472963.71612596716</v>
      </c>
      <c r="AP38" s="34">
        <f>AO38*AP$19</f>
        <v>28377.82296755803</v>
      </c>
      <c r="AQ38" s="34">
        <f>AO38*AQ$19</f>
        <v>444585.8931584091</v>
      </c>
      <c r="AR38" s="46">
        <f>+S77+S78</f>
        <v>614211.13837090158</v>
      </c>
      <c r="AS38" s="34">
        <f>AR38*AS$19</f>
        <v>36852.668302254096</v>
      </c>
      <c r="AT38" s="34">
        <f>AR38*AT$19</f>
        <v>577358.47006864741</v>
      </c>
      <c r="AU38" s="46">
        <f>+T77+T78</f>
        <v>835215.94106462342</v>
      </c>
      <c r="AV38" s="34">
        <f>AU38*AV$19</f>
        <v>50112.956463877403</v>
      </c>
      <c r="AW38" s="34">
        <f>AU38*AW$19</f>
        <v>785102.98460074596</v>
      </c>
    </row>
    <row r="39" spans="1:51" x14ac:dyDescent="0.35">
      <c r="A39" s="1" t="s">
        <v>71</v>
      </c>
      <c r="B39" s="1"/>
      <c r="C39" s="36"/>
      <c r="D39" s="36"/>
      <c r="E39" s="1"/>
      <c r="F39" s="46">
        <f>+F66</f>
        <v>0</v>
      </c>
      <c r="G39" s="46">
        <f>+G66</f>
        <v>0</v>
      </c>
      <c r="H39" s="1"/>
      <c r="I39" s="46">
        <f>+I66</f>
        <v>0</v>
      </c>
      <c r="J39" s="46">
        <f>+J66</f>
        <v>0</v>
      </c>
      <c r="K39" s="1"/>
      <c r="L39" s="46">
        <f>+L66</f>
        <v>0</v>
      </c>
      <c r="M39" s="46">
        <f>+M66</f>
        <v>0</v>
      </c>
      <c r="N39" s="1"/>
      <c r="O39" s="46">
        <f>+O66</f>
        <v>0</v>
      </c>
      <c r="P39" s="46">
        <f>+P66</f>
        <v>0</v>
      </c>
      <c r="Q39" s="1"/>
      <c r="R39" s="46">
        <f>+R66</f>
        <v>-3851.8514128480679</v>
      </c>
      <c r="S39" s="46">
        <f>+S66</f>
        <v>-60345.672134619723</v>
      </c>
      <c r="T39" s="1"/>
      <c r="U39" s="46">
        <f>+U66</f>
        <v>-3400.6134621978777</v>
      </c>
      <c r="V39" s="46">
        <f>+V66</f>
        <v>-53276.277574433421</v>
      </c>
      <c r="W39" s="36"/>
      <c r="X39" s="46">
        <f>+X66</f>
        <v>2096.5065129474833</v>
      </c>
      <c r="Y39" s="46">
        <f>+Y66</f>
        <v>32845.268702843903</v>
      </c>
      <c r="Z39" s="36"/>
      <c r="AA39" s="46">
        <f>+AA66</f>
        <v>2941.2919855386012</v>
      </c>
      <c r="AB39" s="46">
        <f>+AB66</f>
        <v>46080.24110677142</v>
      </c>
      <c r="AC39" s="36"/>
      <c r="AD39" s="46">
        <f>+AD66</f>
        <v>3283.8355401757885</v>
      </c>
      <c r="AE39" s="46">
        <f>+AE66</f>
        <v>51446.756796087342</v>
      </c>
      <c r="AF39" s="36"/>
      <c r="AG39" s="46">
        <f>+AG66</f>
        <v>-927.5992925374386</v>
      </c>
      <c r="AH39" s="46">
        <f>+AH66</f>
        <v>-14532.388916419868</v>
      </c>
      <c r="AI39" s="36"/>
      <c r="AJ39" s="46">
        <f>+AJ66</f>
        <v>-4746.2191368432786</v>
      </c>
      <c r="AK39" s="46">
        <f>+AK66</f>
        <v>-74357.433143878021</v>
      </c>
      <c r="AL39" s="36"/>
      <c r="AM39" s="46">
        <f>+AM66</f>
        <v>-4422.5507921831249</v>
      </c>
      <c r="AN39" s="46">
        <f>+AN66</f>
        <v>-69286.629077535647</v>
      </c>
      <c r="AO39" s="36"/>
      <c r="AP39" s="46">
        <f>+AP66</f>
        <v>-4177.9937913020422</v>
      </c>
      <c r="AQ39" s="46">
        <f>+AQ66</f>
        <v>-65455.236063732016</v>
      </c>
      <c r="AR39" s="36"/>
      <c r="AS39" s="46">
        <f>+AS66</f>
        <v>-5334.8212901191682</v>
      </c>
      <c r="AT39" s="46">
        <f>+AT66</f>
        <v>-83578.866878533663</v>
      </c>
      <c r="AU39" s="36"/>
      <c r="AV39" s="46">
        <f>+AV66</f>
        <v>-1535.5409850403726</v>
      </c>
      <c r="AW39" s="46">
        <f>+AW66</f>
        <v>-24056.808765632493</v>
      </c>
    </row>
    <row r="40" spans="1:5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120" t="s">
        <v>72</v>
      </c>
      <c r="B41" s="120"/>
      <c r="C41" s="1"/>
      <c r="D41" s="1"/>
      <c r="E41" s="1"/>
      <c r="F41" s="66">
        <f>SUM(F35:F39)</f>
        <v>0</v>
      </c>
      <c r="G41" s="66">
        <f>SUM(G35:G39)</f>
        <v>0</v>
      </c>
      <c r="H41" s="1"/>
      <c r="I41" s="66">
        <f>SUM(I35:I39)</f>
        <v>0</v>
      </c>
      <c r="J41" s="66">
        <f>SUM(J35:J39)</f>
        <v>0</v>
      </c>
      <c r="K41" s="1"/>
      <c r="L41" s="66">
        <f>SUM(L35:L39)</f>
        <v>0</v>
      </c>
      <c r="M41" s="66">
        <f>SUM(M35:M39)</f>
        <v>0</v>
      </c>
      <c r="N41" s="1"/>
      <c r="O41" s="66">
        <f>SUM(O35:O39)</f>
        <v>0</v>
      </c>
      <c r="P41" s="66">
        <f>SUM(P35:P39)</f>
        <v>0</v>
      </c>
      <c r="Q41" s="1"/>
      <c r="R41" s="66">
        <f>SUM(R35:R39)</f>
        <v>-1607.964916541338</v>
      </c>
      <c r="S41" s="66">
        <f>SUM(S35:S39)</f>
        <v>-25191.450359147624</v>
      </c>
      <c r="T41" s="1"/>
      <c r="U41" s="66">
        <f>SUM(U35:U39)</f>
        <v>10948.471616322589</v>
      </c>
      <c r="V41" s="66">
        <f>SUM(V35:V39)</f>
        <v>171526.05532238723</v>
      </c>
      <c r="W41" s="1"/>
      <c r="X41" s="66">
        <f>SUM(X35:X39)</f>
        <v>15298.511700727948</v>
      </c>
      <c r="Y41" s="66">
        <f>SUM(Y35:Y39)</f>
        <v>239676.68331140451</v>
      </c>
      <c r="Z41" s="1"/>
      <c r="AA41" s="66">
        <f>SUM(AA35:AA39)</f>
        <v>15175.214478369066</v>
      </c>
      <c r="AB41" s="66">
        <f>SUM(AB35:AB39)</f>
        <v>237745.02682778204</v>
      </c>
      <c r="AC41" s="1"/>
      <c r="AD41" s="66">
        <f>SUM(AD35:AD39)</f>
        <v>14214.110835456257</v>
      </c>
      <c r="AE41" s="66">
        <f>SUM(AE35:AE39)</f>
        <v>222687.73642214801</v>
      </c>
      <c r="AF41" s="1"/>
      <c r="AG41" s="66">
        <f>SUM(AG35:AG39)</f>
        <v>3364.5712325642262</v>
      </c>
      <c r="AH41" s="66">
        <f>SUM(AH35:AH39)</f>
        <v>52711.615976839537</v>
      </c>
      <c r="AI41" s="1"/>
      <c r="AJ41" s="66">
        <f>SUM(AJ35:AJ39)</f>
        <v>7456.3909272636147</v>
      </c>
      <c r="AK41" s="66">
        <f>SUM(AK35:AK39)</f>
        <v>116816.79119379666</v>
      </c>
      <c r="AL41" s="1"/>
      <c r="AM41" s="66">
        <f>SUM(AM35:AM39)</f>
        <v>20540.139208963934</v>
      </c>
      <c r="AN41" s="66">
        <f>SUM(AN35:AN39)</f>
        <v>321795.51427376823</v>
      </c>
      <c r="AO41" s="1"/>
      <c r="AP41" s="66">
        <f>SUM(AP35:AP39)</f>
        <v>30192.439059850236</v>
      </c>
      <c r="AQ41" s="66">
        <f>SUM(AQ35:AQ39)</f>
        <v>473014.8786043204</v>
      </c>
      <c r="AR41" s="1"/>
      <c r="AS41" s="66">
        <f>SUM(AS35:AS39)</f>
        <v>39600.966321778731</v>
      </c>
      <c r="AT41" s="66">
        <f>SUM(AT35:AT39)</f>
        <v>620415.13904119993</v>
      </c>
      <c r="AU41" s="1"/>
      <c r="AV41" s="66">
        <f>SUM(AV35:AV39)</f>
        <v>57831.12422374665</v>
      </c>
      <c r="AW41" s="66">
        <f>SUM(AW35:AW39)</f>
        <v>906020.94617203088</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0</v>
      </c>
      <c r="N44" s="1"/>
      <c r="O44" s="34"/>
      <c r="P44" s="64">
        <f>P41</f>
        <v>0</v>
      </c>
      <c r="Q44" s="1"/>
      <c r="R44" s="34"/>
      <c r="S44" s="64">
        <f>S41</f>
        <v>-25191.450359147624</v>
      </c>
      <c r="T44" s="1"/>
      <c r="U44" s="34"/>
      <c r="V44" s="64">
        <f>V41</f>
        <v>171526.05532238723</v>
      </c>
      <c r="W44" s="34"/>
      <c r="X44" s="1"/>
      <c r="Y44" s="64">
        <f>Y41</f>
        <v>239676.68331140451</v>
      </c>
      <c r="Z44" s="34"/>
      <c r="AA44" s="1"/>
      <c r="AB44" s="64">
        <f>AB41</f>
        <v>237745.02682778204</v>
      </c>
      <c r="AC44" s="34"/>
      <c r="AD44" s="1"/>
      <c r="AE44" s="64">
        <f>AE41</f>
        <v>222687.73642214801</v>
      </c>
      <c r="AF44" s="34"/>
      <c r="AG44" s="1"/>
      <c r="AH44" s="64">
        <f>AH41</f>
        <v>52711.615976839537</v>
      </c>
      <c r="AI44" s="34"/>
      <c r="AJ44" s="1"/>
      <c r="AK44" s="64">
        <f>AK41</f>
        <v>116816.79119379666</v>
      </c>
      <c r="AL44" s="34"/>
      <c r="AM44" s="1"/>
      <c r="AN44" s="64">
        <f>AN41</f>
        <v>321795.51427376823</v>
      </c>
      <c r="AO44" s="34"/>
      <c r="AP44" s="1"/>
      <c r="AQ44" s="64">
        <f>AQ41</f>
        <v>473014.8786043204</v>
      </c>
      <c r="AR44" s="34"/>
      <c r="AS44" s="1"/>
      <c r="AT44" s="64">
        <f>AT41</f>
        <v>620415.13904119993</v>
      </c>
      <c r="AU44" s="34"/>
      <c r="AV44" s="1"/>
      <c r="AW44" s="64">
        <f>AW41</f>
        <v>906020.94617203088</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0</v>
      </c>
      <c r="N46" s="46"/>
      <c r="O46" s="46"/>
      <c r="P46" s="64">
        <f>P44/12</f>
        <v>0</v>
      </c>
      <c r="Q46" s="46"/>
      <c r="R46" s="46"/>
      <c r="S46" s="64">
        <f>S44/12</f>
        <v>-2099.2875299289685</v>
      </c>
      <c r="T46" s="46"/>
      <c r="U46" s="46"/>
      <c r="V46" s="64">
        <f>V44/12</f>
        <v>14293.837943532269</v>
      </c>
      <c r="W46" s="46"/>
      <c r="X46" s="1"/>
      <c r="Y46" s="64">
        <f>Y44/12</f>
        <v>19973.056942617044</v>
      </c>
      <c r="Z46" s="46"/>
      <c r="AA46" s="1"/>
      <c r="AB46" s="64">
        <f>AB44/12</f>
        <v>19812.085568981838</v>
      </c>
      <c r="AC46" s="46"/>
      <c r="AD46" s="1"/>
      <c r="AE46" s="64">
        <f>AE44/12</f>
        <v>18557.311368512335</v>
      </c>
      <c r="AF46" s="46"/>
      <c r="AG46" s="1"/>
      <c r="AH46" s="64">
        <f>AH44/12</f>
        <v>4392.6346647366281</v>
      </c>
      <c r="AI46" s="46"/>
      <c r="AJ46" s="1"/>
      <c r="AK46" s="64">
        <f>AK44/12</f>
        <v>9734.7325994830553</v>
      </c>
      <c r="AL46" s="46"/>
      <c r="AM46" s="1"/>
      <c r="AN46" s="64">
        <f>AN44/12</f>
        <v>26816.292856147353</v>
      </c>
      <c r="AO46" s="46"/>
      <c r="AP46" s="1"/>
      <c r="AQ46" s="64">
        <f>AQ44/12</f>
        <v>39417.906550360036</v>
      </c>
      <c r="AR46" s="46"/>
      <c r="AS46" s="1"/>
      <c r="AT46" s="64">
        <f>AT44/12</f>
        <v>51701.261586766661</v>
      </c>
      <c r="AU46" s="46"/>
      <c r="AV46" s="1"/>
      <c r="AW46" s="64">
        <f>AW44/12</f>
        <v>75501.745514335911</v>
      </c>
    </row>
    <row r="47" spans="1:51" x14ac:dyDescent="0.35">
      <c r="A47" s="120"/>
      <c r="B47" s="120"/>
      <c r="C47" s="1"/>
      <c r="D47" s="1"/>
      <c r="E47" s="1"/>
      <c r="F47" s="1"/>
      <c r="G47" s="1"/>
      <c r="H47" s="1"/>
      <c r="I47" s="1"/>
      <c r="J47" s="1"/>
      <c r="K47" s="1"/>
      <c r="L47" s="1"/>
      <c r="M47" s="1"/>
      <c r="N47" s="1"/>
      <c r="O47" s="1"/>
      <c r="P47" s="1"/>
      <c r="Q47" s="1"/>
      <c r="R47" s="1"/>
      <c r="S47" s="46"/>
      <c r="T47" s="46"/>
      <c r="U47" s="46"/>
      <c r="V47" s="73"/>
      <c r="W47" s="46"/>
      <c r="X47" s="1"/>
      <c r="Y47" s="46"/>
      <c r="Z47" s="46"/>
      <c r="AA47" s="1"/>
      <c r="AB47" s="1"/>
      <c r="AC47" s="46"/>
      <c r="AD47" s="1"/>
      <c r="AE47" s="46"/>
      <c r="AF47" s="46"/>
      <c r="AG47" s="1"/>
      <c r="AH47" s="1"/>
      <c r="AI47" s="82"/>
      <c r="AJ47" s="134"/>
      <c r="AK47" s="134"/>
      <c r="AL47" s="135"/>
      <c r="AM47" s="135"/>
      <c r="AN47" s="135"/>
      <c r="AO47" s="135"/>
      <c r="AP47" s="135"/>
      <c r="AQ47" s="135"/>
      <c r="AR47" s="135"/>
      <c r="AS47" s="135"/>
      <c r="AT47" s="135"/>
      <c r="AU47" s="135"/>
      <c r="AV47" s="135"/>
      <c r="AW47" s="135"/>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t="e">
        <f>V44+#REF!+#REF!+#REF!</f>
        <v>#REF!</v>
      </c>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120"/>
      <c r="E51" s="120"/>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
      <c r="AJ51" s="1"/>
      <c r="AK51" s="1"/>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120" t="s">
        <v>53</v>
      </c>
      <c r="G54" s="121" t="s">
        <v>54</v>
      </c>
      <c r="H54" s="1"/>
      <c r="I54" s="120" t="s">
        <v>53</v>
      </c>
      <c r="J54" s="121" t="s">
        <v>54</v>
      </c>
      <c r="K54" s="1"/>
      <c r="L54" s="120" t="s">
        <v>53</v>
      </c>
      <c r="M54" s="121" t="s">
        <v>54</v>
      </c>
      <c r="N54" s="1"/>
      <c r="O54" s="120" t="s">
        <v>53</v>
      </c>
      <c r="P54" s="121" t="s">
        <v>54</v>
      </c>
      <c r="Q54" s="1"/>
      <c r="R54" s="120" t="s">
        <v>53</v>
      </c>
      <c r="S54" s="121" t="s">
        <v>54</v>
      </c>
      <c r="T54" s="1"/>
      <c r="U54" s="120" t="s">
        <v>53</v>
      </c>
      <c r="V54" s="121" t="s">
        <v>54</v>
      </c>
      <c r="W54" s="1"/>
      <c r="X54" s="120" t="s">
        <v>53</v>
      </c>
      <c r="Y54" s="121" t="s">
        <v>54</v>
      </c>
      <c r="Z54" s="1"/>
      <c r="AA54" s="120" t="s">
        <v>53</v>
      </c>
      <c r="AB54" s="121" t="s">
        <v>54</v>
      </c>
      <c r="AC54" s="1"/>
      <c r="AD54" s="120" t="s">
        <v>53</v>
      </c>
      <c r="AE54" s="121" t="s">
        <v>54</v>
      </c>
      <c r="AF54" s="1"/>
      <c r="AG54" s="120" t="s">
        <v>53</v>
      </c>
      <c r="AH54" s="121"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120"/>
      <c r="G55" s="121"/>
      <c r="H55" s="1"/>
      <c r="I55" s="120"/>
      <c r="J55" s="121"/>
      <c r="K55" s="43"/>
      <c r="L55" s="120"/>
      <c r="M55" s="121"/>
      <c r="N55" s="43"/>
      <c r="O55" s="120"/>
      <c r="P55" s="121"/>
      <c r="Q55" s="43"/>
      <c r="R55" s="120"/>
      <c r="S55" s="121"/>
      <c r="T55" s="43"/>
      <c r="U55" s="120"/>
      <c r="V55" s="121"/>
      <c r="W55" s="43"/>
      <c r="X55" s="120"/>
      <c r="Y55" s="121"/>
      <c r="Z55" s="43"/>
      <c r="AA55" s="120"/>
      <c r="AB55" s="121"/>
      <c r="AC55" s="43" t="s">
        <v>55</v>
      </c>
      <c r="AD55" s="120"/>
      <c r="AE55" s="121"/>
      <c r="AF55" s="43" t="s">
        <v>55</v>
      </c>
      <c r="AG55" s="120"/>
      <c r="AH55" s="121"/>
      <c r="AI55" s="43" t="s">
        <v>55</v>
      </c>
      <c r="AJ55" s="158"/>
      <c r="AK55" s="121"/>
      <c r="AM55" s="158"/>
      <c r="AN55" s="121"/>
      <c r="AP55" s="158"/>
      <c r="AQ55" s="121"/>
      <c r="AS55" s="158"/>
      <c r="AT55" s="121"/>
      <c r="AV55" s="158"/>
      <c r="AW55" s="121"/>
    </row>
    <row r="56" spans="1:49" x14ac:dyDescent="0.35">
      <c r="A56" s="77" t="s">
        <v>79</v>
      </c>
      <c r="B56" s="77"/>
      <c r="C56" s="1"/>
      <c r="D56" s="109"/>
      <c r="E56" s="1"/>
      <c r="F56" s="80">
        <f>F34</f>
        <v>0</v>
      </c>
      <c r="G56" s="81">
        <f>G34</f>
        <v>0</v>
      </c>
      <c r="H56" s="1"/>
      <c r="I56" s="80">
        <f>I34</f>
        <v>0</v>
      </c>
      <c r="J56" s="81">
        <f>J34</f>
        <v>0</v>
      </c>
      <c r="K56" s="80"/>
      <c r="L56" s="80">
        <f>L34</f>
        <v>0</v>
      </c>
      <c r="M56" s="81">
        <f>M34</f>
        <v>0</v>
      </c>
      <c r="N56" s="80"/>
      <c r="O56" s="80">
        <f>O34</f>
        <v>0</v>
      </c>
      <c r="P56" s="81">
        <f>P34</f>
        <v>0</v>
      </c>
      <c r="Q56" s="80"/>
      <c r="R56" s="80">
        <f>R34</f>
        <v>822.26049226523571</v>
      </c>
      <c r="S56" s="81">
        <f>S34</f>
        <v>12882.081045488692</v>
      </c>
      <c r="T56" s="80"/>
      <c r="U56" s="80">
        <f>U34</f>
        <v>1403.0008544539801</v>
      </c>
      <c r="V56" s="81">
        <f>V34</f>
        <v>21980.346719779023</v>
      </c>
      <c r="W56" s="80"/>
      <c r="X56" s="80">
        <f>X34</f>
        <v>1063.9079693659803</v>
      </c>
      <c r="Y56" s="81">
        <f>Y34</f>
        <v>16667.891520067024</v>
      </c>
      <c r="Z56" s="80"/>
      <c r="AA56" s="80">
        <f>AA34</f>
        <v>637.7672019259802</v>
      </c>
      <c r="AB56" s="81">
        <f>AB34</f>
        <v>9991.6861635070236</v>
      </c>
      <c r="AC56" s="80"/>
      <c r="AD56" s="80">
        <f>AD34</f>
        <v>268.37597336598037</v>
      </c>
      <c r="AE56" s="81">
        <f>AE34</f>
        <v>4204.5569160670266</v>
      </c>
      <c r="AF56" s="80"/>
      <c r="AG56" s="80">
        <f>AG34</f>
        <v>391.25651336096769</v>
      </c>
      <c r="AH56" s="81">
        <f>AH34</f>
        <v>6129.6853759884943</v>
      </c>
      <c r="AI56" s="80"/>
      <c r="AJ56" s="80">
        <f>AJ34</f>
        <v>1617.6906858763848</v>
      </c>
      <c r="AK56" s="81">
        <f>AK34</f>
        <v>25343.820745396697</v>
      </c>
      <c r="AM56" s="80">
        <f>AM34</f>
        <v>2712.9878939525697</v>
      </c>
      <c r="AN56" s="81">
        <f>AN34</f>
        <v>42503.477005256929</v>
      </c>
      <c r="AP56" s="80">
        <f>AP34</f>
        <v>3668.5857732802824</v>
      </c>
      <c r="AQ56" s="81">
        <f>AQ34</f>
        <v>57474.510448057757</v>
      </c>
      <c r="AS56" s="80">
        <f>AS34</f>
        <v>4948.3642484834536</v>
      </c>
      <c r="AT56" s="81">
        <f>AT34</f>
        <v>77524.373226240787</v>
      </c>
      <c r="AV56" s="80">
        <f>AV34</f>
        <v>5664.9815207549282</v>
      </c>
      <c r="AW56" s="81">
        <f>AW34</f>
        <v>88751.377158493866</v>
      </c>
    </row>
    <row r="57" spans="1:49" x14ac:dyDescent="0.35">
      <c r="A57" s="77" t="s">
        <v>80</v>
      </c>
      <c r="B57" s="77"/>
      <c r="C57" s="1"/>
      <c r="D57" s="109"/>
      <c r="E57" s="1"/>
      <c r="F57" s="48">
        <f>F38</f>
        <v>0</v>
      </c>
      <c r="G57" s="48">
        <f>G38</f>
        <v>0</v>
      </c>
      <c r="H57" s="1"/>
      <c r="I57" s="48">
        <f>I38</f>
        <v>0</v>
      </c>
      <c r="J57" s="48">
        <f>J38</f>
        <v>0</v>
      </c>
      <c r="K57" s="82"/>
      <c r="L57" s="48">
        <f>L38</f>
        <v>0</v>
      </c>
      <c r="M57" s="48">
        <f>M38</f>
        <v>0</v>
      </c>
      <c r="N57" s="82"/>
      <c r="O57" s="48">
        <f>O38</f>
        <v>0</v>
      </c>
      <c r="P57" s="48">
        <f>P38</f>
        <v>0</v>
      </c>
      <c r="Q57" s="82"/>
      <c r="R57" s="48">
        <f>R38</f>
        <v>879.64139999999986</v>
      </c>
      <c r="S57" s="48">
        <f>S38</f>
        <v>13781.048599999998</v>
      </c>
      <c r="T57" s="82"/>
      <c r="U57" s="48">
        <f>U38</f>
        <v>12047.8014</v>
      </c>
      <c r="V57" s="48">
        <f>V38</f>
        <v>188748.88860000001</v>
      </c>
      <c r="W57" s="82"/>
      <c r="X57" s="48">
        <f>X38</f>
        <v>11456.921399999999</v>
      </c>
      <c r="Y57" s="48">
        <f>Y38</f>
        <v>179491.76859999998</v>
      </c>
      <c r="Z57" s="82"/>
      <c r="AA57" s="48">
        <f>AA38</f>
        <v>11187.819599999999</v>
      </c>
      <c r="AB57" s="48">
        <f>AB38</f>
        <v>175275.84039999999</v>
      </c>
      <c r="AC57" s="82"/>
      <c r="AD57" s="48">
        <f>AD38</f>
        <v>10490.0694</v>
      </c>
      <c r="AE57" s="48">
        <f>AE38</f>
        <v>164344.42060000001</v>
      </c>
      <c r="AF57" s="82"/>
      <c r="AG57" s="48">
        <f>AG38</f>
        <v>3650.4088145125183</v>
      </c>
      <c r="AH57" s="48">
        <f>AH38</f>
        <v>57189.738094029453</v>
      </c>
      <c r="AI57" s="82"/>
      <c r="AJ57" s="48">
        <f>AJ38</f>
        <v>9560.1233425512237</v>
      </c>
      <c r="AK57" s="48">
        <f>AK38</f>
        <v>149775.26569996917</v>
      </c>
      <c r="AM57" s="48">
        <f>AM38</f>
        <v>20531.042747378568</v>
      </c>
      <c r="AN57" s="48">
        <f>AN38</f>
        <v>321653.0030422642</v>
      </c>
      <c r="AP57" s="48">
        <f>AP38</f>
        <v>28377.82296755803</v>
      </c>
      <c r="AQ57" s="48">
        <f>AQ38</f>
        <v>444585.8931584091</v>
      </c>
      <c r="AS57" s="48">
        <f>AS38</f>
        <v>36852.668302254096</v>
      </c>
      <c r="AT57" s="48">
        <f>AT38</f>
        <v>577358.47006864741</v>
      </c>
      <c r="AV57" s="48">
        <f>AV38</f>
        <v>50112.956463877403</v>
      </c>
      <c r="AW57" s="48">
        <f>AW38</f>
        <v>785102.98460074596</v>
      </c>
    </row>
    <row r="58" spans="1:49" x14ac:dyDescent="0.35">
      <c r="A58" s="77" t="s">
        <v>81</v>
      </c>
      <c r="B58" s="77"/>
      <c r="C58" s="1"/>
      <c r="D58" s="109"/>
      <c r="E58" s="1"/>
      <c r="F58" s="82">
        <f>-F98*$F$19</f>
        <v>0</v>
      </c>
      <c r="G58" s="82">
        <f>-F98*$G$19</f>
        <v>0</v>
      </c>
      <c r="H58" s="1"/>
      <c r="I58" s="82">
        <f>-G98*$F$19</f>
        <v>0</v>
      </c>
      <c r="J58" s="82">
        <f>-G98*$G$19</f>
        <v>0</v>
      </c>
      <c r="K58" s="82"/>
      <c r="L58" s="82">
        <f>-H98*$F$19</f>
        <v>0</v>
      </c>
      <c r="M58" s="82">
        <f>-H98*$G$19</f>
        <v>0</v>
      </c>
      <c r="N58" s="82"/>
      <c r="O58" s="82">
        <f>-I98*$F$19</f>
        <v>0</v>
      </c>
      <c r="P58" s="82">
        <f>-I98*$G$19</f>
        <v>0</v>
      </c>
      <c r="Q58" s="82"/>
      <c r="R58" s="82">
        <f>-J98*$F$19</f>
        <v>-12385.338829787235</v>
      </c>
      <c r="S58" s="82">
        <f>-J98*$G$19</f>
        <v>-194036.97500000001</v>
      </c>
      <c r="T58" s="82"/>
      <c r="U58" s="82">
        <f>-K98*$F$19</f>
        <v>-22882.692423191489</v>
      </c>
      <c r="V58" s="82">
        <f>-K98*$G$19</f>
        <v>-358495.51462999999</v>
      </c>
      <c r="W58" s="82"/>
      <c r="X58" s="82">
        <f>-L98*$F$19</f>
        <v>-6705.9905504361686</v>
      </c>
      <c r="Y58" s="82">
        <f>-L98*$G$19</f>
        <v>-105060.51862349997</v>
      </c>
      <c r="Z58" s="82"/>
      <c r="AA58" s="82">
        <f>-M98*$F$19</f>
        <v>-3667.6637476962746</v>
      </c>
      <c r="AB58" s="82">
        <f>-M98*$G$19</f>
        <v>-57460.065380574968</v>
      </c>
      <c r="AC58" s="83"/>
      <c r="AD58" s="82">
        <f>-N98*$F$19</f>
        <v>-1650.4486864633236</v>
      </c>
      <c r="AE58" s="82">
        <f>-N98*$G$19</f>
        <v>-25857.029421258736</v>
      </c>
      <c r="AF58" s="82"/>
      <c r="AG58" s="82">
        <f>-O98*$F$19</f>
        <v>-6614.4407241565705</v>
      </c>
      <c r="AH58" s="82">
        <f>-O98*$G$19</f>
        <v>-103626.23801178626</v>
      </c>
      <c r="AI58" s="82"/>
      <c r="AJ58" s="82">
        <f>-P98*$F$19</f>
        <v>-24341.855785332551</v>
      </c>
      <c r="AK58" s="82">
        <f>-P98*$G$19</f>
        <v>-381355.74063687661</v>
      </c>
      <c r="AM58" s="82">
        <f>-Q98*$F$19</f>
        <v>-35510.350763046597</v>
      </c>
      <c r="AN58" s="82">
        <f>-Q98*$G$19</f>
        <v>-556328.82862106338</v>
      </c>
      <c r="AP58" s="82">
        <f>-R98*$F$19</f>
        <v>-43634.429256336429</v>
      </c>
      <c r="AQ58" s="82">
        <f>-R98*$G$19</f>
        <v>-683606.05834927072</v>
      </c>
      <c r="AS58" s="82">
        <f>-S98*$F$19</f>
        <v>-56597.612355407698</v>
      </c>
      <c r="AT58" s="82">
        <f>-S98*$G$19</f>
        <v>-886695.92690138717</v>
      </c>
      <c r="AV58" s="82">
        <f>-T98*$F$19</f>
        <v>-60036.891282763172</v>
      </c>
      <c r="AW58" s="82">
        <f>-T98*$G$19</f>
        <v>-940577.96342995635</v>
      </c>
    </row>
    <row r="59" spans="1:49" x14ac:dyDescent="0.35">
      <c r="A59" s="79" t="s">
        <v>82</v>
      </c>
      <c r="B59" s="79"/>
      <c r="C59" s="1"/>
      <c r="D59" s="109"/>
      <c r="E59" s="1"/>
      <c r="F59" s="84">
        <f>SUM(F56:F58)</f>
        <v>0</v>
      </c>
      <c r="G59" s="84">
        <f>SUM(G56:G58)</f>
        <v>0</v>
      </c>
      <c r="H59" s="1"/>
      <c r="I59" s="84">
        <f>SUM(I56:I58)</f>
        <v>0</v>
      </c>
      <c r="J59" s="84">
        <f>SUM(J56:J58)</f>
        <v>0</v>
      </c>
      <c r="K59" s="82"/>
      <c r="L59" s="84">
        <f>SUM(L56:L58)</f>
        <v>0</v>
      </c>
      <c r="M59" s="84">
        <f>SUM(M56:M58)</f>
        <v>0</v>
      </c>
      <c r="N59" s="82"/>
      <c r="O59" s="84">
        <f>SUM(O56:O58)</f>
        <v>0</v>
      </c>
      <c r="P59" s="84">
        <f>SUM(P56:P58)</f>
        <v>0</v>
      </c>
      <c r="Q59" s="82"/>
      <c r="R59" s="84">
        <f>SUM(R56:R58)</f>
        <v>-10683.436937521999</v>
      </c>
      <c r="S59" s="84">
        <f>SUM(S56:S58)</f>
        <v>-167373.84535451132</v>
      </c>
      <c r="T59" s="82"/>
      <c r="U59" s="84">
        <f>SUM(U56:U58)</f>
        <v>-9431.8901687375092</v>
      </c>
      <c r="V59" s="84">
        <f>SUM(V56:V58)</f>
        <v>-147766.27931022097</v>
      </c>
      <c r="W59" s="82"/>
      <c r="X59" s="84">
        <f>SUM(X56:X58)</f>
        <v>5814.8388189298112</v>
      </c>
      <c r="Y59" s="84">
        <f>SUM(Y56:Y58)</f>
        <v>91099.141496567041</v>
      </c>
      <c r="Z59" s="82"/>
      <c r="AA59" s="84">
        <f>SUM(AA56:AA58)</f>
        <v>8157.9230542297046</v>
      </c>
      <c r="AB59" s="84">
        <f>SUM(AB56:AB58)</f>
        <v>127807.46118293205</v>
      </c>
      <c r="AC59" s="83"/>
      <c r="AD59" s="84">
        <f>SUM(AD56:AD58)</f>
        <v>9107.9966869026575</v>
      </c>
      <c r="AE59" s="84">
        <f>SUM(AE56:AE58)</f>
        <v>142691.94809480829</v>
      </c>
      <c r="AF59" s="82"/>
      <c r="AG59" s="84">
        <f>SUM(AG56:AG58)</f>
        <v>-2572.7753962830843</v>
      </c>
      <c r="AH59" s="84">
        <f>SUM(AH56:AH58)</f>
        <v>-40306.814541768312</v>
      </c>
      <c r="AI59" s="82"/>
      <c r="AJ59" s="84">
        <f>SUM(AJ56:AJ58)</f>
        <v>-13164.041756904942</v>
      </c>
      <c r="AK59" s="84">
        <f>SUM(AK56:AK58)</f>
        <v>-206236.65419151075</v>
      </c>
      <c r="AM59" s="84">
        <f>SUM(AM56:AM58)</f>
        <v>-12266.32012171546</v>
      </c>
      <c r="AN59" s="84">
        <f>SUM(AN56:AN58)</f>
        <v>-192172.34857354226</v>
      </c>
      <c r="AP59" s="84">
        <f>SUM(AP56:AP58)</f>
        <v>-11588.020515498116</v>
      </c>
      <c r="AQ59" s="84">
        <f>SUM(AQ56:AQ58)</f>
        <v>-181545.65474280389</v>
      </c>
      <c r="AS59" s="84">
        <f>SUM(AS56:AS58)</f>
        <v>-14796.579804670146</v>
      </c>
      <c r="AT59" s="84">
        <f>SUM(AT56:AT58)</f>
        <v>-231813.08360649901</v>
      </c>
      <c r="AV59" s="84">
        <f>SUM(AV56:AV58)</f>
        <v>-4258.9532981308439</v>
      </c>
      <c r="AW59" s="84">
        <f>SUM(AW56:AW58)</f>
        <v>-66723.60167071654</v>
      </c>
    </row>
    <row r="60" spans="1:49" x14ac:dyDescent="0.35">
      <c r="A60" s="77"/>
      <c r="B60" s="122">
        <f>B27</f>
        <v>2015</v>
      </c>
      <c r="C60" s="122">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09"/>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09"/>
      <c r="E63" s="1"/>
      <c r="F63" s="86">
        <f>F59*F61</f>
        <v>0</v>
      </c>
      <c r="G63" s="86">
        <f>G59*G61</f>
        <v>0</v>
      </c>
      <c r="H63" s="1"/>
      <c r="I63" s="86">
        <f>I59*I61</f>
        <v>0</v>
      </c>
      <c r="J63" s="86">
        <f>J59*J61</f>
        <v>0</v>
      </c>
      <c r="K63" s="82"/>
      <c r="L63" s="86">
        <f>L59*L61</f>
        <v>0</v>
      </c>
      <c r="M63" s="86">
        <f>M59*M61</f>
        <v>0</v>
      </c>
      <c r="N63" s="82"/>
      <c r="O63" s="86">
        <f>O59*O61</f>
        <v>0</v>
      </c>
      <c r="P63" s="86">
        <f>P59*P61</f>
        <v>0</v>
      </c>
      <c r="Q63" s="82"/>
      <c r="R63" s="86">
        <f>R59*R61</f>
        <v>-2831.11078844333</v>
      </c>
      <c r="S63" s="86">
        <f>S59*S61</f>
        <v>-44354.069018945498</v>
      </c>
      <c r="T63" s="82"/>
      <c r="U63" s="86">
        <f>U59*U61</f>
        <v>-2499.45089471544</v>
      </c>
      <c r="V63" s="86">
        <f>V59*V61</f>
        <v>-39158.064017208562</v>
      </c>
      <c r="W63" s="82"/>
      <c r="X63" s="86">
        <f>X59*X61</f>
        <v>1540.9322870164001</v>
      </c>
      <c r="Y63" s="86">
        <f>Y59*Y61</f>
        <v>24141.272496590267</v>
      </c>
      <c r="Z63" s="82"/>
      <c r="AA63" s="86">
        <f>AA59*AA61</f>
        <v>2161.8496093708718</v>
      </c>
      <c r="AB63" s="86">
        <f>AB59*AB61</f>
        <v>33868.977213476996</v>
      </c>
      <c r="AC63" s="82"/>
      <c r="AD63" s="86">
        <f>AD59*AD61</f>
        <v>2413.6191220292044</v>
      </c>
      <c r="AE63" s="86">
        <f>AE59*AE61</f>
        <v>37813.366245124198</v>
      </c>
      <c r="AF63" s="82"/>
      <c r="AG63" s="86">
        <f>AG59*AG61</f>
        <v>-681.78548001501736</v>
      </c>
      <c r="AH63" s="86">
        <f>AH59*AH61</f>
        <v>-10681.305853568603</v>
      </c>
      <c r="AI63" s="82"/>
      <c r="AJ63" s="86">
        <f>AJ59*AJ61</f>
        <v>-3488.4710655798099</v>
      </c>
      <c r="AK63" s="86">
        <f>AK59*AK61</f>
        <v>-54652.713360750349</v>
      </c>
      <c r="AM63" s="86">
        <f>AM59*AM61</f>
        <v>-3250.5748322545969</v>
      </c>
      <c r="AN63" s="86">
        <f>AN59*AN61</f>
        <v>-50925.672371988701</v>
      </c>
      <c r="AP63" s="86">
        <f>AP59*AP61</f>
        <v>-3070.8254366070009</v>
      </c>
      <c r="AQ63" s="86">
        <f>AQ59*AQ61</f>
        <v>-48109.598506843031</v>
      </c>
      <c r="AS63" s="86">
        <f>AS59*AS61</f>
        <v>-3921.0936482375887</v>
      </c>
      <c r="AT63" s="86">
        <f>AT59*AT61</f>
        <v>-61430.467155722239</v>
      </c>
      <c r="AV63" s="86">
        <f>AV59*AV61</f>
        <v>-1128.6226240046738</v>
      </c>
      <c r="AW63" s="86">
        <f>AW59*AW61</f>
        <v>-17681.754442739883</v>
      </c>
    </row>
    <row r="64" spans="1:49" x14ac:dyDescent="0.35">
      <c r="A64" s="87" t="s">
        <v>85</v>
      </c>
      <c r="B64" s="1"/>
      <c r="C64" s="1"/>
      <c r="D64" s="109"/>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09"/>
      <c r="E65" s="1"/>
      <c r="F65" s="88">
        <f>F63/(1-F61)</f>
        <v>0</v>
      </c>
      <c r="G65" s="88">
        <f>G63/(1-G61)</f>
        <v>0</v>
      </c>
      <c r="H65" s="1"/>
      <c r="I65" s="88">
        <f>I63/(1-I61)</f>
        <v>0</v>
      </c>
      <c r="J65" s="88">
        <f>J63/(1-J61)</f>
        <v>0</v>
      </c>
      <c r="K65" s="89"/>
      <c r="L65" s="48">
        <f>L63/(1-L61)</f>
        <v>0</v>
      </c>
      <c r="M65" s="48">
        <f>M63/(1-M61)</f>
        <v>0</v>
      </c>
      <c r="N65" s="89"/>
      <c r="O65" s="48">
        <f>O63/(1-O61)</f>
        <v>0</v>
      </c>
      <c r="P65" s="48">
        <f>P63/(1-P61)</f>
        <v>0</v>
      </c>
      <c r="Q65" s="82"/>
      <c r="R65" s="48">
        <f>R63/(1-R61)</f>
        <v>-3851.8514128480679</v>
      </c>
      <c r="S65" s="48">
        <f>S63/(1-S61)</f>
        <v>-60345.672134619723</v>
      </c>
      <c r="T65" s="89"/>
      <c r="U65" s="48">
        <f>U63/(1-U61)</f>
        <v>-3400.6134621978777</v>
      </c>
      <c r="V65" s="48">
        <f>V63/(1-V61)</f>
        <v>-53276.277574433421</v>
      </c>
      <c r="W65" s="82"/>
      <c r="X65" s="48">
        <f>X63/(1-X61)</f>
        <v>2096.5065129474833</v>
      </c>
      <c r="Y65" s="48">
        <f>Y63/(1-Y61)</f>
        <v>32845.268702843903</v>
      </c>
      <c r="Z65" s="82"/>
      <c r="AA65" s="48">
        <f>AA63/(1-AA61)</f>
        <v>2941.2919855386012</v>
      </c>
      <c r="AB65" s="48">
        <f>AB63/(1-AB61)</f>
        <v>46080.24110677142</v>
      </c>
      <c r="AC65" s="82"/>
      <c r="AD65" s="48">
        <f>AD63/(1-AD61)</f>
        <v>3283.8355401757885</v>
      </c>
      <c r="AE65" s="48">
        <f>AE63/(1-AE61)</f>
        <v>51446.756796087342</v>
      </c>
      <c r="AF65" s="82"/>
      <c r="AG65" s="48">
        <f>AG63/(1-AG61)</f>
        <v>-927.5992925374386</v>
      </c>
      <c r="AH65" s="48">
        <f>AH63/(1-AH61)</f>
        <v>-14532.388916419868</v>
      </c>
      <c r="AI65" s="82"/>
      <c r="AJ65" s="48">
        <f>AJ63/(1-AJ61)</f>
        <v>-4746.2191368432786</v>
      </c>
      <c r="AK65" s="48">
        <f>AK63/(1-AK61)</f>
        <v>-74357.433143878021</v>
      </c>
      <c r="AM65" s="48">
        <f>AM63/(1-AM61)</f>
        <v>-4422.5507921831249</v>
      </c>
      <c r="AN65" s="48">
        <f>AN63/(1-AN61)</f>
        <v>-69286.629077535647</v>
      </c>
      <c r="AP65" s="48">
        <f>AP63/(1-AP61)</f>
        <v>-4177.9937913020422</v>
      </c>
      <c r="AQ65" s="48">
        <f>AQ63/(1-AQ61)</f>
        <v>-65455.236063732016</v>
      </c>
      <c r="AS65" s="48">
        <f>AS63/(1-AS61)</f>
        <v>-5334.8212901191682</v>
      </c>
      <c r="AT65" s="48">
        <f>AT63/(1-AT61)</f>
        <v>-83578.866878533663</v>
      </c>
      <c r="AV65" s="48">
        <f>AV63/(1-AV61)</f>
        <v>-1535.5409850403726</v>
      </c>
      <c r="AW65" s="48">
        <f>AW63/(1-AW61)</f>
        <v>-24056.808765632493</v>
      </c>
    </row>
    <row r="66" spans="1:49" x14ac:dyDescent="0.35">
      <c r="A66" s="79" t="s">
        <v>86</v>
      </c>
      <c r="B66" s="1"/>
      <c r="C66" s="1"/>
      <c r="D66" s="109"/>
      <c r="E66" s="1"/>
      <c r="F66" s="90">
        <f>+F65</f>
        <v>0</v>
      </c>
      <c r="G66" s="90">
        <f>+G65</f>
        <v>0</v>
      </c>
      <c r="H66" s="1"/>
      <c r="I66" s="90">
        <f>+I65</f>
        <v>0</v>
      </c>
      <c r="J66" s="90">
        <f>+J65</f>
        <v>0</v>
      </c>
      <c r="K66" s="91"/>
      <c r="L66" s="90">
        <f>+L65</f>
        <v>0</v>
      </c>
      <c r="M66" s="90">
        <f>+M65</f>
        <v>0</v>
      </c>
      <c r="N66" s="91"/>
      <c r="O66" s="90">
        <f>+O65</f>
        <v>0</v>
      </c>
      <c r="P66" s="90">
        <f>+P65</f>
        <v>0</v>
      </c>
      <c r="Q66" s="91"/>
      <c r="R66" s="90">
        <f>+R65</f>
        <v>-3851.8514128480679</v>
      </c>
      <c r="S66" s="90">
        <f>+S65</f>
        <v>-60345.672134619723</v>
      </c>
      <c r="T66" s="91"/>
      <c r="U66" s="90">
        <f>+U65</f>
        <v>-3400.6134621978777</v>
      </c>
      <c r="V66" s="90">
        <f>+V65</f>
        <v>-53276.277574433421</v>
      </c>
      <c r="W66" s="91"/>
      <c r="X66" s="90">
        <f>+X65</f>
        <v>2096.5065129474833</v>
      </c>
      <c r="Y66" s="90">
        <f>+Y65</f>
        <v>32845.268702843903</v>
      </c>
      <c r="Z66" s="91"/>
      <c r="AA66" s="90">
        <f>+AA65</f>
        <v>2941.2919855386012</v>
      </c>
      <c r="AB66" s="90">
        <f>+AB65</f>
        <v>46080.24110677142</v>
      </c>
      <c r="AC66" s="91"/>
      <c r="AD66" s="90">
        <f>+AD65</f>
        <v>3283.8355401757885</v>
      </c>
      <c r="AE66" s="90">
        <f>+AE65</f>
        <v>51446.756796087342</v>
      </c>
      <c r="AF66" s="91"/>
      <c r="AG66" s="90">
        <f>+AG65</f>
        <v>-927.5992925374386</v>
      </c>
      <c r="AH66" s="90">
        <f>+AH65</f>
        <v>-14532.388916419868</v>
      </c>
      <c r="AI66" s="91"/>
      <c r="AJ66" s="90">
        <f>+AJ65</f>
        <v>-4746.2191368432786</v>
      </c>
      <c r="AK66" s="90">
        <f>+AK65</f>
        <v>-74357.433143878021</v>
      </c>
      <c r="AM66" s="90">
        <f>+AM65</f>
        <v>-4422.5507921831249</v>
      </c>
      <c r="AN66" s="90">
        <f>+AN65</f>
        <v>-69286.629077535647</v>
      </c>
      <c r="AP66" s="90">
        <f>+AP65</f>
        <v>-4177.9937913020422</v>
      </c>
      <c r="AQ66" s="90">
        <f>+AQ65</f>
        <v>-65455.236063732016</v>
      </c>
      <c r="AS66" s="90">
        <f>+AS65</f>
        <v>-5334.8212901191682</v>
      </c>
      <c r="AT66" s="90">
        <f>+AT65</f>
        <v>-83578.866878533663</v>
      </c>
      <c r="AV66" s="90">
        <f>+AV65</f>
        <v>-1535.5409850403726</v>
      </c>
      <c r="AW66" s="90">
        <f>+AW65</f>
        <v>-24056.808765632493</v>
      </c>
    </row>
    <row r="67" spans="1:49" x14ac:dyDescent="0.35">
      <c r="A67" s="1"/>
      <c r="B67" s="75"/>
      <c r="C67" s="75"/>
      <c r="D67" s="145"/>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45"/>
      <c r="E68" s="75"/>
      <c r="F68" s="75"/>
      <c r="G68" s="75"/>
      <c r="H68" s="75"/>
      <c r="I68" s="75"/>
      <c r="J68" s="75"/>
      <c r="K68" s="93" t="s">
        <v>28</v>
      </c>
      <c r="L68" s="75"/>
      <c r="M68" s="75"/>
      <c r="N68" s="75"/>
      <c r="O68" s="75"/>
      <c r="P68" s="136"/>
      <c r="Q68" s="136"/>
      <c r="R68" s="136"/>
      <c r="S68" s="137"/>
      <c r="T68" s="137"/>
      <c r="U68" s="92"/>
      <c r="V68" s="92"/>
      <c r="W68" s="1"/>
      <c r="X68" s="1"/>
      <c r="Y68" s="1"/>
      <c r="Z68" s="1"/>
      <c r="AA68" s="1"/>
      <c r="AB68" s="1"/>
      <c r="AC68" s="1"/>
      <c r="AD68" s="1"/>
      <c r="AE68" s="1"/>
      <c r="AF68" s="1"/>
      <c r="AG68" s="1"/>
      <c r="AH68" s="1"/>
      <c r="AI68" s="1"/>
      <c r="AJ68" s="1"/>
      <c r="AK68" s="1"/>
    </row>
    <row r="69" spans="1:49" ht="15" thickBot="1" x14ac:dyDescent="0.4">
      <c r="A69" s="94"/>
      <c r="B69" s="94"/>
      <c r="C69" s="94"/>
      <c r="D69" s="146"/>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47"/>
      <c r="E70" s="97"/>
      <c r="F70" s="97"/>
      <c r="G70" s="97"/>
      <c r="H70" s="97"/>
      <c r="I70" s="97"/>
      <c r="J70" s="98"/>
      <c r="K70" s="98"/>
      <c r="L70" s="98"/>
      <c r="M70" s="1"/>
      <c r="N70" s="98"/>
      <c r="O70" s="1"/>
      <c r="P70" s="1"/>
      <c r="Q70" s="1"/>
      <c r="R70" s="1"/>
      <c r="S70" s="1"/>
      <c r="T70" s="1"/>
      <c r="U70" s="1"/>
      <c r="V70" s="1"/>
      <c r="W70" s="1"/>
      <c r="X70" s="1"/>
      <c r="Y70" s="1"/>
      <c r="Z70" s="1"/>
      <c r="AA70" s="1"/>
      <c r="AB70" s="1"/>
    </row>
    <row r="71" spans="1:49" x14ac:dyDescent="0.35">
      <c r="A71" s="99" t="s">
        <v>88</v>
      </c>
      <c r="B71" s="100"/>
      <c r="C71" s="100"/>
      <c r="D71" s="148"/>
      <c r="G71" s="101"/>
      <c r="H71" s="101"/>
      <c r="I71" s="101"/>
      <c r="K71" s="48"/>
      <c r="L71" s="48"/>
      <c r="M71" s="1"/>
      <c r="N71" s="48"/>
      <c r="O71" s="1"/>
      <c r="P71" s="1"/>
      <c r="Q71" s="1"/>
      <c r="R71" s="1"/>
      <c r="S71" s="1"/>
      <c r="T71" s="1"/>
      <c r="U71" s="1"/>
      <c r="V71" s="1"/>
      <c r="W71" s="1"/>
      <c r="X71" s="1"/>
      <c r="Y71" s="1"/>
      <c r="Z71" s="1"/>
      <c r="AA71" s="1"/>
      <c r="AB71" s="1"/>
    </row>
    <row r="72" spans="1:49" x14ac:dyDescent="0.35">
      <c r="A72" s="94" t="s">
        <v>89</v>
      </c>
      <c r="B72" s="94"/>
      <c r="C72" s="94"/>
      <c r="D72" s="146"/>
      <c r="E72" s="94"/>
      <c r="F72" s="102"/>
      <c r="G72" s="84">
        <f t="shared" ref="G72:S72" si="15">F74</f>
        <v>0</v>
      </c>
      <c r="H72" s="84">
        <f t="shared" si="15"/>
        <v>0</v>
      </c>
      <c r="I72" s="84">
        <f t="shared" si="15"/>
        <v>0</v>
      </c>
      <c r="J72" s="84">
        <f t="shared" si="15"/>
        <v>0</v>
      </c>
      <c r="K72" s="84">
        <f t="shared" si="15"/>
        <v>751453.24579322198</v>
      </c>
      <c r="L72" s="84">
        <f t="shared" si="15"/>
        <v>850927.00579322199</v>
      </c>
      <c r="M72" s="84">
        <f t="shared" si="15"/>
        <v>811535.00579322199</v>
      </c>
      <c r="N72" s="84">
        <f t="shared" si="15"/>
        <v>811535.00579322199</v>
      </c>
      <c r="O72" s="84">
        <f t="shared" si="15"/>
        <v>811535.00579322199</v>
      </c>
      <c r="P72" s="84">
        <f t="shared" si="15"/>
        <v>1167397.9642931053</v>
      </c>
      <c r="Q72" s="84">
        <f t="shared" si="15"/>
        <v>2106405.1548515307</v>
      </c>
      <c r="R72" s="84">
        <f t="shared" si="15"/>
        <v>2655671.6406353451</v>
      </c>
      <c r="S72" s="84">
        <f t="shared" si="15"/>
        <v>3782451.9071524669</v>
      </c>
      <c r="T72" s="84">
        <f>S74</f>
        <v>4895800.0763963331</v>
      </c>
      <c r="U72" s="1"/>
      <c r="V72" s="1"/>
      <c r="W72" s="1"/>
      <c r="X72" s="1"/>
      <c r="Y72" s="1"/>
      <c r="Z72" s="1"/>
      <c r="AA72" s="1"/>
      <c r="AB72" s="1"/>
    </row>
    <row r="73" spans="1:49" x14ac:dyDescent="0.35">
      <c r="A73" s="94" t="s">
        <v>90</v>
      </c>
      <c r="B73" s="94"/>
      <c r="C73" s="94"/>
      <c r="D73" s="94"/>
      <c r="E73" s="94"/>
      <c r="F73" s="98">
        <f>'App.2-FA Proposed REG ISA'!C61</f>
        <v>0</v>
      </c>
      <c r="G73" s="98">
        <f>'App.2-FA Proposed REG ISA'!D61</f>
        <v>0</v>
      </c>
      <c r="H73" s="98">
        <v>0</v>
      </c>
      <c r="I73" s="98">
        <f>'App.2-FA Proposed REG ISA'!F61</f>
        <v>0</v>
      </c>
      <c r="J73" s="98">
        <f>'App.2-FA Proposed REG ISA'!G40</f>
        <v>751453.24579322198</v>
      </c>
      <c r="K73" s="98">
        <f>'App.2-FA Proposed REG ISA'!H40</f>
        <v>99473.76</v>
      </c>
      <c r="L73" s="98">
        <f>'App.2-FA Proposed REG ISA'!I40</f>
        <v>-39392</v>
      </c>
      <c r="M73" s="98">
        <f>'App.2-FA Proposed REG ISA'!J61</f>
        <v>0</v>
      </c>
      <c r="N73" s="98">
        <f>'App.2-FA Proposed REG ISA'!K61</f>
        <v>0</v>
      </c>
      <c r="O73" s="98">
        <f>'App.2-FA Proposed REG ISA'!L40</f>
        <v>355862.95849988324</v>
      </c>
      <c r="P73" s="98">
        <f>'App.2-FA Proposed REG ISA'!M40</f>
        <v>939007.19055842538</v>
      </c>
      <c r="Q73" s="98">
        <f>'App.2-FA Proposed REG ISA'!N40</f>
        <v>549266.48578381469</v>
      </c>
      <c r="R73" s="98">
        <f>'App.2-FA Proposed REG ISA'!O40</f>
        <v>1126780.2665171218</v>
      </c>
      <c r="S73" s="98">
        <f>'App.2-FA Proposed REG ISA'!P40</f>
        <v>1113348.1692438659</v>
      </c>
      <c r="T73" s="98">
        <f>'App.2-FA Proposed REG ISA'!Q40</f>
        <v>981680.0563821767</v>
      </c>
      <c r="U73" s="1"/>
      <c r="V73" s="103"/>
      <c r="W73" s="1"/>
      <c r="X73" s="1"/>
      <c r="Y73" s="1"/>
      <c r="Z73" s="1"/>
      <c r="AA73" s="1"/>
      <c r="AB73" s="1"/>
    </row>
    <row r="74" spans="1:49" x14ac:dyDescent="0.35">
      <c r="A74" s="94" t="s">
        <v>91</v>
      </c>
      <c r="B74" s="94"/>
      <c r="C74" s="94"/>
      <c r="D74" s="94"/>
      <c r="E74" s="94"/>
      <c r="F74" s="84">
        <f>SUM(F72:F73)</f>
        <v>0</v>
      </c>
      <c r="G74" s="84">
        <f>SUM(G72:G73)</f>
        <v>0</v>
      </c>
      <c r="H74" s="84">
        <f>SUM(H72:H73)</f>
        <v>0</v>
      </c>
      <c r="I74" s="84">
        <f>SUM(I72:I73)</f>
        <v>0</v>
      </c>
      <c r="J74" s="84">
        <f>J73</f>
        <v>751453.24579322198</v>
      </c>
      <c r="K74" s="84">
        <f t="shared" ref="K74:T74" si="16">SUM(K72:K73)</f>
        <v>850927.00579322199</v>
      </c>
      <c r="L74" s="84">
        <f t="shared" si="16"/>
        <v>811535.00579322199</v>
      </c>
      <c r="M74" s="84">
        <f t="shared" si="16"/>
        <v>811535.00579322199</v>
      </c>
      <c r="N74" s="84">
        <f t="shared" si="16"/>
        <v>811535.00579322199</v>
      </c>
      <c r="O74" s="84">
        <f t="shared" si="16"/>
        <v>1167397.9642931053</v>
      </c>
      <c r="P74" s="84">
        <f t="shared" si="16"/>
        <v>2106405.1548515307</v>
      </c>
      <c r="Q74" s="84">
        <f t="shared" si="16"/>
        <v>2655671.6406353451</v>
      </c>
      <c r="R74" s="84">
        <f t="shared" si="16"/>
        <v>3782451.9071524669</v>
      </c>
      <c r="S74" s="84">
        <f t="shared" si="16"/>
        <v>4895800.0763963331</v>
      </c>
      <c r="T74" s="84">
        <f t="shared" si="16"/>
        <v>5877480.1327785095</v>
      </c>
      <c r="U74" s="1"/>
      <c r="V74" s="1"/>
      <c r="W74" s="1"/>
      <c r="X74" s="1"/>
      <c r="Y74" s="1"/>
      <c r="Z74" s="1"/>
      <c r="AA74" s="1"/>
      <c r="AB74" s="1"/>
    </row>
    <row r="75" spans="1:49" x14ac:dyDescent="0.35">
      <c r="A75" s="94"/>
      <c r="B75" s="94"/>
      <c r="C75" s="94"/>
      <c r="D75" s="94"/>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T76" si="17">+G79</f>
        <v>0</v>
      </c>
      <c r="I76" s="84">
        <f t="shared" si="17"/>
        <v>0</v>
      </c>
      <c r="J76" s="84">
        <f t="shared" si="17"/>
        <v>0</v>
      </c>
      <c r="K76" s="84">
        <f t="shared" si="17"/>
        <v>14660.689999999999</v>
      </c>
      <c r="L76" s="84">
        <f t="shared" si="17"/>
        <v>215457.38</v>
      </c>
      <c r="M76" s="84">
        <f t="shared" si="17"/>
        <v>406406.07</v>
      </c>
      <c r="N76" s="84">
        <f t="shared" si="17"/>
        <v>592869.73</v>
      </c>
      <c r="O76" s="84">
        <f t="shared" si="17"/>
        <v>767704.22</v>
      </c>
      <c r="P76" s="84">
        <f t="shared" si="17"/>
        <v>828544.366908542</v>
      </c>
      <c r="Q76" s="84">
        <f t="shared" si="17"/>
        <v>987879.75595106243</v>
      </c>
      <c r="R76" s="84">
        <f t="shared" si="17"/>
        <v>1330063.8017407053</v>
      </c>
      <c r="S76" s="84">
        <f t="shared" si="17"/>
        <v>1803027.5178666725</v>
      </c>
      <c r="T76" s="84">
        <f t="shared" si="17"/>
        <v>2417238.6562375743</v>
      </c>
      <c r="U76" s="1"/>
      <c r="V76" s="1"/>
      <c r="W76" s="1"/>
      <c r="X76" s="1"/>
      <c r="Y76" s="1"/>
      <c r="Z76" s="1"/>
      <c r="AA76" s="1"/>
      <c r="AB76" s="1"/>
    </row>
    <row r="77" spans="1:49" x14ac:dyDescent="0.35">
      <c r="A77" s="94" t="s">
        <v>93</v>
      </c>
      <c r="B77" s="94"/>
      <c r="C77" s="94"/>
      <c r="D77" s="94"/>
      <c r="E77" s="94"/>
      <c r="F77" s="82">
        <f>IF(ISERROR(F72/$C$71), 0, F72/$C$71)</f>
        <v>0</v>
      </c>
      <c r="G77" s="82">
        <f>IF(ISERROR(G72/$C$71), 0, G72/$C$71)</f>
        <v>0</v>
      </c>
      <c r="H77" s="82">
        <f>IF(ISERROR(H72/$C$71), 0, H72/$C$71)</f>
        <v>0</v>
      </c>
      <c r="I77" s="82">
        <f>IF(ISERROR(I72/$C$71), 0, I72/$C$71)</f>
        <v>0</v>
      </c>
      <c r="J77" s="82">
        <f>IF(ISERROR(J72/$C$71), 0, J72/$C$71)</f>
        <v>0</v>
      </c>
      <c r="K77" s="82">
        <f>'GPMC Fixed Asset Continuity'!U6</f>
        <v>200796.69</v>
      </c>
      <c r="L77" s="82">
        <f>'GPMC Fixed Asset Continuity'!Z6</f>
        <v>190948.69</v>
      </c>
      <c r="M77" s="82">
        <f>'GPMC Fixed Asset Continuity'!AE6</f>
        <v>186463.66</v>
      </c>
      <c r="N77" s="82">
        <f>'GPMC Fixed Asset Continuity'!AJ6</f>
        <v>174834.49000000002</v>
      </c>
      <c r="O77" s="82">
        <f>'GPMC Fixed Asset Continuity'!AO6</f>
        <v>60840.146908541974</v>
      </c>
      <c r="P77" s="82">
        <f>'GPMC Fixed Asset Continuity'!AT6</f>
        <v>159335.3890425204</v>
      </c>
      <c r="Q77" s="82">
        <f>'GPMC Fixed Asset Continuity'!AY6</f>
        <v>342184.04578964278</v>
      </c>
      <c r="R77" s="82">
        <f>'GPMC Fixed Asset Continuity'!BD6</f>
        <v>472963.71612596716</v>
      </c>
      <c r="S77" s="82">
        <f>'GPMC Fixed Asset Continuity'!BI6</f>
        <v>614211.13837090158</v>
      </c>
      <c r="T77" s="82">
        <f>'GPMC Fixed Asset Continuity'!BN6</f>
        <v>835215.94106462342</v>
      </c>
      <c r="U77" s="1"/>
      <c r="V77" s="1"/>
      <c r="W77" s="1"/>
      <c r="X77" s="1"/>
      <c r="Y77" s="1"/>
      <c r="Z77" s="1"/>
      <c r="AA77" s="1"/>
      <c r="AB77" s="1"/>
    </row>
    <row r="78" spans="1:49" x14ac:dyDescent="0.35">
      <c r="A78" s="94" t="s">
        <v>94</v>
      </c>
      <c r="B78" s="94"/>
      <c r="C78" s="1"/>
      <c r="D78" s="1"/>
      <c r="E78" s="1"/>
      <c r="F78" s="48">
        <v>0</v>
      </c>
      <c r="G78" s="48">
        <v>0</v>
      </c>
      <c r="H78" s="48">
        <v>0</v>
      </c>
      <c r="I78" s="48">
        <v>0</v>
      </c>
      <c r="J78" s="48">
        <f>'GPMC Fixed Asset Continuity'!P6</f>
        <v>14660.689999999999</v>
      </c>
      <c r="K78" s="48">
        <v>0</v>
      </c>
      <c r="L78" s="48">
        <v>0</v>
      </c>
      <c r="M78" s="48">
        <v>0</v>
      </c>
      <c r="N78" s="48">
        <v>0</v>
      </c>
      <c r="O78" s="48">
        <v>0</v>
      </c>
      <c r="P78" s="48">
        <v>0</v>
      </c>
      <c r="Q78" s="48">
        <v>0</v>
      </c>
      <c r="R78" s="48">
        <v>0</v>
      </c>
      <c r="S78" s="48">
        <v>0</v>
      </c>
      <c r="T78" s="48">
        <v>0</v>
      </c>
      <c r="U78" s="1"/>
      <c r="V78" s="1"/>
      <c r="W78" s="1"/>
      <c r="X78" s="1"/>
      <c r="Y78" s="1"/>
      <c r="Z78" s="1"/>
      <c r="AA78" s="1"/>
      <c r="AB78" s="1"/>
    </row>
    <row r="79" spans="1:49" x14ac:dyDescent="0.35">
      <c r="A79" s="94" t="s">
        <v>95</v>
      </c>
      <c r="B79" s="94"/>
      <c r="C79" s="94"/>
      <c r="D79" s="94"/>
      <c r="E79" s="94"/>
      <c r="F79" s="84">
        <f t="shared" ref="F79:O79" si="18">SUM(F76+F77+F78)</f>
        <v>0</v>
      </c>
      <c r="G79" s="84">
        <f t="shared" si="18"/>
        <v>0</v>
      </c>
      <c r="H79" s="84">
        <f t="shared" si="18"/>
        <v>0</v>
      </c>
      <c r="I79" s="84">
        <f t="shared" si="18"/>
        <v>0</v>
      </c>
      <c r="J79" s="84">
        <f t="shared" si="18"/>
        <v>14660.689999999999</v>
      </c>
      <c r="K79" s="84">
        <f t="shared" si="18"/>
        <v>215457.38</v>
      </c>
      <c r="L79" s="84">
        <f t="shared" si="18"/>
        <v>406406.07</v>
      </c>
      <c r="M79" s="84">
        <f t="shared" si="18"/>
        <v>592869.73</v>
      </c>
      <c r="N79" s="84">
        <f t="shared" si="18"/>
        <v>767704.22</v>
      </c>
      <c r="O79" s="84">
        <f t="shared" si="18"/>
        <v>828544.366908542</v>
      </c>
      <c r="P79" s="84">
        <f>SUM(P76+P77+P78)</f>
        <v>987879.75595106243</v>
      </c>
      <c r="Q79" s="84">
        <f t="shared" ref="Q79:T79" si="19">SUM(Q76+Q77+Q78)</f>
        <v>1330063.8017407053</v>
      </c>
      <c r="R79" s="84">
        <f t="shared" si="19"/>
        <v>1803027.5178666725</v>
      </c>
      <c r="S79" s="84">
        <f t="shared" si="19"/>
        <v>2417238.6562375743</v>
      </c>
      <c r="T79" s="84">
        <f t="shared" si="19"/>
        <v>3252454.5973021975</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T81" si="20">F72-F76</f>
        <v>0</v>
      </c>
      <c r="G81" s="48">
        <f t="shared" si="20"/>
        <v>0</v>
      </c>
      <c r="H81" s="48">
        <f t="shared" si="20"/>
        <v>0</v>
      </c>
      <c r="I81" s="48">
        <f t="shared" si="20"/>
        <v>0</v>
      </c>
      <c r="J81" s="48">
        <f t="shared" si="20"/>
        <v>0</v>
      </c>
      <c r="K81" s="48">
        <f t="shared" si="20"/>
        <v>736792.55579322204</v>
      </c>
      <c r="L81" s="48">
        <f t="shared" si="20"/>
        <v>635469.62579322199</v>
      </c>
      <c r="M81" s="48">
        <f t="shared" si="20"/>
        <v>405128.93579322199</v>
      </c>
      <c r="N81" s="48">
        <f t="shared" si="20"/>
        <v>218665.27579322201</v>
      </c>
      <c r="O81" s="48">
        <f t="shared" si="20"/>
        <v>43830.785793222021</v>
      </c>
      <c r="P81" s="48">
        <f t="shared" si="20"/>
        <v>338853.5973845633</v>
      </c>
      <c r="Q81" s="48">
        <f t="shared" si="20"/>
        <v>1118525.3989004684</v>
      </c>
      <c r="R81" s="48">
        <f t="shared" si="20"/>
        <v>1325607.8388946399</v>
      </c>
      <c r="S81" s="48">
        <f t="shared" si="20"/>
        <v>1979424.3892857945</v>
      </c>
      <c r="T81" s="48">
        <f t="shared" si="20"/>
        <v>2478561.4201587588</v>
      </c>
      <c r="U81" s="1"/>
      <c r="V81" s="1"/>
      <c r="W81" s="1"/>
      <c r="X81" s="1"/>
      <c r="Y81" s="1"/>
      <c r="Z81" s="1"/>
      <c r="AA81" s="1"/>
      <c r="AB81" s="1"/>
    </row>
    <row r="82" spans="1:28" x14ac:dyDescent="0.35">
      <c r="A82" s="94" t="s">
        <v>97</v>
      </c>
      <c r="B82" s="94"/>
      <c r="C82" s="94"/>
      <c r="D82" s="94"/>
      <c r="E82" s="94"/>
      <c r="F82" s="84">
        <f t="shared" ref="F82:O82" si="21">F74-F79</f>
        <v>0</v>
      </c>
      <c r="G82" s="84">
        <f t="shared" si="21"/>
        <v>0</v>
      </c>
      <c r="H82" s="84">
        <f t="shared" si="21"/>
        <v>0</v>
      </c>
      <c r="I82" s="84">
        <f t="shared" si="21"/>
        <v>0</v>
      </c>
      <c r="J82" s="84">
        <f t="shared" si="21"/>
        <v>736792.55579322204</v>
      </c>
      <c r="K82" s="84">
        <f t="shared" si="21"/>
        <v>635469.62579322199</v>
      </c>
      <c r="L82" s="84">
        <f t="shared" si="21"/>
        <v>405128.93579322199</v>
      </c>
      <c r="M82" s="84">
        <f t="shared" si="21"/>
        <v>218665.27579322201</v>
      </c>
      <c r="N82" s="84">
        <f t="shared" si="21"/>
        <v>43830.785793222021</v>
      </c>
      <c r="O82" s="84">
        <f t="shared" si="21"/>
        <v>338853.5973845633</v>
      </c>
      <c r="P82" s="84">
        <f>P74-P79</f>
        <v>1118525.3989004684</v>
      </c>
      <c r="Q82" s="84">
        <f t="shared" ref="Q82:T82" si="22">Q74-Q79</f>
        <v>1325607.8388946399</v>
      </c>
      <c r="R82" s="84">
        <f t="shared" si="22"/>
        <v>1979424.3892857945</v>
      </c>
      <c r="S82" s="84">
        <f t="shared" si="22"/>
        <v>2478561.4201587588</v>
      </c>
      <c r="T82" s="84">
        <f t="shared" si="22"/>
        <v>2625025.535476312</v>
      </c>
      <c r="U82" s="1"/>
      <c r="V82" s="1"/>
      <c r="W82" s="1"/>
      <c r="X82" s="1"/>
      <c r="Y82" s="1"/>
      <c r="Z82" s="1"/>
      <c r="AA82" s="1"/>
      <c r="AB82" s="1"/>
    </row>
    <row r="83" spans="1:28" ht="15" thickBot="1" x14ac:dyDescent="0.4">
      <c r="A83" s="97" t="s">
        <v>98</v>
      </c>
      <c r="B83" s="97"/>
      <c r="C83" s="94"/>
      <c r="D83" s="94"/>
      <c r="E83" s="94"/>
      <c r="F83" s="104">
        <f t="shared" ref="F83:O83" si="23">SUM(F81:F82)/2</f>
        <v>0</v>
      </c>
      <c r="G83" s="104">
        <f t="shared" si="23"/>
        <v>0</v>
      </c>
      <c r="H83" s="104">
        <f t="shared" si="23"/>
        <v>0</v>
      </c>
      <c r="I83" s="104">
        <f t="shared" si="23"/>
        <v>0</v>
      </c>
      <c r="J83" s="104">
        <f t="shared" si="23"/>
        <v>368396.27789661102</v>
      </c>
      <c r="K83" s="104">
        <f t="shared" si="23"/>
        <v>686131.09079322196</v>
      </c>
      <c r="L83" s="104">
        <f t="shared" si="23"/>
        <v>520299.28079322202</v>
      </c>
      <c r="M83" s="104">
        <f t="shared" si="23"/>
        <v>311897.10579322197</v>
      </c>
      <c r="N83" s="104">
        <f t="shared" si="23"/>
        <v>131248.03079322202</v>
      </c>
      <c r="O83" s="104">
        <f t="shared" si="23"/>
        <v>191342.19158889266</v>
      </c>
      <c r="P83" s="104">
        <f>SUM(P81:P82)/2</f>
        <v>728689.49814251577</v>
      </c>
      <c r="Q83" s="104">
        <f t="shared" ref="Q83:T83" si="24">SUM(Q81:Q82)/2</f>
        <v>1222066.618897554</v>
      </c>
      <c r="R83" s="104">
        <f t="shared" si="24"/>
        <v>1652516.1140902173</v>
      </c>
      <c r="S83" s="104">
        <f t="shared" si="24"/>
        <v>2228992.9047222766</v>
      </c>
      <c r="T83" s="104">
        <f t="shared" si="24"/>
        <v>2551793.4778175354</v>
      </c>
      <c r="U83" s="1"/>
      <c r="V83" s="1"/>
      <c r="W83" s="1"/>
      <c r="X83" s="1"/>
      <c r="Y83" s="1"/>
      <c r="Z83" s="1"/>
      <c r="AA83" s="1"/>
      <c r="AB83" s="1"/>
    </row>
    <row r="84" spans="1:28" x14ac:dyDescent="0.35">
      <c r="A84" s="94"/>
      <c r="B84" s="94"/>
      <c r="C84" s="94"/>
      <c r="D84" s="94"/>
      <c r="E84" s="94"/>
      <c r="F84" s="94"/>
      <c r="G84" s="48"/>
      <c r="H84" s="48"/>
      <c r="I84" s="48"/>
      <c r="J84" s="48"/>
      <c r="K84" s="48"/>
      <c r="L84" s="48"/>
      <c r="M84" s="1"/>
      <c r="N84" s="48"/>
      <c r="O84" s="1"/>
      <c r="P84" s="1"/>
      <c r="Q84" s="1"/>
      <c r="R84" s="1"/>
      <c r="S84" s="1"/>
      <c r="T84" s="1"/>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
      <c r="Q85" s="1"/>
      <c r="R85" s="1"/>
      <c r="S85" s="1"/>
      <c r="T85" s="1"/>
      <c r="U85" s="1"/>
      <c r="V85" s="1"/>
      <c r="W85" s="1"/>
      <c r="X85" s="1"/>
      <c r="Y85" s="1"/>
      <c r="Z85" s="1"/>
      <c r="AA85" s="1"/>
      <c r="AB85" s="1"/>
    </row>
    <row r="86" spans="1:28" ht="15" thickBot="1" x14ac:dyDescent="0.4">
      <c r="A86" s="97"/>
      <c r="B86" s="97"/>
      <c r="C86" s="1"/>
      <c r="D86" s="1"/>
      <c r="E86" s="1"/>
      <c r="F86" s="95">
        <f t="shared" ref="F86:T86" si="25">F69</f>
        <v>2015</v>
      </c>
      <c r="G86" s="95">
        <f t="shared" si="25"/>
        <v>2016</v>
      </c>
      <c r="H86" s="95">
        <f t="shared" si="25"/>
        <v>2017</v>
      </c>
      <c r="I86" s="95">
        <f t="shared" si="25"/>
        <v>2018</v>
      </c>
      <c r="J86" s="95">
        <f t="shared" si="25"/>
        <v>2019</v>
      </c>
      <c r="K86" s="95">
        <f t="shared" si="25"/>
        <v>2020</v>
      </c>
      <c r="L86" s="95">
        <f t="shared" si="25"/>
        <v>2021</v>
      </c>
      <c r="M86" s="95">
        <f t="shared" si="25"/>
        <v>2022</v>
      </c>
      <c r="N86" s="95">
        <f t="shared" si="25"/>
        <v>2023</v>
      </c>
      <c r="O86" s="95">
        <f t="shared" si="25"/>
        <v>2024</v>
      </c>
      <c r="P86" s="95">
        <f t="shared" si="25"/>
        <v>2025</v>
      </c>
      <c r="Q86" s="95">
        <f t="shared" si="25"/>
        <v>2026</v>
      </c>
      <c r="R86" s="95">
        <f t="shared" si="25"/>
        <v>2027</v>
      </c>
      <c r="S86" s="95">
        <f t="shared" si="25"/>
        <v>2028</v>
      </c>
      <c r="T86" s="95">
        <f t="shared" si="25"/>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48"/>
      <c r="Q87" s="48"/>
      <c r="R87" s="48"/>
      <c r="S87" s="48"/>
      <c r="T87" s="48"/>
      <c r="U87" s="1"/>
      <c r="V87" s="1"/>
      <c r="W87" s="1"/>
      <c r="X87" s="1"/>
      <c r="Y87" s="1"/>
      <c r="Z87" s="1"/>
      <c r="AA87" s="1"/>
      <c r="AB87" s="1"/>
    </row>
    <row r="88" spans="1:28" x14ac:dyDescent="0.35">
      <c r="A88" s="94" t="s">
        <v>100</v>
      </c>
      <c r="B88" s="94"/>
      <c r="C88" s="1"/>
      <c r="D88" s="1"/>
      <c r="E88" s="1"/>
      <c r="F88" s="105">
        <f>F72</f>
        <v>0</v>
      </c>
      <c r="G88" s="84">
        <f t="shared" ref="G88:T88" si="26">F99</f>
        <v>0</v>
      </c>
      <c r="H88" s="84">
        <f t="shared" si="26"/>
        <v>0</v>
      </c>
      <c r="I88" s="84">
        <f t="shared" si="26"/>
        <v>0</v>
      </c>
      <c r="J88" s="84">
        <f t="shared" si="26"/>
        <v>0</v>
      </c>
      <c r="K88" s="84">
        <f t="shared" si="26"/>
        <v>544204.28191489354</v>
      </c>
      <c r="L88" s="84">
        <f t="shared" si="26"/>
        <v>262299.83486170205</v>
      </c>
      <c r="M88" s="84">
        <f t="shared" si="26"/>
        <v>111141.3256877659</v>
      </c>
      <c r="N88" s="84">
        <f t="shared" si="26"/>
        <v>50013.596559494654</v>
      </c>
      <c r="O88" s="84">
        <f t="shared" si="26"/>
        <v>22506.118451772592</v>
      </c>
      <c r="P88" s="84">
        <f t="shared" si="26"/>
        <v>268128.39821571298</v>
      </c>
      <c r="Q88" s="84">
        <f t="shared" si="26"/>
        <v>801437.99235192919</v>
      </c>
      <c r="R88" s="84">
        <f t="shared" si="26"/>
        <v>758865.29875163385</v>
      </c>
      <c r="S88" s="84">
        <f t="shared" si="26"/>
        <v>1158405.0776631485</v>
      </c>
      <c r="T88" s="84">
        <f t="shared" si="26"/>
        <v>1328459.7076502196</v>
      </c>
      <c r="U88" s="1"/>
      <c r="V88" s="1"/>
      <c r="W88" s="1"/>
      <c r="X88" s="1"/>
      <c r="Y88" s="1"/>
      <c r="Z88" s="1"/>
      <c r="AA88" s="1"/>
      <c r="AB88" s="1"/>
    </row>
    <row r="89" spans="1:28" x14ac:dyDescent="0.35">
      <c r="A89" s="94" t="s">
        <v>90</v>
      </c>
      <c r="B89" s="94"/>
      <c r="C89" s="1"/>
      <c r="D89" s="1"/>
      <c r="E89" s="1"/>
      <c r="F89" s="48">
        <f>F73</f>
        <v>0</v>
      </c>
      <c r="G89" s="48">
        <f t="shared" ref="G89:T89" si="27">G73</f>
        <v>0</v>
      </c>
      <c r="H89" s="48">
        <f t="shared" si="27"/>
        <v>0</v>
      </c>
      <c r="I89" s="48">
        <f t="shared" si="27"/>
        <v>0</v>
      </c>
      <c r="J89" s="48">
        <f t="shared" si="27"/>
        <v>751453.24579322198</v>
      </c>
      <c r="K89" s="48">
        <f t="shared" si="27"/>
        <v>99473.76</v>
      </c>
      <c r="L89" s="48">
        <f t="shared" si="27"/>
        <v>-39392</v>
      </c>
      <c r="M89" s="48">
        <f t="shared" si="27"/>
        <v>0</v>
      </c>
      <c r="N89" s="48">
        <f t="shared" si="27"/>
        <v>0</v>
      </c>
      <c r="O89" s="48">
        <f t="shared" si="27"/>
        <v>355862.95849988324</v>
      </c>
      <c r="P89" s="48">
        <f t="shared" si="27"/>
        <v>939007.19055842538</v>
      </c>
      <c r="Q89" s="48">
        <f t="shared" si="27"/>
        <v>549266.48578381469</v>
      </c>
      <c r="R89" s="48">
        <f t="shared" si="27"/>
        <v>1126780.2665171218</v>
      </c>
      <c r="S89" s="48">
        <f t="shared" si="27"/>
        <v>1113348.1692438659</v>
      </c>
      <c r="T89" s="48">
        <f t="shared" si="27"/>
        <v>981680.0563821767</v>
      </c>
      <c r="U89" s="103"/>
      <c r="V89" s="1"/>
      <c r="W89" s="1"/>
      <c r="X89" s="1"/>
      <c r="Y89" s="1"/>
      <c r="Z89" s="1"/>
      <c r="AA89" s="1"/>
      <c r="AB89" s="1"/>
    </row>
    <row r="90" spans="1:28" x14ac:dyDescent="0.35">
      <c r="A90" s="110" t="s">
        <v>108</v>
      </c>
      <c r="B90" s="94"/>
      <c r="C90" s="1"/>
      <c r="D90" s="1"/>
      <c r="E90" s="1"/>
      <c r="F90" s="48"/>
      <c r="G90" s="48"/>
      <c r="H90" s="48"/>
      <c r="I90" s="48"/>
      <c r="J90" s="48">
        <v>-826.65004854110214</v>
      </c>
      <c r="K90" s="48"/>
      <c r="L90" s="48"/>
      <c r="M90" s="48"/>
      <c r="N90" s="48"/>
      <c r="O90" s="48"/>
      <c r="P90" s="48"/>
      <c r="Q90" s="48"/>
      <c r="R90" s="48"/>
      <c r="S90" s="48"/>
      <c r="T90" s="48"/>
      <c r="U90" s="103"/>
      <c r="V90" s="1"/>
      <c r="W90" s="1"/>
      <c r="X90" s="1"/>
      <c r="Y90" s="1"/>
      <c r="Z90" s="1"/>
      <c r="AA90" s="1"/>
      <c r="AB90" s="1"/>
    </row>
    <row r="91" spans="1:28" x14ac:dyDescent="0.35">
      <c r="A91" s="110" t="s">
        <v>109</v>
      </c>
      <c r="B91" s="94"/>
      <c r="C91" s="1"/>
      <c r="D91" s="1"/>
      <c r="E91" s="1"/>
      <c r="F91" s="48"/>
      <c r="G91" s="48"/>
      <c r="H91" s="48"/>
      <c r="I91" s="48"/>
      <c r="J91" s="48">
        <f>J89+J90</f>
        <v>750626.59574468085</v>
      </c>
      <c r="K91" s="48"/>
      <c r="L91" s="48"/>
      <c r="M91" s="48"/>
      <c r="N91" s="48"/>
      <c r="O91" s="48"/>
      <c r="P91" s="48"/>
      <c r="Q91" s="48"/>
      <c r="R91" s="48"/>
      <c r="S91" s="48"/>
      <c r="T91" s="48"/>
      <c r="U91" s="103"/>
      <c r="V91" s="1"/>
      <c r="W91" s="1"/>
      <c r="X91" s="1"/>
      <c r="Y91" s="1"/>
      <c r="Z91" s="1"/>
      <c r="AA91" s="1"/>
      <c r="AB91" s="1"/>
    </row>
    <row r="92" spans="1:28" x14ac:dyDescent="0.35">
      <c r="A92" s="94" t="s">
        <v>101</v>
      </c>
      <c r="B92" s="94"/>
      <c r="C92" s="1"/>
      <c r="D92" s="134"/>
      <c r="E92" s="1"/>
      <c r="F92" s="84">
        <f t="shared" ref="F92:O92" si="28">SUM(F88:F89)</f>
        <v>0</v>
      </c>
      <c r="G92" s="84">
        <f t="shared" si="28"/>
        <v>0</v>
      </c>
      <c r="H92" s="84">
        <f t="shared" si="28"/>
        <v>0</v>
      </c>
      <c r="I92" s="84">
        <f t="shared" si="28"/>
        <v>0</v>
      </c>
      <c r="J92" s="84">
        <f>J91</f>
        <v>750626.59574468085</v>
      </c>
      <c r="K92" s="84">
        <f t="shared" si="28"/>
        <v>643678.04191489355</v>
      </c>
      <c r="L92" s="84">
        <f>SUM(L88:L89)</f>
        <v>222907.83486170205</v>
      </c>
      <c r="M92" s="84">
        <f t="shared" si="28"/>
        <v>111141.3256877659</v>
      </c>
      <c r="N92" s="84">
        <f t="shared" si="28"/>
        <v>50013.596559494654</v>
      </c>
      <c r="O92" s="84">
        <f t="shared" si="28"/>
        <v>378369.07695165585</v>
      </c>
      <c r="P92" s="84">
        <f>SUM(P88:P89)</f>
        <v>1207135.5887741384</v>
      </c>
      <c r="Q92" s="84">
        <f t="shared" ref="Q92:T92" si="29">SUM(Q88:Q89)</f>
        <v>1350704.4781357439</v>
      </c>
      <c r="R92" s="84">
        <f t="shared" si="29"/>
        <v>1885645.5652687557</v>
      </c>
      <c r="S92" s="84">
        <f t="shared" si="29"/>
        <v>2271753.2469070144</v>
      </c>
      <c r="T92" s="84">
        <f t="shared" si="29"/>
        <v>2310139.7640323965</v>
      </c>
      <c r="U92" s="1"/>
      <c r="V92" s="1"/>
      <c r="W92" s="1"/>
      <c r="X92" s="1"/>
      <c r="Y92" s="1"/>
      <c r="Z92" s="1"/>
      <c r="AA92" s="1"/>
      <c r="AB92" s="1"/>
    </row>
    <row r="93" spans="1:28" x14ac:dyDescent="0.35">
      <c r="A93" s="94" t="s">
        <v>102</v>
      </c>
      <c r="B93" s="94"/>
      <c r="C93" s="1"/>
      <c r="D93" s="134"/>
      <c r="E93" s="1"/>
      <c r="F93" s="48">
        <f t="shared" ref="F93:O93" si="30">F89/2</f>
        <v>0</v>
      </c>
      <c r="G93" s="48">
        <f t="shared" si="30"/>
        <v>0</v>
      </c>
      <c r="H93" s="48">
        <f t="shared" si="30"/>
        <v>0</v>
      </c>
      <c r="I93" s="48">
        <f t="shared" si="30"/>
        <v>0</v>
      </c>
      <c r="J93" s="48">
        <f>J91/2</f>
        <v>375313.29787234042</v>
      </c>
      <c r="K93" s="48">
        <f>K89/2</f>
        <v>49736.88</v>
      </c>
      <c r="L93" s="48">
        <f t="shared" si="30"/>
        <v>-19696</v>
      </c>
      <c r="M93" s="48">
        <f t="shared" si="30"/>
        <v>0</v>
      </c>
      <c r="N93" s="48">
        <f t="shared" si="30"/>
        <v>0</v>
      </c>
      <c r="O93" s="48">
        <f t="shared" si="30"/>
        <v>177931.47924994162</v>
      </c>
      <c r="P93" s="48">
        <f>P89/2</f>
        <v>469503.59527921269</v>
      </c>
      <c r="Q93" s="48">
        <f t="shared" ref="Q93:T93" si="31">Q89/2</f>
        <v>274633.24289190734</v>
      </c>
      <c r="R93" s="48">
        <f t="shared" si="31"/>
        <v>563390.13325856091</v>
      </c>
      <c r="S93" s="48">
        <f t="shared" si="31"/>
        <v>556674.08462193294</v>
      </c>
      <c r="T93" s="48">
        <f t="shared" si="31"/>
        <v>490840.02819108835</v>
      </c>
      <c r="U93" s="1"/>
      <c r="V93" s="1"/>
      <c r="W93" s="1"/>
      <c r="X93" s="1"/>
      <c r="Y93" s="1"/>
      <c r="Z93" s="1"/>
      <c r="AA93" s="1"/>
      <c r="AB93" s="1"/>
    </row>
    <row r="94" spans="1:28" x14ac:dyDescent="0.35">
      <c r="A94" s="94" t="s">
        <v>103</v>
      </c>
      <c r="B94" s="94"/>
      <c r="C94" s="1"/>
      <c r="D94" s="134"/>
      <c r="E94" s="1"/>
      <c r="F94" s="84">
        <f t="shared" ref="F94:O94" si="32">F92-F93</f>
        <v>0</v>
      </c>
      <c r="G94" s="84">
        <f t="shared" si="32"/>
        <v>0</v>
      </c>
      <c r="H94" s="84">
        <f t="shared" si="32"/>
        <v>0</v>
      </c>
      <c r="I94" s="84">
        <f t="shared" si="32"/>
        <v>0</v>
      </c>
      <c r="J94" s="84">
        <f>J92-J93</f>
        <v>375313.29787234042</v>
      </c>
      <c r="K94" s="84">
        <f t="shared" si="32"/>
        <v>593941.16191489354</v>
      </c>
      <c r="L94" s="84">
        <f t="shared" si="32"/>
        <v>242603.83486170205</v>
      </c>
      <c r="M94" s="84">
        <f t="shared" si="32"/>
        <v>111141.3256877659</v>
      </c>
      <c r="N94" s="84">
        <f t="shared" si="32"/>
        <v>50013.596559494654</v>
      </c>
      <c r="O94" s="84">
        <f t="shared" si="32"/>
        <v>200437.59770171423</v>
      </c>
      <c r="P94" s="84">
        <f>P92-P93</f>
        <v>737631.99349492567</v>
      </c>
      <c r="Q94" s="84">
        <f t="shared" ref="Q94:T94" si="33">Q92-Q93</f>
        <v>1076071.2352438364</v>
      </c>
      <c r="R94" s="84">
        <f t="shared" si="33"/>
        <v>1322255.4320101948</v>
      </c>
      <c r="S94" s="84">
        <f t="shared" si="33"/>
        <v>1715079.1622850816</v>
      </c>
      <c r="T94" s="84">
        <f t="shared" si="33"/>
        <v>1819299.7358413083</v>
      </c>
      <c r="U94" s="1"/>
      <c r="V94" s="1"/>
      <c r="W94" s="1"/>
      <c r="X94" s="1"/>
      <c r="Y94" s="1"/>
      <c r="Z94" s="1"/>
      <c r="AA94" s="1"/>
      <c r="AB94" s="1"/>
    </row>
    <row r="95" spans="1:28" x14ac:dyDescent="0.35">
      <c r="A95" s="94" t="s">
        <v>104</v>
      </c>
      <c r="B95" s="106">
        <v>50</v>
      </c>
      <c r="C95" s="106">
        <v>50</v>
      </c>
      <c r="D95" s="106">
        <v>50</v>
      </c>
      <c r="F95" s="71"/>
      <c r="G95" s="71"/>
      <c r="H95" s="71"/>
      <c r="I95" s="71"/>
      <c r="J95" s="71"/>
      <c r="K95" s="71"/>
      <c r="L95" s="71"/>
      <c r="M95" s="71"/>
      <c r="N95" s="71"/>
      <c r="O95" s="71"/>
      <c r="P95" s="71"/>
      <c r="Q95" s="71"/>
      <c r="R95" s="71"/>
      <c r="S95" s="71"/>
      <c r="T95" s="71"/>
      <c r="U95" s="1"/>
      <c r="V95" s="1"/>
      <c r="W95" s="1"/>
      <c r="X95" s="1"/>
      <c r="Y95" s="1"/>
      <c r="Z95" s="1"/>
      <c r="AA95" s="1"/>
      <c r="AB95" s="1"/>
    </row>
    <row r="96" spans="1:28" x14ac:dyDescent="0.35">
      <c r="A96" s="94" t="s">
        <v>105</v>
      </c>
      <c r="B96" s="107">
        <v>0.55000000000000004</v>
      </c>
      <c r="C96" s="107">
        <v>0.55000000000000004</v>
      </c>
      <c r="D96" s="107">
        <v>0.55000000000000004</v>
      </c>
      <c r="F96" s="30"/>
      <c r="G96" s="30"/>
      <c r="H96" s="30"/>
      <c r="I96" s="30"/>
      <c r="J96" s="30"/>
      <c r="K96" s="30"/>
      <c r="L96" s="30"/>
      <c r="M96" s="30"/>
      <c r="N96" s="30"/>
      <c r="O96" s="30"/>
      <c r="P96" s="30"/>
      <c r="Q96" s="30"/>
      <c r="R96" s="30"/>
      <c r="S96" s="30"/>
      <c r="T96" s="30"/>
      <c r="U96" s="1"/>
      <c r="V96" s="1"/>
      <c r="W96" s="1"/>
      <c r="X96" s="1"/>
      <c r="Y96" s="1"/>
      <c r="Z96" s="1"/>
      <c r="AA96" s="1"/>
      <c r="AB96" s="1"/>
    </row>
    <row r="97" spans="1:28" x14ac:dyDescent="0.35">
      <c r="A97" s="110" t="s">
        <v>110</v>
      </c>
      <c r="B97" s="107"/>
      <c r="C97" s="107"/>
      <c r="D97" s="152"/>
      <c r="F97" s="30"/>
      <c r="G97" s="30"/>
      <c r="H97" s="30"/>
      <c r="I97" s="30"/>
      <c r="J97" s="30"/>
      <c r="K97" s="123">
        <v>3</v>
      </c>
      <c r="L97" s="123">
        <v>3</v>
      </c>
      <c r="M97" s="30"/>
      <c r="N97" s="30"/>
      <c r="O97" s="30"/>
      <c r="P97" s="30"/>
      <c r="Q97" s="30"/>
      <c r="R97" s="30"/>
      <c r="S97" s="30"/>
      <c r="T97" s="30"/>
      <c r="U97" s="1"/>
      <c r="V97" s="1"/>
      <c r="W97" s="1"/>
      <c r="X97" s="1"/>
      <c r="Y97" s="1"/>
      <c r="Z97" s="1"/>
      <c r="AA97" s="1"/>
      <c r="AB97" s="1"/>
    </row>
    <row r="98" spans="1:28" x14ac:dyDescent="0.35">
      <c r="A98" s="94" t="s">
        <v>106</v>
      </c>
      <c r="B98" s="94"/>
      <c r="C98" s="1"/>
      <c r="D98" s="134"/>
      <c r="E98" s="1"/>
      <c r="F98" s="84">
        <f>F94*$C$96</f>
        <v>0</v>
      </c>
      <c r="G98" s="84">
        <f>G94*$C$96</f>
        <v>0</v>
      </c>
      <c r="H98" s="84">
        <f>H94*$C$96</f>
        <v>0</v>
      </c>
      <c r="I98" s="84">
        <f>I94*$C$96</f>
        <v>0</v>
      </c>
      <c r="J98" s="84">
        <f>J94*$C$96</f>
        <v>206422.31382978725</v>
      </c>
      <c r="K98" s="84">
        <f>K88*$C$96+K93*C96*K97</f>
        <v>381378.20705319149</v>
      </c>
      <c r="L98" s="84">
        <f>L88*$C$96+L93*C96*L97</f>
        <v>111766.50917393615</v>
      </c>
      <c r="M98" s="84">
        <f>M94*$C$96</f>
        <v>61127.729128271247</v>
      </c>
      <c r="N98" s="84">
        <f>N94*$C$96</f>
        <v>27507.478107722061</v>
      </c>
      <c r="O98" s="84">
        <f>O94*$C$96</f>
        <v>110240.67873594284</v>
      </c>
      <c r="P98" s="84">
        <f>P94*$C$96</f>
        <v>405697.59642220917</v>
      </c>
      <c r="Q98" s="84">
        <f t="shared" ref="Q98:T98" si="34">Q94*$C$96</f>
        <v>591839.17938411003</v>
      </c>
      <c r="R98" s="84">
        <f t="shared" si="34"/>
        <v>727240.48760560714</v>
      </c>
      <c r="S98" s="84">
        <f t="shared" si="34"/>
        <v>943293.53925679496</v>
      </c>
      <c r="T98" s="84">
        <f t="shared" si="34"/>
        <v>1000614.8547127196</v>
      </c>
      <c r="U98" s="1"/>
      <c r="V98" s="1"/>
      <c r="W98" s="1"/>
      <c r="X98" s="1"/>
      <c r="Y98" s="1"/>
      <c r="Z98" s="1"/>
      <c r="AA98" s="1"/>
      <c r="AB98" s="1"/>
    </row>
    <row r="99" spans="1:28" ht="15" thickBot="1" x14ac:dyDescent="0.4">
      <c r="A99" s="97" t="s">
        <v>107</v>
      </c>
      <c r="B99" s="97"/>
      <c r="C99" s="1"/>
      <c r="D99" s="134"/>
      <c r="E99" s="1"/>
      <c r="F99" s="104">
        <f t="shared" ref="F99:O99" si="35">F92-F98</f>
        <v>0</v>
      </c>
      <c r="G99" s="104">
        <f t="shared" si="35"/>
        <v>0</v>
      </c>
      <c r="H99" s="104">
        <f t="shared" si="35"/>
        <v>0</v>
      </c>
      <c r="I99" s="104">
        <f t="shared" si="35"/>
        <v>0</v>
      </c>
      <c r="J99" s="104">
        <f t="shared" si="35"/>
        <v>544204.28191489354</v>
      </c>
      <c r="K99" s="104">
        <f t="shared" si="35"/>
        <v>262299.83486170205</v>
      </c>
      <c r="L99" s="104">
        <f t="shared" si="35"/>
        <v>111141.3256877659</v>
      </c>
      <c r="M99" s="104">
        <f t="shared" si="35"/>
        <v>50013.596559494654</v>
      </c>
      <c r="N99" s="104">
        <f t="shared" si="35"/>
        <v>22506.118451772592</v>
      </c>
      <c r="O99" s="104">
        <f t="shared" si="35"/>
        <v>268128.39821571298</v>
      </c>
      <c r="P99" s="104">
        <f>P92-P98</f>
        <v>801437.99235192919</v>
      </c>
      <c r="Q99" s="104">
        <f t="shared" ref="Q99:T99" si="36">Q92-Q98</f>
        <v>758865.29875163385</v>
      </c>
      <c r="R99" s="104">
        <f t="shared" si="36"/>
        <v>1158405.0776631485</v>
      </c>
      <c r="S99" s="104">
        <f t="shared" si="36"/>
        <v>1328459.7076502196</v>
      </c>
      <c r="T99" s="104">
        <f t="shared" si="36"/>
        <v>1309524.9093196769</v>
      </c>
      <c r="U99" s="1"/>
      <c r="V99" s="1"/>
      <c r="W99" s="1"/>
      <c r="X99" s="1"/>
      <c r="Y99" s="1"/>
      <c r="Z99" s="1"/>
      <c r="AA99" s="1"/>
      <c r="AB99" s="1"/>
    </row>
    <row r="100" spans="1:28" x14ac:dyDescent="0.35">
      <c r="D100" s="135"/>
      <c r="P100" s="135"/>
      <c r="Q100" s="135"/>
      <c r="R100" s="135"/>
      <c r="S100" s="135"/>
      <c r="T100" s="135"/>
    </row>
    <row r="101" spans="1:28" x14ac:dyDescent="0.35">
      <c r="O101" s="108"/>
      <c r="P101" s="135"/>
      <c r="Q101" s="135"/>
      <c r="R101" s="135"/>
      <c r="S101" s="135"/>
      <c r="T101" s="135"/>
    </row>
    <row r="102" spans="1:28" x14ac:dyDescent="0.35">
      <c r="K102" s="114"/>
      <c r="L102" s="114"/>
    </row>
    <row r="103" spans="1:28" x14ac:dyDescent="0.35">
      <c r="K103" s="114"/>
      <c r="L103" s="114"/>
    </row>
    <row r="104" spans="1:28" x14ac:dyDescent="0.35">
      <c r="K104" s="114"/>
      <c r="L104"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E51E109F-F4D1-4120-80EF-240D28A9BFD9}"/>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5CE7-B2B8-402C-9B40-8FFA0FB3AF78}">
  <dimension ref="A1:AY103"/>
  <sheetViews>
    <sheetView zoomScale="85" zoomScaleNormal="85" workbookViewId="0">
      <pane xSplit="4" ySplit="19" topLeftCell="E20" activePane="bottomRight" state="frozen"/>
      <selection pane="topRight" activeCell="E1" sqref="E1"/>
      <selection pane="bottomLeft" activeCell="A20" sqref="A20"/>
      <selection pane="bottomRight" activeCell="A8" sqref="A8"/>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1.7265625" style="10" bestFit="1" customWidth="1"/>
    <col min="42" max="42" width="12.81640625" style="10" bestFit="1" customWidth="1"/>
    <col min="43" max="44" width="11.7265625" style="10" bestFit="1" customWidth="1"/>
    <col min="45" max="45" width="12.81640625" style="10" bestFit="1" customWidth="1"/>
    <col min="46" max="46" width="11.7265625" style="10" bestFit="1" customWidth="1"/>
    <col min="47" max="47" width="13.81640625" style="10" customWidth="1"/>
    <col min="48" max="48" width="12.81640625" style="10" bestFit="1" customWidth="1"/>
    <col min="49" max="49" width="11.7265625" style="10" bestFit="1"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120" t="s">
        <v>0</v>
      </c>
      <c r="T1" s="4" t="s">
        <v>111</v>
      </c>
    </row>
    <row r="2" spans="1:49" s="2" customFormat="1" x14ac:dyDescent="0.35">
      <c r="A2" s="1"/>
      <c r="B2" s="1"/>
      <c r="C2" s="1"/>
      <c r="D2" s="1"/>
      <c r="E2" s="1"/>
      <c r="F2" s="1"/>
      <c r="G2" s="1"/>
      <c r="H2" s="1"/>
      <c r="I2" s="1"/>
      <c r="J2" s="1"/>
      <c r="K2" s="1"/>
      <c r="L2" s="1"/>
      <c r="M2" s="1"/>
      <c r="N2" s="1"/>
      <c r="O2" s="1"/>
      <c r="P2" s="1"/>
      <c r="Q2" s="1"/>
      <c r="R2" s="1"/>
      <c r="S2" s="120" t="s">
        <v>1</v>
      </c>
      <c r="T2" s="5" t="s">
        <v>172</v>
      </c>
    </row>
    <row r="3" spans="1:49" s="2" customFormat="1" x14ac:dyDescent="0.35">
      <c r="A3" s="1"/>
      <c r="B3" s="1"/>
      <c r="C3" s="1"/>
      <c r="D3" s="1"/>
      <c r="E3" s="1"/>
      <c r="F3" s="1"/>
      <c r="G3" s="1"/>
      <c r="H3" s="1"/>
      <c r="I3" s="1"/>
      <c r="J3" s="1"/>
      <c r="K3" s="1"/>
      <c r="L3" s="1"/>
      <c r="M3" s="1"/>
      <c r="N3" s="1"/>
      <c r="O3" s="1"/>
      <c r="P3" s="1"/>
      <c r="Q3" s="1"/>
      <c r="R3" s="1"/>
      <c r="S3" s="120" t="s">
        <v>2</v>
      </c>
      <c r="T3" s="5"/>
    </row>
    <row r="4" spans="1:49" s="2" customFormat="1" ht="15.5" x14ac:dyDescent="0.35">
      <c r="A4" s="40"/>
      <c r="B4" s="40"/>
      <c r="C4" s="1"/>
      <c r="D4" s="1"/>
      <c r="E4" s="1"/>
      <c r="F4" s="1"/>
      <c r="G4" s="1"/>
      <c r="H4" s="1"/>
      <c r="I4" s="1"/>
      <c r="J4" s="1"/>
      <c r="K4" s="1"/>
      <c r="L4" s="1"/>
      <c r="M4" s="1"/>
      <c r="N4" s="1"/>
      <c r="O4" s="1"/>
      <c r="P4" s="1"/>
      <c r="Q4" s="1"/>
      <c r="R4" s="1"/>
      <c r="S4" s="120" t="s">
        <v>4</v>
      </c>
      <c r="T4" s="5" t="s">
        <v>173</v>
      </c>
    </row>
    <row r="5" spans="1:49" s="2" customFormat="1" x14ac:dyDescent="0.35">
      <c r="A5" s="1"/>
      <c r="B5" s="1"/>
      <c r="C5" s="1"/>
      <c r="D5" s="1"/>
      <c r="E5" s="1"/>
      <c r="F5" s="1"/>
      <c r="G5" s="1"/>
      <c r="H5" s="1"/>
      <c r="I5" s="1"/>
      <c r="J5" s="1"/>
      <c r="K5" s="1"/>
      <c r="L5" s="1"/>
      <c r="M5" s="1"/>
      <c r="N5" s="1"/>
      <c r="O5" s="1"/>
      <c r="P5" s="1"/>
      <c r="Q5" s="1"/>
      <c r="R5" s="1"/>
      <c r="S5" s="120" t="s">
        <v>5</v>
      </c>
      <c r="T5" s="7"/>
    </row>
    <row r="6" spans="1:49" s="2" customFormat="1" x14ac:dyDescent="0.35">
      <c r="A6" s="1"/>
      <c r="B6" s="1"/>
      <c r="C6" s="1"/>
      <c r="D6" s="1"/>
      <c r="E6" s="1"/>
      <c r="F6" s="1"/>
      <c r="G6" s="1"/>
      <c r="H6" s="1"/>
      <c r="I6" s="1"/>
      <c r="J6" s="1"/>
      <c r="K6" s="1"/>
      <c r="L6" s="1"/>
      <c r="M6" s="1"/>
      <c r="N6" s="1"/>
      <c r="O6" s="1"/>
      <c r="P6" s="1"/>
      <c r="Q6" s="1"/>
      <c r="R6" s="1"/>
      <c r="S6" s="120"/>
      <c r="T6" s="4"/>
    </row>
    <row r="7" spans="1:49" s="2" customFormat="1" x14ac:dyDescent="0.35">
      <c r="A7" s="1"/>
      <c r="B7" s="1"/>
      <c r="C7" s="1"/>
      <c r="D7" s="1"/>
      <c r="E7" s="1"/>
      <c r="F7" s="1"/>
      <c r="G7" s="1"/>
      <c r="H7" s="1"/>
      <c r="I7" s="1"/>
      <c r="J7" s="1"/>
      <c r="K7" s="1"/>
      <c r="L7" s="1"/>
      <c r="M7" s="1"/>
      <c r="N7" s="1"/>
      <c r="O7" s="1"/>
      <c r="P7" s="1"/>
      <c r="Q7" s="1"/>
      <c r="R7" s="1"/>
      <c r="S7" s="120" t="s">
        <v>6</v>
      </c>
      <c r="T7" s="117">
        <f>+'App.2-FA Proposed REG Inves Cx'!$L$7</f>
        <v>45622</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120"/>
      <c r="B17" s="120"/>
      <c r="C17" s="41"/>
      <c r="D17" s="120"/>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120" t="s">
        <v>53</v>
      </c>
      <c r="G18" s="121" t="s">
        <v>54</v>
      </c>
      <c r="H18" s="1"/>
      <c r="I18" s="120" t="s">
        <v>53</v>
      </c>
      <c r="J18" s="121" t="s">
        <v>54</v>
      </c>
      <c r="K18" s="1"/>
      <c r="L18" s="120" t="s">
        <v>53</v>
      </c>
      <c r="M18" s="121" t="s">
        <v>54</v>
      </c>
      <c r="N18" s="1"/>
      <c r="O18" s="120" t="s">
        <v>53</v>
      </c>
      <c r="P18" s="121" t="s">
        <v>54</v>
      </c>
      <c r="Q18" s="1"/>
      <c r="R18" s="120" t="s">
        <v>53</v>
      </c>
      <c r="S18" s="121" t="s">
        <v>54</v>
      </c>
      <c r="T18" s="1"/>
      <c r="U18" s="120" t="s">
        <v>53</v>
      </c>
      <c r="V18" s="121" t="s">
        <v>54</v>
      </c>
      <c r="W18" s="1"/>
      <c r="X18" s="120" t="s">
        <v>53</v>
      </c>
      <c r="Y18" s="121" t="s">
        <v>54</v>
      </c>
      <c r="Z18" s="1"/>
      <c r="AA18" s="120" t="s">
        <v>53</v>
      </c>
      <c r="AB18" s="121" t="s">
        <v>54</v>
      </c>
      <c r="AC18" s="1"/>
      <c r="AD18" s="120" t="s">
        <v>53</v>
      </c>
      <c r="AE18" s="121" t="s">
        <v>54</v>
      </c>
      <c r="AF18" s="1"/>
      <c r="AG18" s="120" t="s">
        <v>53</v>
      </c>
      <c r="AH18" s="121"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120" t="s">
        <v>56</v>
      </c>
      <c r="B20" s="120"/>
      <c r="C20" s="30"/>
      <c r="D20" s="30"/>
      <c r="E20" s="45">
        <f>F83</f>
        <v>0</v>
      </c>
      <c r="F20" s="46">
        <f>E20*F19</f>
        <v>0</v>
      </c>
      <c r="G20" s="47">
        <f>E20*G19</f>
        <v>0</v>
      </c>
      <c r="H20" s="45">
        <f>G83</f>
        <v>0</v>
      </c>
      <c r="I20" s="46">
        <f>H20*I19</f>
        <v>0</v>
      </c>
      <c r="J20" s="47">
        <f>H20*J19</f>
        <v>0</v>
      </c>
      <c r="K20" s="45">
        <f>H83</f>
        <v>0</v>
      </c>
      <c r="L20" s="46">
        <f>K20*L19</f>
        <v>0</v>
      </c>
      <c r="M20" s="47">
        <f>K20*M19</f>
        <v>0</v>
      </c>
      <c r="N20" s="45">
        <f>I83</f>
        <v>0</v>
      </c>
      <c r="O20" s="46">
        <f>N20*O19</f>
        <v>0</v>
      </c>
      <c r="P20" s="47">
        <f>N20*P19</f>
        <v>0</v>
      </c>
      <c r="Q20" s="45">
        <f>J83</f>
        <v>1462867.0921033889</v>
      </c>
      <c r="R20" s="46">
        <f>Q20*R19</f>
        <v>87772.025526203332</v>
      </c>
      <c r="S20" s="47">
        <f>Q20*S19</f>
        <v>1375095.0665771854</v>
      </c>
      <c r="T20" s="45">
        <f>K83</f>
        <v>2628117.8392067775</v>
      </c>
      <c r="U20" s="46">
        <f>T20*U19</f>
        <v>157687.07035240665</v>
      </c>
      <c r="V20" s="47">
        <f>T20*V19</f>
        <v>2470430.7688543708</v>
      </c>
      <c r="W20" s="45">
        <f>L83</f>
        <v>2032885.149206778</v>
      </c>
      <c r="X20" s="46">
        <f>W20*X19</f>
        <v>121973.10895240668</v>
      </c>
      <c r="Y20" s="47">
        <f>W20*Y19</f>
        <v>1910912.0402543712</v>
      </c>
      <c r="Z20" s="48">
        <f>M83</f>
        <v>1437652.4592067781</v>
      </c>
      <c r="AA20" s="46">
        <f>Z20*AA19</f>
        <v>86259.147552406677</v>
      </c>
      <c r="AB20" s="47">
        <f>Z20*AB19</f>
        <v>1351393.3116543714</v>
      </c>
      <c r="AC20" s="48">
        <f>N83</f>
        <v>842419.76920677826</v>
      </c>
      <c r="AD20" s="46">
        <f>AC20*AD19</f>
        <v>50545.186152406692</v>
      </c>
      <c r="AE20" s="47">
        <f>AC20*AE19</f>
        <v>791874.58305437153</v>
      </c>
      <c r="AF20" s="48">
        <f>O83</f>
        <v>699670.94818610442</v>
      </c>
      <c r="AG20" s="46">
        <f>AF20*AG19</f>
        <v>41980.25689116626</v>
      </c>
      <c r="AH20" s="47">
        <f>AF20*AH19</f>
        <v>657690.69129493809</v>
      </c>
      <c r="AI20" s="48">
        <f>P83</f>
        <v>2041087.2541050522</v>
      </c>
      <c r="AJ20" s="46">
        <f>AI20*AJ19</f>
        <v>122465.23524630313</v>
      </c>
      <c r="AK20" s="47">
        <f>AI20*AK19</f>
        <v>1918622.018858749</v>
      </c>
      <c r="AL20" s="48">
        <f>Q83</f>
        <v>3761918.7212469322</v>
      </c>
      <c r="AM20" s="46">
        <f>AL20*AM19</f>
        <v>225715.12327481591</v>
      </c>
      <c r="AN20" s="47">
        <f>AL20*AN19</f>
        <v>3536203.597972116</v>
      </c>
      <c r="AO20" s="48">
        <f>R83</f>
        <v>5586914.9644868802</v>
      </c>
      <c r="AP20" s="46">
        <f>AO20*AP19</f>
        <v>335214.89786921279</v>
      </c>
      <c r="AQ20" s="47">
        <f>AO20*AQ19</f>
        <v>5251700.0666176667</v>
      </c>
      <c r="AR20" s="48">
        <f>S83</f>
        <v>8078296.6944741057</v>
      </c>
      <c r="AS20" s="46">
        <f>AR20*AS19</f>
        <v>484697.80166844634</v>
      </c>
      <c r="AT20" s="47">
        <f>AR20*AT19</f>
        <v>7593598.8928056592</v>
      </c>
      <c r="AU20" s="48">
        <f>T83</f>
        <v>10179988.267883178</v>
      </c>
      <c r="AV20" s="46">
        <f>AU20*AV19</f>
        <v>610799.29607299063</v>
      </c>
      <c r="AW20" s="47">
        <f>AU20*AW19</f>
        <v>9569188.9718101863</v>
      </c>
    </row>
    <row r="21" spans="1:49" x14ac:dyDescent="0.35">
      <c r="A21" s="1" t="s">
        <v>57</v>
      </c>
      <c r="B21" s="1"/>
      <c r="C21" s="49"/>
      <c r="D21" s="49"/>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49"/>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51">
        <v>2015</v>
      </c>
      <c r="C23" s="122">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120" t="s">
        <v>61</v>
      </c>
      <c r="B25" s="1"/>
      <c r="C25" s="1"/>
      <c r="D25" s="1"/>
      <c r="F25" s="34">
        <f>SUM(F20+F24)</f>
        <v>0</v>
      </c>
      <c r="G25" s="34">
        <f>SUM(G20+G24)</f>
        <v>0</v>
      </c>
      <c r="H25" s="1"/>
      <c r="I25" s="34">
        <f>SUM(I20+I24)</f>
        <v>0</v>
      </c>
      <c r="J25" s="34">
        <f>SUM(J20+J24)</f>
        <v>0</v>
      </c>
      <c r="K25" s="1"/>
      <c r="L25" s="34">
        <f>SUM(L20+L24)</f>
        <v>0</v>
      </c>
      <c r="M25" s="34">
        <f>SUM(M20+M24)</f>
        <v>0</v>
      </c>
      <c r="N25" s="1"/>
      <c r="O25" s="34">
        <f>SUM(O20+O24)</f>
        <v>0</v>
      </c>
      <c r="P25" s="34">
        <f>SUM(P20+P24)</f>
        <v>0</v>
      </c>
      <c r="Q25" s="1"/>
      <c r="R25" s="34">
        <f>SUM(R20+R24)</f>
        <v>87772.025526203332</v>
      </c>
      <c r="S25" s="34">
        <f>SUM(S20+S24)</f>
        <v>1375095.0665771854</v>
      </c>
      <c r="T25" s="1"/>
      <c r="U25" s="34">
        <f>SUM(U20+U24)</f>
        <v>157687.07035240665</v>
      </c>
      <c r="V25" s="34">
        <f>SUM(V20+V24)</f>
        <v>2470430.7688543708</v>
      </c>
      <c r="W25" s="1"/>
      <c r="X25" s="34">
        <f>SUM(X20+X24)</f>
        <v>121973.10895240668</v>
      </c>
      <c r="Y25" s="34">
        <f>SUM(Y20+Y24)</f>
        <v>1910912.0402543712</v>
      </c>
      <c r="Z25" s="1"/>
      <c r="AA25" s="34">
        <f>SUM(AA20+AA24)</f>
        <v>86259.147552406677</v>
      </c>
      <c r="AB25" s="34">
        <f>SUM(AB20+AB24)</f>
        <v>1351393.3116543714</v>
      </c>
      <c r="AC25" s="1"/>
      <c r="AD25" s="34">
        <f>SUM(AD20+AD24)</f>
        <v>50545.186152406692</v>
      </c>
      <c r="AE25" s="34">
        <f>SUM(AE20+AE24)</f>
        <v>791874.58305437153</v>
      </c>
      <c r="AF25" s="1"/>
      <c r="AG25" s="34">
        <f>SUM(AG20+AG24)</f>
        <v>41980.25689116626</v>
      </c>
      <c r="AH25" s="34">
        <f>SUM(AH20+AH24)</f>
        <v>657690.69129493809</v>
      </c>
      <c r="AI25" s="1"/>
      <c r="AJ25" s="34">
        <f>SUM(AJ20+AJ24)</f>
        <v>122465.23524630313</v>
      </c>
      <c r="AK25" s="34">
        <f>SUM(AK20+AK24)</f>
        <v>1918622.018858749</v>
      </c>
      <c r="AL25" s="1"/>
      <c r="AM25" s="34">
        <f>SUM(AM20+AM24)</f>
        <v>225715.12327481591</v>
      </c>
      <c r="AN25" s="34">
        <f>SUM(AN20+AN24)</f>
        <v>3536203.597972116</v>
      </c>
      <c r="AO25" s="1"/>
      <c r="AP25" s="34">
        <f>SUM(AP20+AP24)</f>
        <v>335214.89786921279</v>
      </c>
      <c r="AQ25" s="34">
        <f>SUM(AQ20+AQ24)</f>
        <v>5251700.0666176667</v>
      </c>
      <c r="AR25" s="1"/>
      <c r="AS25" s="34">
        <f>SUM(AS20+AS24)</f>
        <v>484697.80166844634</v>
      </c>
      <c r="AT25" s="34">
        <f>SUM(AT20+AT24)</f>
        <v>7593598.8928056592</v>
      </c>
      <c r="AU25" s="1"/>
      <c r="AV25" s="34">
        <f>SUM(AV20+AV24)</f>
        <v>610799.29607299063</v>
      </c>
      <c r="AW25" s="34">
        <f>SUM(AW20+AW24)</f>
        <v>9569188.9718101863</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122">
        <v>2015</v>
      </c>
      <c r="C27" s="122">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0</v>
      </c>
      <c r="M28" s="34">
        <f>M25*$B$28</f>
        <v>0</v>
      </c>
      <c r="N28" s="30"/>
      <c r="O28" s="34">
        <f>O25*$B$28</f>
        <v>0</v>
      </c>
      <c r="P28" s="34">
        <f>P25*$B$28</f>
        <v>0</v>
      </c>
      <c r="Q28" s="30"/>
      <c r="R28" s="34">
        <f>R25*$B$28</f>
        <v>3510.8810210481333</v>
      </c>
      <c r="S28" s="34">
        <f>S25*$B$28</f>
        <v>55003.802663087416</v>
      </c>
      <c r="T28" s="30"/>
      <c r="U28" s="34">
        <f>U25*$C$28</f>
        <v>6307.4828140962663</v>
      </c>
      <c r="V28" s="34">
        <f>V25*$C$28</f>
        <v>98817.230754174831</v>
      </c>
      <c r="W28" s="30"/>
      <c r="X28" s="34">
        <f>X25*$C$28</f>
        <v>4878.9243580962675</v>
      </c>
      <c r="Y28" s="34">
        <f>Y25*$C$28</f>
        <v>76436.481610174858</v>
      </c>
      <c r="Z28" s="30"/>
      <c r="AA28" s="34">
        <f>AA25*$C$28</f>
        <v>3450.3659020962673</v>
      </c>
      <c r="AB28" s="34">
        <f>AB25*$C$28</f>
        <v>54055.732466174857</v>
      </c>
      <c r="AC28" s="30"/>
      <c r="AD28" s="34">
        <f>AD25*$C$28</f>
        <v>2021.8074460962678</v>
      </c>
      <c r="AE28" s="34">
        <f>AE25*$C$28</f>
        <v>31674.983322174863</v>
      </c>
      <c r="AF28" s="30"/>
      <c r="AG28" s="34">
        <f>AG25*$C$28</f>
        <v>1679.2102756466504</v>
      </c>
      <c r="AH28" s="34">
        <f>AH25*$C$28</f>
        <v>26307.627651797524</v>
      </c>
      <c r="AI28" s="30"/>
      <c r="AJ28" s="34">
        <f>AJ25*$D$28</f>
        <v>4898.6094098521253</v>
      </c>
      <c r="AK28" s="34">
        <f>AK25*$D$28</f>
        <v>76744.880754349957</v>
      </c>
      <c r="AL28" s="30"/>
      <c r="AM28" s="34">
        <f>AM25*$D$28</f>
        <v>9028.6049309926366</v>
      </c>
      <c r="AN28" s="34">
        <f>AN25*$D$28</f>
        <v>141448.14391888466</v>
      </c>
      <c r="AO28" s="30"/>
      <c r="AP28" s="34">
        <f>AP25*$D$28</f>
        <v>13408.595914768512</v>
      </c>
      <c r="AQ28" s="34">
        <f>AQ25*$D$28</f>
        <v>210068.00266470667</v>
      </c>
      <c r="AR28" s="30"/>
      <c r="AS28" s="34">
        <f>AS25*$D$28</f>
        <v>19387.912066737856</v>
      </c>
      <c r="AT28" s="34">
        <f>AT25*$D$28</f>
        <v>303743.95571222639</v>
      </c>
      <c r="AU28" s="30"/>
      <c r="AV28" s="34">
        <f>AV25*$D$28</f>
        <v>24431.971842919625</v>
      </c>
      <c r="AW28" s="34">
        <f>AW25*$D$28</f>
        <v>382767.55887240748</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0</v>
      </c>
      <c r="M29" s="34">
        <f>M25*$B$29</f>
        <v>0</v>
      </c>
      <c r="N29" s="59"/>
      <c r="O29" s="34">
        <f>O25*$B$29</f>
        <v>0</v>
      </c>
      <c r="P29" s="34">
        <f>P25*$B$29</f>
        <v>0</v>
      </c>
      <c r="Q29" s="59"/>
      <c r="R29" s="34">
        <f>R25*$B$29</f>
        <v>49152.33429467387</v>
      </c>
      <c r="S29" s="34">
        <f>S25*$B$29</f>
        <v>770053.23728322389</v>
      </c>
      <c r="T29" s="59"/>
      <c r="U29" s="34">
        <f>U25*$C$29</f>
        <v>88304.759397347734</v>
      </c>
      <c r="V29" s="34">
        <f>V25*$C$29</f>
        <v>1383441.2305584478</v>
      </c>
      <c r="W29" s="59"/>
      <c r="X29" s="34">
        <f>X25*$C$29</f>
        <v>68304.94101334775</v>
      </c>
      <c r="Y29" s="34">
        <f>Y25*$C$29</f>
        <v>1070110.742542448</v>
      </c>
      <c r="Z29" s="59"/>
      <c r="AA29" s="34">
        <f>AA25*$C$29</f>
        <v>48305.122629347745</v>
      </c>
      <c r="AB29" s="34">
        <f>AB25*$C$29</f>
        <v>756780.25452644809</v>
      </c>
      <c r="AC29" s="59"/>
      <c r="AD29" s="34">
        <f>AD25*$C$29</f>
        <v>28305.30424534775</v>
      </c>
      <c r="AE29" s="34">
        <f>AE25*$C$29</f>
        <v>443449.76651044807</v>
      </c>
      <c r="AF29" s="59"/>
      <c r="AG29" s="34">
        <f>AG25*$C$29</f>
        <v>23508.943859053106</v>
      </c>
      <c r="AH29" s="34">
        <f>AH25*$C$29</f>
        <v>368306.78712516534</v>
      </c>
      <c r="AI29" s="59"/>
      <c r="AJ29" s="34">
        <f>AJ25*$D$29</f>
        <v>68580.531737929763</v>
      </c>
      <c r="AK29" s="34">
        <f>AK25*$D$29</f>
        <v>1074428.3305608996</v>
      </c>
      <c r="AL29" s="59"/>
      <c r="AM29" s="34">
        <f>AM25*$D$29</f>
        <v>126400.46903389692</v>
      </c>
      <c r="AN29" s="34">
        <f>AN25*$D$29</f>
        <v>1980274.0148643851</v>
      </c>
      <c r="AO29" s="59"/>
      <c r="AP29" s="34">
        <f>AP25*$D$29</f>
        <v>187720.34280675917</v>
      </c>
      <c r="AQ29" s="34">
        <f>AQ25*$D$29</f>
        <v>2940952.0373058938</v>
      </c>
      <c r="AR29" s="59"/>
      <c r="AS29" s="34">
        <f>AS25*$D$29</f>
        <v>271430.76893432997</v>
      </c>
      <c r="AT29" s="34">
        <f>AT25*$D$29</f>
        <v>4252415.3799711699</v>
      </c>
      <c r="AU29" s="59"/>
      <c r="AV29" s="34">
        <f>AV25*$D$29</f>
        <v>342047.60580087476</v>
      </c>
      <c r="AW29" s="34">
        <f>AW25*$D$29</f>
        <v>5358745.824213705</v>
      </c>
    </row>
    <row r="30" spans="1:49" x14ac:dyDescent="0.35">
      <c r="A30" s="1" t="s">
        <v>64</v>
      </c>
      <c r="B30" s="58">
        <v>0.4</v>
      </c>
      <c r="C30" s="58">
        <v>0.4</v>
      </c>
      <c r="D30" s="58">
        <v>0.4</v>
      </c>
      <c r="F30" s="34">
        <f>F25*$B$30</f>
        <v>0</v>
      </c>
      <c r="G30" s="34">
        <f>G25*$B$30</f>
        <v>0</v>
      </c>
      <c r="H30" s="60"/>
      <c r="I30" s="34">
        <f>I25*$B$30</f>
        <v>0</v>
      </c>
      <c r="J30" s="34">
        <f>J25*$B$30</f>
        <v>0</v>
      </c>
      <c r="K30" s="60"/>
      <c r="L30" s="34">
        <f>L25*$B$30</f>
        <v>0</v>
      </c>
      <c r="M30" s="34">
        <f>M25*$B$30</f>
        <v>0</v>
      </c>
      <c r="N30" s="60"/>
      <c r="O30" s="34">
        <f>O25*$B$30</f>
        <v>0</v>
      </c>
      <c r="P30" s="34">
        <f>P25*$B$30</f>
        <v>0</v>
      </c>
      <c r="Q30" s="60"/>
      <c r="R30" s="34">
        <f>R25*$B$30</f>
        <v>35108.810210481337</v>
      </c>
      <c r="S30" s="34">
        <f>S25*$B$30</f>
        <v>550038.02663087414</v>
      </c>
      <c r="T30" s="60"/>
      <c r="U30" s="34">
        <f>U25*$C$30</f>
        <v>63074.828140962665</v>
      </c>
      <c r="V30" s="34">
        <f>V25*$C$30</f>
        <v>988172.30754174839</v>
      </c>
      <c r="W30" s="60"/>
      <c r="X30" s="34">
        <f>X25*$C$30</f>
        <v>48789.243580962677</v>
      </c>
      <c r="Y30" s="34">
        <f>Y25*$C$30</f>
        <v>764364.8161017485</v>
      </c>
      <c r="Z30" s="60"/>
      <c r="AA30" s="34">
        <f>AA25*$C$30</f>
        <v>34503.659020962674</v>
      </c>
      <c r="AB30" s="34">
        <f>AB25*$C$30</f>
        <v>540557.3246617486</v>
      </c>
      <c r="AC30" s="60"/>
      <c r="AD30" s="34">
        <f>AD25*$C$30</f>
        <v>20218.074460962678</v>
      </c>
      <c r="AE30" s="34">
        <f>AE25*$C$30</f>
        <v>316749.83322174865</v>
      </c>
      <c r="AF30" s="60"/>
      <c r="AG30" s="34">
        <f>AG25*$C$30</f>
        <v>16792.102756466506</v>
      </c>
      <c r="AH30" s="34">
        <f>AH25*$C$30</f>
        <v>263076.27651797526</v>
      </c>
      <c r="AI30" s="60"/>
      <c r="AJ30" s="34">
        <f>AJ25*$D$30</f>
        <v>48986.094098521251</v>
      </c>
      <c r="AK30" s="34">
        <f>AK25*$D$30</f>
        <v>767448.80754349963</v>
      </c>
      <c r="AL30" s="60"/>
      <c r="AM30" s="34">
        <f>AM25*$D$30</f>
        <v>90286.049309926369</v>
      </c>
      <c r="AN30" s="34">
        <f>AN25*$D$30</f>
        <v>1414481.4391888464</v>
      </c>
      <c r="AO30" s="60"/>
      <c r="AP30" s="34">
        <f>AP25*$D$30</f>
        <v>134085.95914768512</v>
      </c>
      <c r="AQ30" s="34">
        <f>AQ25*$D$30</f>
        <v>2100680.0266470667</v>
      </c>
      <c r="AR30" s="60"/>
      <c r="AS30" s="34">
        <f>AS25*$D$30</f>
        <v>193879.12066737853</v>
      </c>
      <c r="AT30" s="34">
        <f>AT25*$D$30</f>
        <v>3037439.5571222641</v>
      </c>
      <c r="AU30" s="60"/>
      <c r="AV30" s="34">
        <f>AV25*$D$30</f>
        <v>244319.71842919628</v>
      </c>
      <c r="AW30" s="34">
        <f>AW25*$D$30</f>
        <v>3827675.5887240749</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5.04E-2</v>
      </c>
      <c r="F32" s="34">
        <f t="shared" ref="F32:G34" si="0">F28*$B32</f>
        <v>0</v>
      </c>
      <c r="G32" s="34">
        <f t="shared" si="0"/>
        <v>0</v>
      </c>
      <c r="H32" s="62"/>
      <c r="I32" s="34">
        <f t="shared" ref="I32:J34" si="1">I28*$B32</f>
        <v>0</v>
      </c>
      <c r="J32" s="34">
        <f t="shared" si="1"/>
        <v>0</v>
      </c>
      <c r="K32" s="62"/>
      <c r="L32" s="34">
        <f t="shared" ref="L32:M34" si="2">L28*$B32</f>
        <v>0</v>
      </c>
      <c r="M32" s="34">
        <f t="shared" si="2"/>
        <v>0</v>
      </c>
      <c r="N32" s="62"/>
      <c r="O32" s="34">
        <f t="shared" ref="O32:P34" si="3">O28*$B32</f>
        <v>0</v>
      </c>
      <c r="P32" s="34">
        <f t="shared" si="3"/>
        <v>0</v>
      </c>
      <c r="Q32" s="62"/>
      <c r="R32" s="34">
        <f t="shared" ref="R32:S34" si="4">R28*$B32</f>
        <v>48.450158090464242</v>
      </c>
      <c r="S32" s="34">
        <f t="shared" si="4"/>
        <v>759.05247675060627</v>
      </c>
      <c r="T32" s="62"/>
      <c r="U32" s="34">
        <f t="shared" ref="U32:V34" si="5">U28*$C32</f>
        <v>164.62530144791256</v>
      </c>
      <c r="V32" s="34">
        <f t="shared" si="5"/>
        <v>2579.1297226839633</v>
      </c>
      <c r="W32" s="62"/>
      <c r="X32" s="34">
        <f t="shared" ref="X32:Y34" si="6">X28*$C32</f>
        <v>127.33992574631259</v>
      </c>
      <c r="Y32" s="34">
        <f t="shared" si="6"/>
        <v>1994.9921700255638</v>
      </c>
      <c r="Z32" s="62"/>
      <c r="AA32" s="34">
        <f t="shared" ref="AA32:AB34" si="7">AA28*$C32</f>
        <v>90.054550044712585</v>
      </c>
      <c r="AB32" s="34">
        <f t="shared" si="7"/>
        <v>1410.8546173671639</v>
      </c>
      <c r="AC32" s="62"/>
      <c r="AD32" s="34">
        <f t="shared" ref="AD32:AE34" si="8">AD28*$C32</f>
        <v>52.769174343112589</v>
      </c>
      <c r="AE32" s="34">
        <f t="shared" si="8"/>
        <v>826.71706470876393</v>
      </c>
      <c r="AF32" s="62"/>
      <c r="AG32" s="34">
        <f t="shared" ref="AG32:AH34" si="9">AG28*$C32</f>
        <v>43.827388194377576</v>
      </c>
      <c r="AH32" s="34">
        <f t="shared" si="9"/>
        <v>686.62908171191543</v>
      </c>
      <c r="AI32" s="62"/>
      <c r="AJ32" s="34">
        <f t="shared" ref="AJ32:AK34" si="10">AJ28*$D32</f>
        <v>246.88991425654712</v>
      </c>
      <c r="AK32" s="34">
        <f t="shared" si="10"/>
        <v>3867.9419900192379</v>
      </c>
      <c r="AL32" s="62"/>
      <c r="AM32" s="34">
        <f t="shared" ref="AM32:AN34" si="11">AM28*$D32</f>
        <v>455.04168852202889</v>
      </c>
      <c r="AN32" s="34">
        <f t="shared" si="11"/>
        <v>7128.9864535117867</v>
      </c>
      <c r="AO32" s="62"/>
      <c r="AP32" s="34">
        <f t="shared" ref="AP32:AQ34" si="12">AP28*$D32</f>
        <v>675.79323410433301</v>
      </c>
      <c r="AQ32" s="34">
        <f t="shared" si="12"/>
        <v>10587.427334301216</v>
      </c>
      <c r="AR32" s="62"/>
      <c r="AS32" s="34">
        <f t="shared" ref="AS32:AT34" si="13">AS28*$D32</f>
        <v>977.15076816358794</v>
      </c>
      <c r="AT32" s="34">
        <f t="shared" si="13"/>
        <v>15308.695367896211</v>
      </c>
      <c r="AU32" s="62"/>
      <c r="AV32" s="34">
        <f t="shared" ref="AV32:AW34" si="14">AV28*$D32</f>
        <v>1231.3713808831492</v>
      </c>
      <c r="AW32" s="34">
        <f t="shared" si="14"/>
        <v>19291.484967169337</v>
      </c>
    </row>
    <row r="33" spans="1:51" x14ac:dyDescent="0.35">
      <c r="A33" s="1" t="s">
        <v>66</v>
      </c>
      <c r="B33" s="54">
        <v>4.2799999999999998E-2</v>
      </c>
      <c r="C33" s="54">
        <v>3.7100000000000001E-2</v>
      </c>
      <c r="D33" s="54">
        <v>3.8255800161812299E-2</v>
      </c>
      <c r="F33" s="34">
        <f t="shared" si="0"/>
        <v>0</v>
      </c>
      <c r="G33" s="34">
        <f t="shared" si="0"/>
        <v>0</v>
      </c>
      <c r="H33" s="62"/>
      <c r="I33" s="34">
        <f t="shared" si="1"/>
        <v>0</v>
      </c>
      <c r="J33" s="34">
        <f t="shared" si="1"/>
        <v>0</v>
      </c>
      <c r="K33" s="62"/>
      <c r="L33" s="34">
        <f t="shared" si="2"/>
        <v>0</v>
      </c>
      <c r="M33" s="34">
        <f t="shared" si="2"/>
        <v>0</v>
      </c>
      <c r="N33" s="62"/>
      <c r="O33" s="34">
        <f t="shared" si="3"/>
        <v>0</v>
      </c>
      <c r="P33" s="34">
        <f t="shared" si="3"/>
        <v>0</v>
      </c>
      <c r="Q33" s="62"/>
      <c r="R33" s="34">
        <f t="shared" si="4"/>
        <v>2103.7199078120416</v>
      </c>
      <c r="S33" s="34">
        <f t="shared" si="4"/>
        <v>32958.278555721983</v>
      </c>
      <c r="T33" s="62"/>
      <c r="U33" s="34">
        <f t="shared" si="5"/>
        <v>3276.1065736416012</v>
      </c>
      <c r="V33" s="34">
        <f t="shared" si="5"/>
        <v>51325.669653718411</v>
      </c>
      <c r="W33" s="62"/>
      <c r="X33" s="34">
        <f t="shared" si="6"/>
        <v>2534.1133115952016</v>
      </c>
      <c r="Y33" s="34">
        <f t="shared" si="6"/>
        <v>39701.108548324824</v>
      </c>
      <c r="Z33" s="62"/>
      <c r="AA33" s="34">
        <f t="shared" si="7"/>
        <v>1792.1200495488015</v>
      </c>
      <c r="AB33" s="34">
        <f t="shared" si="7"/>
        <v>28076.547442931223</v>
      </c>
      <c r="AC33" s="62"/>
      <c r="AD33" s="34">
        <f t="shared" si="8"/>
        <v>1050.1267875024016</v>
      </c>
      <c r="AE33" s="34">
        <f t="shared" si="8"/>
        <v>16451.986337537623</v>
      </c>
      <c r="AF33" s="62"/>
      <c r="AG33" s="34">
        <f t="shared" si="9"/>
        <v>872.18181717087032</v>
      </c>
      <c r="AH33" s="34">
        <f t="shared" si="9"/>
        <v>13664.181802343635</v>
      </c>
      <c r="AI33" s="62"/>
      <c r="AJ33" s="34">
        <f t="shared" si="10"/>
        <v>2623.6031171570671</v>
      </c>
      <c r="AK33" s="34">
        <f t="shared" si="10"/>
        <v>41103.115502127381</v>
      </c>
      <c r="AL33" s="62"/>
      <c r="AM33" s="34">
        <f t="shared" si="11"/>
        <v>4835.5510837201045</v>
      </c>
      <c r="AN33" s="34">
        <f t="shared" si="11"/>
        <v>75756.966978281635</v>
      </c>
      <c r="AO33" s="62"/>
      <c r="AP33" s="34">
        <f t="shared" si="12"/>
        <v>7181.391920722278</v>
      </c>
      <c r="AQ33" s="34">
        <f t="shared" si="12"/>
        <v>112508.47342464903</v>
      </c>
      <c r="AR33" s="62"/>
      <c r="AS33" s="34">
        <f t="shared" si="13"/>
        <v>10383.801254118778</v>
      </c>
      <c r="AT33" s="34">
        <f t="shared" si="13"/>
        <v>162679.5529811942</v>
      </c>
      <c r="AU33" s="62"/>
      <c r="AV33" s="34">
        <f t="shared" si="14"/>
        <v>13085.304853344614</v>
      </c>
      <c r="AW33" s="34">
        <f>AW29*$D33</f>
        <v>205003.10936906564</v>
      </c>
    </row>
    <row r="34" spans="1:51" x14ac:dyDescent="0.35">
      <c r="A34" s="1" t="s">
        <v>67</v>
      </c>
      <c r="B34" s="54">
        <v>9.2999999999999999E-2</v>
      </c>
      <c r="C34" s="54">
        <v>8.5199999999999998E-2</v>
      </c>
      <c r="D34" s="54">
        <v>9.2499999999999999E-2</v>
      </c>
      <c r="F34" s="34">
        <f t="shared" si="0"/>
        <v>0</v>
      </c>
      <c r="G34" s="34">
        <f t="shared" si="0"/>
        <v>0</v>
      </c>
      <c r="H34" s="62"/>
      <c r="I34" s="34">
        <f t="shared" si="1"/>
        <v>0</v>
      </c>
      <c r="J34" s="34">
        <f t="shared" si="1"/>
        <v>0</v>
      </c>
      <c r="K34" s="62"/>
      <c r="L34" s="34">
        <f t="shared" si="2"/>
        <v>0</v>
      </c>
      <c r="M34" s="34">
        <f t="shared" si="2"/>
        <v>0</v>
      </c>
      <c r="N34" s="62"/>
      <c r="O34" s="34">
        <f t="shared" si="3"/>
        <v>0</v>
      </c>
      <c r="P34" s="34">
        <f t="shared" si="3"/>
        <v>0</v>
      </c>
      <c r="Q34" s="62"/>
      <c r="R34" s="34">
        <f t="shared" si="4"/>
        <v>3265.1193495747643</v>
      </c>
      <c r="S34" s="34">
        <f t="shared" si="4"/>
        <v>51153.536476671296</v>
      </c>
      <c r="T34" s="62"/>
      <c r="U34" s="34">
        <f t="shared" si="5"/>
        <v>5373.9753576100193</v>
      </c>
      <c r="V34" s="34">
        <f t="shared" si="5"/>
        <v>84192.280602556959</v>
      </c>
      <c r="W34" s="62"/>
      <c r="X34" s="34">
        <f t="shared" si="6"/>
        <v>4156.8435530980196</v>
      </c>
      <c r="Y34" s="34">
        <f t="shared" si="6"/>
        <v>65123.882331868968</v>
      </c>
      <c r="Z34" s="62"/>
      <c r="AA34" s="34">
        <f t="shared" si="7"/>
        <v>2939.7117485860199</v>
      </c>
      <c r="AB34" s="34">
        <f t="shared" si="7"/>
        <v>46055.484061180978</v>
      </c>
      <c r="AC34" s="62"/>
      <c r="AD34" s="34">
        <f t="shared" si="8"/>
        <v>1722.5799440740202</v>
      </c>
      <c r="AE34" s="34">
        <f t="shared" si="8"/>
        <v>26987.085790492984</v>
      </c>
      <c r="AF34" s="62"/>
      <c r="AG34" s="34">
        <f t="shared" si="9"/>
        <v>1430.6871548509462</v>
      </c>
      <c r="AH34" s="34">
        <f t="shared" si="9"/>
        <v>22414.098759331493</v>
      </c>
      <c r="AI34" s="62"/>
      <c r="AJ34" s="34">
        <f t="shared" si="10"/>
        <v>4531.2137041132155</v>
      </c>
      <c r="AK34" s="34">
        <f t="shared" si="10"/>
        <v>70989.014697773717</v>
      </c>
      <c r="AL34" s="62"/>
      <c r="AM34" s="34">
        <f t="shared" si="11"/>
        <v>8351.4595611681889</v>
      </c>
      <c r="AN34" s="34">
        <f t="shared" si="11"/>
        <v>130839.53312496829</v>
      </c>
      <c r="AO34" s="62"/>
      <c r="AP34" s="34">
        <f t="shared" si="12"/>
        <v>12402.951221160873</v>
      </c>
      <c r="AQ34" s="34">
        <f t="shared" si="12"/>
        <v>194312.90246485366</v>
      </c>
      <c r="AR34" s="62"/>
      <c r="AS34" s="34">
        <f t="shared" si="13"/>
        <v>17933.818661732515</v>
      </c>
      <c r="AT34" s="34">
        <f>AT30*$D34</f>
        <v>280963.15903380944</v>
      </c>
      <c r="AU34" s="62"/>
      <c r="AV34" s="34">
        <f t="shared" si="14"/>
        <v>22599.573954700656</v>
      </c>
      <c r="AW34" s="34">
        <f t="shared" si="14"/>
        <v>354059.99195697694</v>
      </c>
    </row>
    <row r="35" spans="1:51" x14ac:dyDescent="0.35">
      <c r="A35" s="63" t="s">
        <v>68</v>
      </c>
      <c r="B35" s="63"/>
      <c r="C35" s="1"/>
      <c r="D35" s="134"/>
      <c r="E35" s="1"/>
      <c r="F35" s="64">
        <f>SUM(F32:F34)</f>
        <v>0</v>
      </c>
      <c r="G35" s="64">
        <f>SUM(G32:G34)</f>
        <v>0</v>
      </c>
      <c r="H35" s="1"/>
      <c r="I35" s="64">
        <f>SUM(I32:I34)</f>
        <v>0</v>
      </c>
      <c r="J35" s="64">
        <f>SUM(J32:J34)</f>
        <v>0</v>
      </c>
      <c r="K35" s="1"/>
      <c r="L35" s="64">
        <f>SUM(L32:L34)</f>
        <v>0</v>
      </c>
      <c r="M35" s="64">
        <f>SUM(M32:M34)</f>
        <v>0</v>
      </c>
      <c r="N35" s="1"/>
      <c r="O35" s="64">
        <f>SUM(O32:O34)</f>
        <v>0</v>
      </c>
      <c r="P35" s="64">
        <f>SUM(P32:P34)</f>
        <v>0</v>
      </c>
      <c r="Q35" s="1"/>
      <c r="R35" s="64">
        <f>SUM(R32:R34)</f>
        <v>5417.2894154772703</v>
      </c>
      <c r="S35" s="64">
        <f>SUM(S32:S34)</f>
        <v>84870.867509143893</v>
      </c>
      <c r="T35" s="1"/>
      <c r="U35" s="64">
        <f>SUM(U32:U34)</f>
        <v>8814.7072326995331</v>
      </c>
      <c r="V35" s="64">
        <f>SUM(V32:V34)</f>
        <v>138097.07997895934</v>
      </c>
      <c r="W35" s="1"/>
      <c r="X35" s="64">
        <f>SUM(X32:X34)</f>
        <v>6818.2967904395337</v>
      </c>
      <c r="Y35" s="64">
        <f>SUM(Y32:Y34)</f>
        <v>106819.98305021937</v>
      </c>
      <c r="Z35" s="1"/>
      <c r="AA35" s="64">
        <f>SUM(AA32:AA34)</f>
        <v>4821.8863481795343</v>
      </c>
      <c r="AB35" s="64">
        <f>SUM(AB32:AB34)</f>
        <v>75542.886121479358</v>
      </c>
      <c r="AC35" s="1"/>
      <c r="AD35" s="64">
        <f>SUM(AD32:AD34)</f>
        <v>2825.4759059195344</v>
      </c>
      <c r="AE35" s="64">
        <f>SUM(AE32:AE34)</f>
        <v>44265.789192739365</v>
      </c>
      <c r="AF35" s="1"/>
      <c r="AG35" s="64">
        <f>SUM(AG32:AG34)</f>
        <v>2346.6963602161941</v>
      </c>
      <c r="AH35" s="64">
        <f>SUM(AH32:AH34)</f>
        <v>36764.909643387044</v>
      </c>
      <c r="AI35" s="1"/>
      <c r="AJ35" s="64">
        <f>SUM(AJ32:AJ34)</f>
        <v>7401.70673552683</v>
      </c>
      <c r="AK35" s="64">
        <f>SUM(AK32:AK34)</f>
        <v>115960.07218992033</v>
      </c>
      <c r="AL35" s="1"/>
      <c r="AM35" s="64">
        <f>SUM(AM32:AM34)</f>
        <v>13642.052333410324</v>
      </c>
      <c r="AN35" s="64">
        <f>SUM(AN32:AN34)</f>
        <v>213725.48655676172</v>
      </c>
      <c r="AO35" s="1"/>
      <c r="AP35" s="64">
        <f>SUM(AP32:AP34)</f>
        <v>20260.136375987484</v>
      </c>
      <c r="AQ35" s="64">
        <f>SUM(AQ32:AQ34)</f>
        <v>317408.80322380387</v>
      </c>
      <c r="AR35" s="1"/>
      <c r="AS35" s="64">
        <f>SUM(AS32:AS34)</f>
        <v>29294.770684014882</v>
      </c>
      <c r="AT35" s="64">
        <f>SUM(AT32:AT34)</f>
        <v>458951.40738289984</v>
      </c>
      <c r="AU35" s="1"/>
      <c r="AV35" s="64">
        <f>SUM(AV32:AV34)</f>
        <v>36916.250188928418</v>
      </c>
      <c r="AW35" s="64">
        <f>SUM(AW32:AW34)</f>
        <v>578354.58629321191</v>
      </c>
    </row>
    <row r="36" spans="1:51" x14ac:dyDescent="0.35">
      <c r="A36" s="1"/>
      <c r="B36" s="1"/>
      <c r="C36" s="1"/>
      <c r="D36" s="134"/>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36"/>
      <c r="E38" s="46">
        <f>+F77+F78</f>
        <v>0</v>
      </c>
      <c r="F38" s="34">
        <f>E38*F$19</f>
        <v>0</v>
      </c>
      <c r="G38" s="34">
        <f>E38*G$19</f>
        <v>0</v>
      </c>
      <c r="H38" s="46">
        <f>+G77+G78</f>
        <v>0</v>
      </c>
      <c r="I38" s="34">
        <f>H38*I$19</f>
        <v>0</v>
      </c>
      <c r="J38" s="34">
        <f>H38*J$19</f>
        <v>0</v>
      </c>
      <c r="K38" s="46">
        <f>+H77+H78</f>
        <v>0</v>
      </c>
      <c r="L38" s="34">
        <f>K38*L$19</f>
        <v>0</v>
      </c>
      <c r="M38" s="34">
        <f>K38*M$19</f>
        <v>0</v>
      </c>
      <c r="N38" s="46">
        <f>+I77+I78</f>
        <v>0</v>
      </c>
      <c r="O38" s="34">
        <f>N38*O$19</f>
        <v>0</v>
      </c>
      <c r="P38" s="34">
        <f>N38*P$19</f>
        <v>0</v>
      </c>
      <c r="Q38" s="46">
        <f>+J77+J78</f>
        <v>49602.720000000001</v>
      </c>
      <c r="R38" s="34">
        <f>Q38*R$19</f>
        <v>2976.1632</v>
      </c>
      <c r="S38" s="34">
        <f>Q38*S$19</f>
        <v>46626.556799999998</v>
      </c>
      <c r="T38" s="46">
        <f>+K77+K78</f>
        <v>595232.68999999994</v>
      </c>
      <c r="U38" s="34">
        <f>T38*U$19</f>
        <v>35713.961399999993</v>
      </c>
      <c r="V38" s="34">
        <f>T38*V$19</f>
        <v>559518.72859999991</v>
      </c>
      <c r="W38" s="46">
        <f>+L77+L78</f>
        <v>595232.68999999994</v>
      </c>
      <c r="X38" s="34">
        <f>W38*X$19</f>
        <v>35713.961399999993</v>
      </c>
      <c r="Y38" s="34">
        <f>W38*Y$19</f>
        <v>559518.72859999991</v>
      </c>
      <c r="Z38" s="46">
        <f>+M77+M78</f>
        <v>595232.68999999994</v>
      </c>
      <c r="AA38" s="34">
        <f>Z38*AA$19</f>
        <v>35713.961399999993</v>
      </c>
      <c r="AB38" s="34">
        <f>Z38*AB$19</f>
        <v>559518.72859999991</v>
      </c>
      <c r="AC38" s="46">
        <f>+N77+N78</f>
        <v>595232.68999999994</v>
      </c>
      <c r="AD38" s="34">
        <f>AC38*AD$19</f>
        <v>35713.961399999993</v>
      </c>
      <c r="AE38" s="34">
        <f>AC38*AE$19</f>
        <v>559518.72859999991</v>
      </c>
      <c r="AF38" s="46">
        <f>+O77+O78</f>
        <v>706776.48354146455</v>
      </c>
      <c r="AG38" s="34">
        <f>AF38*AG$19</f>
        <v>42406.589012487872</v>
      </c>
      <c r="AH38" s="34">
        <f>AF38*AH$19</f>
        <v>664369.89452897664</v>
      </c>
      <c r="AI38" s="46">
        <f>+P77+P78</f>
        <v>309147.42556233035</v>
      </c>
      <c r="AJ38" s="34">
        <f>AI38*AJ$19</f>
        <v>18548.845533739819</v>
      </c>
      <c r="AK38" s="34">
        <f>AI38*AK$19</f>
        <v>290598.58002859051</v>
      </c>
      <c r="AL38" s="46">
        <f>+Q77+Q78</f>
        <v>500397.35339067574</v>
      </c>
      <c r="AM38" s="34">
        <f>AL38*AM$19</f>
        <v>30023.841203440545</v>
      </c>
      <c r="AN38" s="34">
        <f>AL38*AN$19</f>
        <v>470373.51218723517</v>
      </c>
      <c r="AO38" s="46">
        <f>+R77+R78</f>
        <v>637185.8556419448</v>
      </c>
      <c r="AP38" s="34">
        <f>AO38*AP$19</f>
        <v>38231.151338516684</v>
      </c>
      <c r="AQ38" s="34">
        <f>AO38*AQ$19</f>
        <v>598954.70430342807</v>
      </c>
      <c r="AR38" s="46">
        <f>+S77+S78</f>
        <v>778908.25751061609</v>
      </c>
      <c r="AS38" s="34">
        <f>AR38*AS$19</f>
        <v>46734.495450636961</v>
      </c>
      <c r="AT38" s="34">
        <f>AR38*AT$19</f>
        <v>732173.76205997914</v>
      </c>
      <c r="AU38" s="46">
        <f>+T77+T78</f>
        <v>1002091.9075629092</v>
      </c>
      <c r="AV38" s="34">
        <f>AU38*AV$19</f>
        <v>60125.514453774551</v>
      </c>
      <c r="AW38" s="34">
        <f>AU38*AW$19</f>
        <v>941966.39310913463</v>
      </c>
    </row>
    <row r="39" spans="1:51" x14ac:dyDescent="0.35">
      <c r="A39" s="1" t="s">
        <v>71</v>
      </c>
      <c r="B39" s="1"/>
      <c r="C39" s="36"/>
      <c r="D39" s="36"/>
      <c r="E39" s="1"/>
      <c r="F39" s="46">
        <f>+F66</f>
        <v>0</v>
      </c>
      <c r="G39" s="46">
        <f>+G66</f>
        <v>0</v>
      </c>
      <c r="H39" s="1"/>
      <c r="I39" s="46">
        <f>+I66</f>
        <v>0</v>
      </c>
      <c r="J39" s="46">
        <f>+J66</f>
        <v>0</v>
      </c>
      <c r="K39" s="1"/>
      <c r="L39" s="46">
        <f>+L66</f>
        <v>0</v>
      </c>
      <c r="M39" s="46">
        <f>+M66</f>
        <v>0</v>
      </c>
      <c r="N39" s="1"/>
      <c r="O39" s="46">
        <f>+O66</f>
        <v>0</v>
      </c>
      <c r="P39" s="46">
        <f>+P66</f>
        <v>0</v>
      </c>
      <c r="Q39" s="1"/>
      <c r="R39" s="46">
        <f>+R66</f>
        <v>-29896.554518600275</v>
      </c>
      <c r="S39" s="46">
        <f>+S66</f>
        <v>-468379.35412473761</v>
      </c>
      <c r="T39" s="1"/>
      <c r="U39" s="46">
        <f>+U66</f>
        <v>-17332.794838152189</v>
      </c>
      <c r="V39" s="46">
        <f>+V66</f>
        <v>-271547.11913105089</v>
      </c>
      <c r="W39" s="36"/>
      <c r="X39" s="46">
        <f>+X66</f>
        <v>14375.188180368674</v>
      </c>
      <c r="Y39" s="46">
        <f>+Y66</f>
        <v>225211.28149244256</v>
      </c>
      <c r="Z39" s="36"/>
      <c r="AA39" s="46">
        <f>+AA66</f>
        <v>13936.358346088837</v>
      </c>
      <c r="AB39" s="46">
        <f>+AB66</f>
        <v>218336.28075539178</v>
      </c>
      <c r="AC39" s="36"/>
      <c r="AD39" s="46">
        <f>+AD66</f>
        <v>13497.528511809</v>
      </c>
      <c r="AE39" s="46">
        <f>+AE66</f>
        <v>211461.28001834097</v>
      </c>
      <c r="AF39" s="36"/>
      <c r="AG39" s="46">
        <f>+AG66</f>
        <v>4810.3557944474296</v>
      </c>
      <c r="AH39" s="46">
        <f>+AH66</f>
        <v>75362.240779676402</v>
      </c>
      <c r="AI39" s="36"/>
      <c r="AJ39" s="46">
        <f>+AJ66</f>
        <v>-31685.576385653596</v>
      </c>
      <c r="AK39" s="46">
        <f>+AK66</f>
        <v>-496407.36337523966</v>
      </c>
      <c r="AL39" s="36"/>
      <c r="AM39" s="46">
        <f>+AM66</f>
        <v>-32146.457983144199</v>
      </c>
      <c r="AN39" s="46">
        <f>+AN66</f>
        <v>-503627.84173592593</v>
      </c>
      <c r="AO39" s="36"/>
      <c r="AP39" s="46">
        <f>+AP66</f>
        <v>-33528.149117020381</v>
      </c>
      <c r="AQ39" s="46">
        <f>+AQ66</f>
        <v>-525274.3361666525</v>
      </c>
      <c r="AR39" s="36"/>
      <c r="AS39" s="46">
        <f>+AS66</f>
        <v>-45896.346213036537</v>
      </c>
      <c r="AT39" s="46">
        <f>+AT66</f>
        <v>-719042.7573375724</v>
      </c>
      <c r="AU39" s="36"/>
      <c r="AV39" s="46">
        <f>+AV66</f>
        <v>-34902.991702439285</v>
      </c>
      <c r="AW39" s="46">
        <f>+AW66</f>
        <v>-546813.53667154873</v>
      </c>
    </row>
    <row r="40" spans="1:5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120" t="s">
        <v>72</v>
      </c>
      <c r="B41" s="120"/>
      <c r="C41" s="1"/>
      <c r="D41" s="1"/>
      <c r="E41" s="1"/>
      <c r="F41" s="66">
        <f>SUM(F35:F39)</f>
        <v>0</v>
      </c>
      <c r="G41" s="66">
        <f>SUM(G35:G39)</f>
        <v>0</v>
      </c>
      <c r="H41" s="1"/>
      <c r="I41" s="66">
        <f>SUM(I35:I39)</f>
        <v>0</v>
      </c>
      <c r="J41" s="66">
        <f>SUM(J35:J39)</f>
        <v>0</v>
      </c>
      <c r="K41" s="1"/>
      <c r="L41" s="66">
        <f>SUM(L35:L39)</f>
        <v>0</v>
      </c>
      <c r="M41" s="66">
        <f>SUM(M35:M39)</f>
        <v>0</v>
      </c>
      <c r="N41" s="1"/>
      <c r="O41" s="66">
        <f>SUM(O35:O39)</f>
        <v>0</v>
      </c>
      <c r="P41" s="66">
        <f>SUM(P35:P39)</f>
        <v>0</v>
      </c>
      <c r="Q41" s="1"/>
      <c r="R41" s="66">
        <f>SUM(R35:R39)</f>
        <v>-21503.101903123003</v>
      </c>
      <c r="S41" s="66">
        <f>SUM(S35:S39)</f>
        <v>-336881.92981559376</v>
      </c>
      <c r="T41" s="1"/>
      <c r="U41" s="66">
        <f>SUM(U35:U39)</f>
        <v>27195.873794547337</v>
      </c>
      <c r="V41" s="66">
        <f>SUM(V35:V39)</f>
        <v>426068.68944790831</v>
      </c>
      <c r="W41" s="1"/>
      <c r="X41" s="66">
        <f>SUM(X35:X39)</f>
        <v>56907.446370808204</v>
      </c>
      <c r="Y41" s="66">
        <f>SUM(Y35:Y39)</f>
        <v>891549.99314266187</v>
      </c>
      <c r="Z41" s="1"/>
      <c r="AA41" s="66">
        <f>SUM(AA35:AA39)</f>
        <v>54472.20609426836</v>
      </c>
      <c r="AB41" s="66">
        <f>SUM(AB35:AB39)</f>
        <v>853397.89547687105</v>
      </c>
      <c r="AC41" s="1"/>
      <c r="AD41" s="66">
        <f>SUM(AD35:AD39)</f>
        <v>52036.965817728531</v>
      </c>
      <c r="AE41" s="66">
        <f>SUM(AE35:AE39)</f>
        <v>815245.79781108024</v>
      </c>
      <c r="AF41" s="1"/>
      <c r="AG41" s="66">
        <f>SUM(AG35:AG39)</f>
        <v>49563.641167151494</v>
      </c>
      <c r="AH41" s="66">
        <f>SUM(AH35:AH39)</f>
        <v>776497.04495204007</v>
      </c>
      <c r="AI41" s="1"/>
      <c r="AJ41" s="66">
        <f>SUM(AJ35:AJ39)</f>
        <v>-5735.0241163869468</v>
      </c>
      <c r="AK41" s="66">
        <f>SUM(AK35:AK39)</f>
        <v>-89848.711156728794</v>
      </c>
      <c r="AL41" s="1"/>
      <c r="AM41" s="66">
        <f>SUM(AM35:AM39)</f>
        <v>11519.435553706669</v>
      </c>
      <c r="AN41" s="66">
        <f>SUM(AN35:AN39)</f>
        <v>180471.15700807102</v>
      </c>
      <c r="AO41" s="1"/>
      <c r="AP41" s="66">
        <f>SUM(AP35:AP39)</f>
        <v>24963.13859748379</v>
      </c>
      <c r="AQ41" s="66">
        <f>SUM(AQ35:AQ39)</f>
        <v>391089.17136057944</v>
      </c>
      <c r="AR41" s="1"/>
      <c r="AS41" s="66">
        <f>SUM(AS35:AS39)</f>
        <v>30132.919921615307</v>
      </c>
      <c r="AT41" s="66">
        <f>SUM(AT35:AT39)</f>
        <v>472082.41210530663</v>
      </c>
      <c r="AU41" s="1"/>
      <c r="AV41" s="66">
        <f>SUM(AV35:AV39)</f>
        <v>62138.772940263683</v>
      </c>
      <c r="AW41" s="66">
        <f>SUM(AW35:AW39)</f>
        <v>973507.4427307978</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0</v>
      </c>
      <c r="N44" s="1"/>
      <c r="O44" s="34"/>
      <c r="P44" s="64">
        <f>P41</f>
        <v>0</v>
      </c>
      <c r="Q44" s="1"/>
      <c r="R44" s="34"/>
      <c r="S44" s="64">
        <f>S41</f>
        <v>-336881.92981559376</v>
      </c>
      <c r="T44" s="1"/>
      <c r="U44" s="34"/>
      <c r="V44" s="64">
        <f>V41</f>
        <v>426068.68944790831</v>
      </c>
      <c r="W44" s="34"/>
      <c r="X44" s="1"/>
      <c r="Y44" s="64">
        <f>Y41</f>
        <v>891549.99314266187</v>
      </c>
      <c r="Z44" s="34"/>
      <c r="AA44" s="1"/>
      <c r="AB44" s="64">
        <f>AB41</f>
        <v>853397.89547687105</v>
      </c>
      <c r="AC44" s="34"/>
      <c r="AD44" s="1"/>
      <c r="AE44" s="64">
        <f>AE41</f>
        <v>815245.79781108024</v>
      </c>
      <c r="AF44" s="34"/>
      <c r="AG44" s="1"/>
      <c r="AH44" s="64">
        <f>AH41</f>
        <v>776497.04495204007</v>
      </c>
      <c r="AI44" s="34"/>
      <c r="AJ44" s="1"/>
      <c r="AK44" s="64">
        <f>AK41</f>
        <v>-89848.711156728794</v>
      </c>
      <c r="AL44" s="34"/>
      <c r="AM44" s="1"/>
      <c r="AN44" s="64">
        <f>AN41</f>
        <v>180471.15700807102</v>
      </c>
      <c r="AO44" s="34"/>
      <c r="AP44" s="1"/>
      <c r="AQ44" s="64">
        <f>AQ41</f>
        <v>391089.17136057944</v>
      </c>
      <c r="AR44" s="34"/>
      <c r="AS44" s="1"/>
      <c r="AT44" s="64">
        <f>AT41</f>
        <v>472082.41210530663</v>
      </c>
      <c r="AU44" s="34"/>
      <c r="AV44" s="1"/>
      <c r="AW44" s="64">
        <f>AW41</f>
        <v>973507.4427307978</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0</v>
      </c>
      <c r="N46" s="46"/>
      <c r="O46" s="46"/>
      <c r="P46" s="64">
        <f>P44/12</f>
        <v>0</v>
      </c>
      <c r="Q46" s="46"/>
      <c r="R46" s="46"/>
      <c r="S46" s="64">
        <f>S44/12</f>
        <v>-28073.494151299481</v>
      </c>
      <c r="T46" s="46"/>
      <c r="U46" s="46"/>
      <c r="V46" s="64">
        <f>V44/12</f>
        <v>35505.724120659026</v>
      </c>
      <c r="W46" s="46"/>
      <c r="X46" s="1"/>
      <c r="Y46" s="64">
        <f>Y44/12</f>
        <v>74295.832761888494</v>
      </c>
      <c r="Z46" s="46"/>
      <c r="AA46" s="1"/>
      <c r="AB46" s="64">
        <f>AB44/12</f>
        <v>71116.49128973925</v>
      </c>
      <c r="AC46" s="46"/>
      <c r="AD46" s="1"/>
      <c r="AE46" s="64">
        <f>AE44/12</f>
        <v>67937.14981759002</v>
      </c>
      <c r="AF46" s="46"/>
      <c r="AG46" s="1"/>
      <c r="AH46" s="64">
        <f>AH44/12</f>
        <v>64708.08707933667</v>
      </c>
      <c r="AI46" s="46"/>
      <c r="AJ46" s="1"/>
      <c r="AK46" s="64">
        <f>AK44/12</f>
        <v>-7487.3925963940665</v>
      </c>
      <c r="AL46" s="46"/>
      <c r="AM46" s="1"/>
      <c r="AN46" s="64">
        <f>AN44/12</f>
        <v>15039.263084005919</v>
      </c>
      <c r="AO46" s="46"/>
      <c r="AP46" s="1"/>
      <c r="AQ46" s="64">
        <f>AQ44/12</f>
        <v>32590.764280048286</v>
      </c>
      <c r="AR46" s="46"/>
      <c r="AS46" s="1"/>
      <c r="AT46" s="64">
        <f>AT44/12</f>
        <v>39340.201008775555</v>
      </c>
      <c r="AU46" s="46"/>
      <c r="AV46" s="1"/>
      <c r="AW46" s="64">
        <f>AW44/12</f>
        <v>81125.620227566484</v>
      </c>
    </row>
    <row r="47" spans="1:51" x14ac:dyDescent="0.35">
      <c r="A47" s="120"/>
      <c r="B47" s="120"/>
      <c r="C47" s="1"/>
      <c r="D47" s="1"/>
      <c r="E47" s="1"/>
      <c r="F47" s="1"/>
      <c r="G47" s="1"/>
      <c r="H47" s="1"/>
      <c r="I47" s="1"/>
      <c r="J47" s="1"/>
      <c r="K47" s="1"/>
      <c r="L47" s="1"/>
      <c r="M47" s="1"/>
      <c r="N47" s="1"/>
      <c r="O47" s="1"/>
      <c r="P47" s="1"/>
      <c r="Q47" s="1"/>
      <c r="R47" s="1"/>
      <c r="S47" s="46"/>
      <c r="T47" s="46"/>
      <c r="U47" s="46"/>
      <c r="V47" s="73"/>
      <c r="W47" s="46"/>
      <c r="X47" s="1"/>
      <c r="Y47" s="46"/>
      <c r="Z47" s="46"/>
      <c r="AA47" s="1"/>
      <c r="AB47" s="1"/>
      <c r="AC47" s="46"/>
      <c r="AD47" s="1"/>
      <c r="AE47" s="46"/>
      <c r="AF47" s="46"/>
      <c r="AG47" s="1"/>
      <c r="AH47" s="1"/>
      <c r="AI47" s="82"/>
      <c r="AJ47" s="134"/>
      <c r="AK47" s="134"/>
      <c r="AL47" s="135"/>
      <c r="AM47" s="135"/>
      <c r="AN47" s="135"/>
      <c r="AO47" s="135"/>
      <c r="AP47" s="135"/>
      <c r="AQ47" s="135"/>
      <c r="AR47" s="135"/>
      <c r="AS47" s="135"/>
      <c r="AT47" s="135"/>
      <c r="AU47" s="135"/>
      <c r="AV47" s="135"/>
      <c r="AW47" s="135"/>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120"/>
      <c r="E51" s="120"/>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34"/>
      <c r="AJ51" s="134"/>
      <c r="AK51" s="134"/>
      <c r="AL51" s="135"/>
      <c r="AM51" s="135"/>
      <c r="AN51" s="135"/>
      <c r="AO51" s="135"/>
      <c r="AP51" s="135"/>
      <c r="AQ51" s="135"/>
      <c r="AR51" s="135"/>
      <c r="AS51" s="135"/>
      <c r="AT51" s="135"/>
      <c r="AU51" s="135"/>
      <c r="AV51" s="135"/>
      <c r="AW51" s="135"/>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120" t="s">
        <v>53</v>
      </c>
      <c r="G54" s="121" t="s">
        <v>54</v>
      </c>
      <c r="H54" s="1"/>
      <c r="I54" s="120" t="s">
        <v>53</v>
      </c>
      <c r="J54" s="121" t="s">
        <v>54</v>
      </c>
      <c r="K54" s="1"/>
      <c r="L54" s="120" t="s">
        <v>53</v>
      </c>
      <c r="M54" s="121" t="s">
        <v>54</v>
      </c>
      <c r="N54" s="1"/>
      <c r="O54" s="120" t="s">
        <v>53</v>
      </c>
      <c r="P54" s="121" t="s">
        <v>54</v>
      </c>
      <c r="Q54" s="1"/>
      <c r="R54" s="120" t="s">
        <v>53</v>
      </c>
      <c r="S54" s="121" t="s">
        <v>54</v>
      </c>
      <c r="T54" s="1"/>
      <c r="U54" s="120" t="s">
        <v>53</v>
      </c>
      <c r="V54" s="121" t="s">
        <v>54</v>
      </c>
      <c r="W54" s="1"/>
      <c r="X54" s="120" t="s">
        <v>53</v>
      </c>
      <c r="Y54" s="121" t="s">
        <v>54</v>
      </c>
      <c r="Z54" s="1"/>
      <c r="AA54" s="120" t="s">
        <v>53</v>
      </c>
      <c r="AB54" s="121" t="s">
        <v>54</v>
      </c>
      <c r="AC54" s="1"/>
      <c r="AD54" s="120" t="s">
        <v>53</v>
      </c>
      <c r="AE54" s="121" t="s">
        <v>54</v>
      </c>
      <c r="AF54" s="1"/>
      <c r="AG54" s="120" t="s">
        <v>53</v>
      </c>
      <c r="AH54" s="121"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120"/>
      <c r="G55" s="121"/>
      <c r="H55" s="1"/>
      <c r="I55" s="120"/>
      <c r="J55" s="121"/>
      <c r="K55" s="43"/>
      <c r="L55" s="120"/>
      <c r="M55" s="121"/>
      <c r="N55" s="43"/>
      <c r="O55" s="120"/>
      <c r="P55" s="121"/>
      <c r="Q55" s="43"/>
      <c r="R55" s="120"/>
      <c r="S55" s="121"/>
      <c r="T55" s="43"/>
      <c r="U55" s="120"/>
      <c r="V55" s="121"/>
      <c r="W55" s="43"/>
      <c r="X55" s="120"/>
      <c r="Y55" s="121"/>
      <c r="Z55" s="43"/>
      <c r="AA55" s="120"/>
      <c r="AB55" s="121"/>
      <c r="AC55" s="43" t="s">
        <v>55</v>
      </c>
      <c r="AD55" s="120"/>
      <c r="AE55" s="121"/>
      <c r="AF55" s="43" t="s">
        <v>55</v>
      </c>
      <c r="AG55" s="120"/>
      <c r="AH55" s="121"/>
      <c r="AI55" s="43" t="s">
        <v>55</v>
      </c>
      <c r="AJ55" s="158"/>
      <c r="AK55" s="121"/>
      <c r="AM55" s="158"/>
      <c r="AN55" s="121"/>
      <c r="AP55" s="158"/>
      <c r="AQ55" s="121"/>
      <c r="AS55" s="158"/>
      <c r="AT55" s="121"/>
      <c r="AV55" s="158"/>
      <c r="AW55" s="121"/>
    </row>
    <row r="56" spans="1:49" x14ac:dyDescent="0.35">
      <c r="A56" s="77" t="s">
        <v>79</v>
      </c>
      <c r="B56" s="77"/>
      <c r="C56" s="1"/>
      <c r="D56" s="1"/>
      <c r="E56" s="1"/>
      <c r="F56" s="80">
        <f>F34</f>
        <v>0</v>
      </c>
      <c r="G56" s="81">
        <f>G34</f>
        <v>0</v>
      </c>
      <c r="H56" s="1"/>
      <c r="I56" s="80">
        <f>I34</f>
        <v>0</v>
      </c>
      <c r="J56" s="81">
        <f>J34</f>
        <v>0</v>
      </c>
      <c r="K56" s="80"/>
      <c r="L56" s="80">
        <f>L34</f>
        <v>0</v>
      </c>
      <c r="M56" s="81">
        <f>M34</f>
        <v>0</v>
      </c>
      <c r="N56" s="80"/>
      <c r="O56" s="80">
        <f>O34</f>
        <v>0</v>
      </c>
      <c r="P56" s="81">
        <f>P34</f>
        <v>0</v>
      </c>
      <c r="Q56" s="80"/>
      <c r="R56" s="80">
        <f>R34</f>
        <v>3265.1193495747643</v>
      </c>
      <c r="S56" s="81">
        <f>S34</f>
        <v>51153.536476671296</v>
      </c>
      <c r="T56" s="80"/>
      <c r="U56" s="80">
        <f>U34</f>
        <v>5373.9753576100193</v>
      </c>
      <c r="V56" s="81">
        <f>V34</f>
        <v>84192.280602556959</v>
      </c>
      <c r="W56" s="80"/>
      <c r="X56" s="80">
        <f>X34</f>
        <v>4156.8435530980196</v>
      </c>
      <c r="Y56" s="81">
        <f>Y34</f>
        <v>65123.882331868968</v>
      </c>
      <c r="Z56" s="80"/>
      <c r="AA56" s="80">
        <f>AA34</f>
        <v>2939.7117485860199</v>
      </c>
      <c r="AB56" s="81">
        <f>AB34</f>
        <v>46055.484061180978</v>
      </c>
      <c r="AC56" s="80"/>
      <c r="AD56" s="80">
        <f>AD34</f>
        <v>1722.5799440740202</v>
      </c>
      <c r="AE56" s="81">
        <f>AE34</f>
        <v>26987.085790492984</v>
      </c>
      <c r="AF56" s="80"/>
      <c r="AG56" s="80">
        <f>AG34</f>
        <v>1430.6871548509462</v>
      </c>
      <c r="AH56" s="81">
        <f>AH34</f>
        <v>22414.098759331493</v>
      </c>
      <c r="AI56" s="80"/>
      <c r="AJ56" s="80">
        <f>AJ34</f>
        <v>4531.2137041132155</v>
      </c>
      <c r="AK56" s="81">
        <f>AK34</f>
        <v>70989.014697773717</v>
      </c>
      <c r="AM56" s="80">
        <f>AM34</f>
        <v>8351.4595611681889</v>
      </c>
      <c r="AN56" s="81">
        <f>AN34</f>
        <v>130839.53312496829</v>
      </c>
      <c r="AP56" s="80">
        <f>AP34</f>
        <v>12402.951221160873</v>
      </c>
      <c r="AQ56" s="81">
        <f>AQ34</f>
        <v>194312.90246485366</v>
      </c>
      <c r="AS56" s="80">
        <f>AS34</f>
        <v>17933.818661732515</v>
      </c>
      <c r="AT56" s="81">
        <f>AT34</f>
        <v>280963.15903380944</v>
      </c>
      <c r="AV56" s="80">
        <f>AV34</f>
        <v>22599.573954700656</v>
      </c>
      <c r="AW56" s="81">
        <f>AW34</f>
        <v>354059.99195697694</v>
      </c>
    </row>
    <row r="57" spans="1:49" x14ac:dyDescent="0.35">
      <c r="A57" s="77" t="s">
        <v>80</v>
      </c>
      <c r="B57" s="77"/>
      <c r="C57" s="1"/>
      <c r="D57" s="1"/>
      <c r="E57" s="1"/>
      <c r="F57" s="48">
        <f>F38</f>
        <v>0</v>
      </c>
      <c r="G57" s="48">
        <f>G38</f>
        <v>0</v>
      </c>
      <c r="H57" s="1"/>
      <c r="I57" s="48">
        <f>I38</f>
        <v>0</v>
      </c>
      <c r="J57" s="48">
        <f>J38</f>
        <v>0</v>
      </c>
      <c r="K57" s="82"/>
      <c r="L57" s="48">
        <f>L38</f>
        <v>0</v>
      </c>
      <c r="M57" s="48">
        <f>M38</f>
        <v>0</v>
      </c>
      <c r="N57" s="82"/>
      <c r="O57" s="48">
        <f>O38</f>
        <v>0</v>
      </c>
      <c r="P57" s="48">
        <f>P38</f>
        <v>0</v>
      </c>
      <c r="Q57" s="82"/>
      <c r="R57" s="48">
        <f>R38</f>
        <v>2976.1632</v>
      </c>
      <c r="S57" s="48">
        <f>S38</f>
        <v>46626.556799999998</v>
      </c>
      <c r="T57" s="82"/>
      <c r="U57" s="48">
        <f>U38</f>
        <v>35713.961399999993</v>
      </c>
      <c r="V57" s="48">
        <f>V38</f>
        <v>559518.72859999991</v>
      </c>
      <c r="W57" s="82"/>
      <c r="X57" s="48">
        <f>X38</f>
        <v>35713.961399999993</v>
      </c>
      <c r="Y57" s="48">
        <f>Y38</f>
        <v>559518.72859999991</v>
      </c>
      <c r="Z57" s="82"/>
      <c r="AA57" s="48">
        <f>AA38</f>
        <v>35713.961399999993</v>
      </c>
      <c r="AB57" s="48">
        <f>AB38</f>
        <v>559518.72859999991</v>
      </c>
      <c r="AC57" s="82"/>
      <c r="AD57" s="48">
        <f>AD38</f>
        <v>35713.961399999993</v>
      </c>
      <c r="AE57" s="48">
        <f>AE38</f>
        <v>559518.72859999991</v>
      </c>
      <c r="AF57" s="82"/>
      <c r="AG57" s="48">
        <f>AG38</f>
        <v>42406.589012487872</v>
      </c>
      <c r="AH57" s="48">
        <f>AH38</f>
        <v>664369.89452897664</v>
      </c>
      <c r="AI57" s="82"/>
      <c r="AJ57" s="48">
        <f>AJ38</f>
        <v>18548.845533739819</v>
      </c>
      <c r="AK57" s="48">
        <f>AK38</f>
        <v>290598.58002859051</v>
      </c>
      <c r="AM57" s="48">
        <f>AM38</f>
        <v>30023.841203440545</v>
      </c>
      <c r="AN57" s="48">
        <f>AN38</f>
        <v>470373.51218723517</v>
      </c>
      <c r="AP57" s="48">
        <f>AP38</f>
        <v>38231.151338516684</v>
      </c>
      <c r="AQ57" s="48">
        <f>AQ38</f>
        <v>598954.70430342807</v>
      </c>
      <c r="AS57" s="48">
        <f>AS38</f>
        <v>46734.495450636961</v>
      </c>
      <c r="AT57" s="48">
        <f>AT38</f>
        <v>732173.76205997914</v>
      </c>
      <c r="AV57" s="48">
        <f>AV38</f>
        <v>60125.514453774551</v>
      </c>
      <c r="AW57" s="48">
        <f>AW38</f>
        <v>941966.39310913463</v>
      </c>
    </row>
    <row r="58" spans="1:49" x14ac:dyDescent="0.35">
      <c r="A58" s="77" t="s">
        <v>81</v>
      </c>
      <c r="B58" s="77"/>
      <c r="C58" s="1"/>
      <c r="D58" s="109"/>
      <c r="E58" s="1"/>
      <c r="F58" s="82">
        <f>-F97*$F$19</f>
        <v>0</v>
      </c>
      <c r="G58" s="82">
        <f>-F97*$G$19</f>
        <v>0</v>
      </c>
      <c r="H58" s="1"/>
      <c r="I58" s="82">
        <f>-G97*$F$19</f>
        <v>0</v>
      </c>
      <c r="J58" s="82">
        <f>-G97*$G$19</f>
        <v>0</v>
      </c>
      <c r="K58" s="82"/>
      <c r="L58" s="82">
        <f>-H97*$F$19</f>
        <v>0</v>
      </c>
      <c r="M58" s="82">
        <f>-H97*$G$19</f>
        <v>0</v>
      </c>
      <c r="N58" s="82"/>
      <c r="O58" s="82">
        <f>-I97*$F$19</f>
        <v>0</v>
      </c>
      <c r="P58" s="82">
        <f>-I97*$G$19</f>
        <v>0</v>
      </c>
      <c r="Q58" s="82"/>
      <c r="R58" s="82">
        <f>-J97*$F$19</f>
        <v>-89161.914893617024</v>
      </c>
      <c r="S58" s="82">
        <f>-J97*$G$19</f>
        <v>-1396870</v>
      </c>
      <c r="T58" s="82"/>
      <c r="U58" s="82">
        <f>-K97*$F$19</f>
        <v>-89161.914893617024</v>
      </c>
      <c r="V58" s="82">
        <f>-K97*$G$19</f>
        <v>-1396870</v>
      </c>
      <c r="W58" s="82"/>
      <c r="X58" s="82">
        <f>-L97*$F$19</f>
        <v>0</v>
      </c>
      <c r="Y58" s="82">
        <f>-L97*$G$19</f>
        <v>0</v>
      </c>
      <c r="Z58" s="82"/>
      <c r="AA58" s="82">
        <f>-M97*$F$19</f>
        <v>0</v>
      </c>
      <c r="AB58" s="82">
        <f>-M97*$G$19</f>
        <v>0</v>
      </c>
      <c r="AC58" s="83"/>
      <c r="AD58" s="82">
        <f>-N97*$F$19</f>
        <v>0</v>
      </c>
      <c r="AE58" s="82">
        <f>-N97*$G$19</f>
        <v>0</v>
      </c>
      <c r="AF58" s="82"/>
      <c r="AG58" s="82">
        <f>-O97*$F$19</f>
        <v>-30495.345945003493</v>
      </c>
      <c r="AH58" s="82">
        <f>-O97*$G$19</f>
        <v>-477760.41980505473</v>
      </c>
      <c r="AI58" s="82"/>
      <c r="AJ58" s="82">
        <f>-P97*$F$19</f>
        <v>-110962.69562825073</v>
      </c>
      <c r="AK58" s="82">
        <f>-P97*$G$19</f>
        <v>-1738415.5648425948</v>
      </c>
      <c r="AM58" s="82">
        <f>-Q97*$F$19</f>
        <v>-127536.23139710302</v>
      </c>
      <c r="AN58" s="82">
        <f>-Q97*$G$19</f>
        <v>-1998067.6252212808</v>
      </c>
      <c r="AP58" s="82">
        <f>-R97*$F$19</f>
        <v>-143627.27086537558</v>
      </c>
      <c r="AQ58" s="82">
        <f>-R97*$G$19</f>
        <v>-2250160.576890884</v>
      </c>
      <c r="AS58" s="82">
        <f>-S97*$F$19</f>
        <v>-191965.72719381042</v>
      </c>
      <c r="AT58" s="82">
        <f>-S97*$G$19</f>
        <v>-3007463.0593696968</v>
      </c>
      <c r="AV58" s="82">
        <f>-T97*$F$19</f>
        <v>-179531.4993567502</v>
      </c>
      <c r="AW58" s="82">
        <f>-T97*$G$19</f>
        <v>-2812660.1565890862</v>
      </c>
    </row>
    <row r="59" spans="1:49" x14ac:dyDescent="0.35">
      <c r="A59" s="79" t="s">
        <v>82</v>
      </c>
      <c r="B59" s="79"/>
      <c r="C59" s="1"/>
      <c r="D59" s="109"/>
      <c r="E59" s="1"/>
      <c r="F59" s="84">
        <f>SUM(F56:F58)</f>
        <v>0</v>
      </c>
      <c r="G59" s="84">
        <f>SUM(G56:G58)</f>
        <v>0</v>
      </c>
      <c r="H59" s="1"/>
      <c r="I59" s="84">
        <f>SUM(I56:I58)</f>
        <v>0</v>
      </c>
      <c r="J59" s="84">
        <f>SUM(J56:J58)</f>
        <v>0</v>
      </c>
      <c r="K59" s="82"/>
      <c r="L59" s="84">
        <f>SUM(L56:L58)</f>
        <v>0</v>
      </c>
      <c r="M59" s="84">
        <f>SUM(M56:M58)</f>
        <v>0</v>
      </c>
      <c r="N59" s="82"/>
      <c r="O59" s="84">
        <f>SUM(O56:O58)</f>
        <v>0</v>
      </c>
      <c r="P59" s="84">
        <f>SUM(P56:P58)</f>
        <v>0</v>
      </c>
      <c r="Q59" s="82"/>
      <c r="R59" s="84">
        <f>SUM(R56:R58)</f>
        <v>-82920.632344042257</v>
      </c>
      <c r="S59" s="84">
        <f>SUM(S56:S58)</f>
        <v>-1299089.9067233286</v>
      </c>
      <c r="T59" s="82"/>
      <c r="U59" s="84">
        <f>SUM(U56:U58)</f>
        <v>-48073.978136007012</v>
      </c>
      <c r="V59" s="84">
        <f>SUM(V56:V58)</f>
        <v>-753158.99079744308</v>
      </c>
      <c r="W59" s="82"/>
      <c r="X59" s="84">
        <f>SUM(X56:X58)</f>
        <v>39870.804953098013</v>
      </c>
      <c r="Y59" s="84">
        <f>SUM(Y56:Y58)</f>
        <v>624642.6109318689</v>
      </c>
      <c r="Z59" s="82"/>
      <c r="AA59" s="84">
        <f>SUM(AA56:AA58)</f>
        <v>38653.673148586015</v>
      </c>
      <c r="AB59" s="84">
        <f>SUM(AB56:AB58)</f>
        <v>605574.21266118088</v>
      </c>
      <c r="AC59" s="83"/>
      <c r="AD59" s="84">
        <f>SUM(AD56:AD58)</f>
        <v>37436.541344074016</v>
      </c>
      <c r="AE59" s="84">
        <f>SUM(AE56:AE58)</f>
        <v>586505.81439049286</v>
      </c>
      <c r="AF59" s="82"/>
      <c r="AG59" s="84">
        <f>SUM(AG56:AG58)</f>
        <v>13341.930222335322</v>
      </c>
      <c r="AH59" s="84">
        <f>SUM(AH56:AH58)</f>
        <v>209023.57348325342</v>
      </c>
      <c r="AI59" s="82"/>
      <c r="AJ59" s="84">
        <f>SUM(AJ56:AJ58)</f>
        <v>-87882.636390397704</v>
      </c>
      <c r="AK59" s="84">
        <f>SUM(AK56:AK58)</f>
        <v>-1376827.9701162307</v>
      </c>
      <c r="AM59" s="84">
        <f>SUM(AM56:AM58)</f>
        <v>-89160.930632494288</v>
      </c>
      <c r="AN59" s="84">
        <f>SUM(AN56:AN58)</f>
        <v>-1396854.5799090774</v>
      </c>
      <c r="AP59" s="84">
        <f>SUM(AP56:AP58)</f>
        <v>-92993.168305698026</v>
      </c>
      <c r="AQ59" s="84">
        <f>SUM(AQ56:AQ58)</f>
        <v>-1456892.9701226023</v>
      </c>
      <c r="AS59" s="84">
        <f>SUM(AS56:AS58)</f>
        <v>-127297.41308144094</v>
      </c>
      <c r="AT59" s="84">
        <f>SUM(AT56:AT58)</f>
        <v>-1994326.1382759083</v>
      </c>
      <c r="AV59" s="84">
        <f>SUM(AV56:AV58)</f>
        <v>-96806.410948274992</v>
      </c>
      <c r="AW59" s="84">
        <f>SUM(AW56:AW58)</f>
        <v>-1516633.7715229746</v>
      </c>
    </row>
    <row r="60" spans="1:49" x14ac:dyDescent="0.35">
      <c r="A60" s="77"/>
      <c r="B60" s="122">
        <f>B27</f>
        <v>2015</v>
      </c>
      <c r="C60" s="122">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09"/>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09"/>
      <c r="E63" s="1"/>
      <c r="F63" s="86">
        <f>F59*F61</f>
        <v>0</v>
      </c>
      <c r="G63" s="86">
        <f>G59*G61</f>
        <v>0</v>
      </c>
      <c r="H63" s="1"/>
      <c r="I63" s="86">
        <f>I59*I61</f>
        <v>0</v>
      </c>
      <c r="J63" s="86">
        <f>J59*J61</f>
        <v>0</v>
      </c>
      <c r="K63" s="82"/>
      <c r="L63" s="86">
        <f>L59*L61</f>
        <v>0</v>
      </c>
      <c r="M63" s="86">
        <f>M59*M61</f>
        <v>0</v>
      </c>
      <c r="N63" s="82"/>
      <c r="O63" s="86">
        <f>O59*O61</f>
        <v>0</v>
      </c>
      <c r="P63" s="86">
        <f>P59*P61</f>
        <v>0</v>
      </c>
      <c r="Q63" s="82"/>
      <c r="R63" s="86">
        <f>R59*R61</f>
        <v>-21973.967571171201</v>
      </c>
      <c r="S63" s="86">
        <f>S59*S61</f>
        <v>-344258.82528168213</v>
      </c>
      <c r="T63" s="82"/>
      <c r="U63" s="86">
        <f>U59*U61</f>
        <v>-12739.604206041859</v>
      </c>
      <c r="V63" s="86">
        <f>V59*V61</f>
        <v>-199587.13256132242</v>
      </c>
      <c r="W63" s="82"/>
      <c r="X63" s="86">
        <f>X59*X61</f>
        <v>10565.763312570974</v>
      </c>
      <c r="Y63" s="86">
        <f>Y59*Y61</f>
        <v>165530.29189694527</v>
      </c>
      <c r="Z63" s="82"/>
      <c r="AA63" s="86">
        <f>AA59*AA61</f>
        <v>10243.223384375295</v>
      </c>
      <c r="AB63" s="86">
        <f>AB59*AB61</f>
        <v>160477.16635521295</v>
      </c>
      <c r="AC63" s="82"/>
      <c r="AD63" s="86">
        <f>AD59*AD61</f>
        <v>9920.683456179615</v>
      </c>
      <c r="AE63" s="86">
        <f>AE59*AE61</f>
        <v>155424.04081348062</v>
      </c>
      <c r="AF63" s="82"/>
      <c r="AG63" s="86">
        <f>AG59*AG61</f>
        <v>3535.6115089188606</v>
      </c>
      <c r="AH63" s="86">
        <f>AH59*AH61</f>
        <v>55391.24697306216</v>
      </c>
      <c r="AI63" s="82"/>
      <c r="AJ63" s="86">
        <f>AJ59*AJ61</f>
        <v>-23288.898643455392</v>
      </c>
      <c r="AK63" s="86">
        <f>AK59*AK61</f>
        <v>-364859.41208080115</v>
      </c>
      <c r="AM63" s="86">
        <f>AM59*AM61</f>
        <v>-23627.646617610986</v>
      </c>
      <c r="AN63" s="86">
        <f>AN59*AN61</f>
        <v>-370166.46367590554</v>
      </c>
      <c r="AP63" s="86">
        <f>AP59*AP61</f>
        <v>-24643.189601009977</v>
      </c>
      <c r="AQ63" s="86">
        <f>AQ59*AQ61</f>
        <v>-386076.63708248961</v>
      </c>
      <c r="AS63" s="86">
        <f>AS59*AS61</f>
        <v>-33733.814466581855</v>
      </c>
      <c r="AT63" s="86">
        <f>AT59*AT61</f>
        <v>-528496.4266431157</v>
      </c>
      <c r="AV63" s="86">
        <f>AV59*AV61</f>
        <v>-25653.698901292875</v>
      </c>
      <c r="AW63" s="86">
        <f>AW59*AW61</f>
        <v>-401907.94945358828</v>
      </c>
    </row>
    <row r="64" spans="1:49" x14ac:dyDescent="0.35">
      <c r="A64" s="87" t="s">
        <v>85</v>
      </c>
      <c r="B64" s="1"/>
      <c r="C64" s="1"/>
      <c r="D64" s="109"/>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09"/>
      <c r="E65" s="1"/>
      <c r="F65" s="88">
        <f>F63/(1-F61)</f>
        <v>0</v>
      </c>
      <c r="G65" s="88">
        <f>G63/(1-G61)</f>
        <v>0</v>
      </c>
      <c r="H65" s="1"/>
      <c r="I65" s="88">
        <f>I63/(1-I61)</f>
        <v>0</v>
      </c>
      <c r="J65" s="88">
        <f>J63/(1-J61)</f>
        <v>0</v>
      </c>
      <c r="K65" s="89"/>
      <c r="L65" s="48">
        <f>L63/(1-L61)</f>
        <v>0</v>
      </c>
      <c r="M65" s="48">
        <f>M63/(1-M61)</f>
        <v>0</v>
      </c>
      <c r="N65" s="89"/>
      <c r="O65" s="48">
        <f>O63/(1-O61)</f>
        <v>0</v>
      </c>
      <c r="P65" s="48">
        <f>P63/(1-P61)</f>
        <v>0</v>
      </c>
      <c r="Q65" s="82"/>
      <c r="R65" s="48">
        <f>R63/(1-R61)</f>
        <v>-29896.554518600275</v>
      </c>
      <c r="S65" s="48">
        <f>S63/(1-S61)</f>
        <v>-468379.35412473761</v>
      </c>
      <c r="T65" s="89"/>
      <c r="U65" s="48">
        <f>U63/(1-U61)</f>
        <v>-17332.794838152189</v>
      </c>
      <c r="V65" s="48">
        <f>V63/(1-V61)</f>
        <v>-271547.11913105089</v>
      </c>
      <c r="W65" s="82"/>
      <c r="X65" s="48">
        <f>X63/(1-X61)</f>
        <v>14375.188180368674</v>
      </c>
      <c r="Y65" s="48">
        <f>Y63/(1-Y61)</f>
        <v>225211.28149244256</v>
      </c>
      <c r="Z65" s="82"/>
      <c r="AA65" s="48">
        <f>AA63/(1-AA61)</f>
        <v>13936.358346088837</v>
      </c>
      <c r="AB65" s="48">
        <f>AB63/(1-AB61)</f>
        <v>218336.28075539178</v>
      </c>
      <c r="AC65" s="82"/>
      <c r="AD65" s="48">
        <f>AD63/(1-AD61)</f>
        <v>13497.528511809</v>
      </c>
      <c r="AE65" s="48">
        <f>AE63/(1-AE61)</f>
        <v>211461.28001834097</v>
      </c>
      <c r="AF65" s="82"/>
      <c r="AG65" s="48">
        <f>AG63/(1-AG61)</f>
        <v>4810.3557944474296</v>
      </c>
      <c r="AH65" s="48">
        <f>AH63/(1-AH61)</f>
        <v>75362.240779676402</v>
      </c>
      <c r="AI65" s="82"/>
      <c r="AJ65" s="48">
        <f>AJ63/(1-AJ61)</f>
        <v>-31685.576385653596</v>
      </c>
      <c r="AK65" s="48">
        <f>AK63/(1-AK61)</f>
        <v>-496407.36337523966</v>
      </c>
      <c r="AM65" s="48">
        <f>AM63/(1-AM61)</f>
        <v>-32146.457983144199</v>
      </c>
      <c r="AN65" s="48">
        <f>AN63/(1-AN61)</f>
        <v>-503627.84173592593</v>
      </c>
      <c r="AP65" s="48">
        <f>AP63/(1-AP61)</f>
        <v>-33528.149117020381</v>
      </c>
      <c r="AQ65" s="48">
        <f>AQ63/(1-AQ61)</f>
        <v>-525274.3361666525</v>
      </c>
      <c r="AS65" s="48">
        <f>AS63/(1-AS61)</f>
        <v>-45896.346213036537</v>
      </c>
      <c r="AT65" s="48">
        <f>AT63/(1-AT61)</f>
        <v>-719042.7573375724</v>
      </c>
      <c r="AV65" s="48">
        <f>AV63/(1-AV61)</f>
        <v>-34902.991702439285</v>
      </c>
      <c r="AW65" s="48">
        <f>AW63/(1-AW61)</f>
        <v>-546813.53667154873</v>
      </c>
    </row>
    <row r="66" spans="1:49" x14ac:dyDescent="0.35">
      <c r="A66" s="79" t="s">
        <v>86</v>
      </c>
      <c r="B66" s="1"/>
      <c r="C66" s="1"/>
      <c r="D66" s="109"/>
      <c r="E66" s="1"/>
      <c r="F66" s="90">
        <f>+F65</f>
        <v>0</v>
      </c>
      <c r="G66" s="90">
        <f>+G65</f>
        <v>0</v>
      </c>
      <c r="H66" s="1"/>
      <c r="I66" s="90">
        <f>+I65</f>
        <v>0</v>
      </c>
      <c r="J66" s="90">
        <f>+J65</f>
        <v>0</v>
      </c>
      <c r="K66" s="91"/>
      <c r="L66" s="90">
        <f>+L65</f>
        <v>0</v>
      </c>
      <c r="M66" s="90">
        <f>+M65</f>
        <v>0</v>
      </c>
      <c r="N66" s="91"/>
      <c r="O66" s="90">
        <f>+O65</f>
        <v>0</v>
      </c>
      <c r="P66" s="90">
        <f>+P65</f>
        <v>0</v>
      </c>
      <c r="Q66" s="91"/>
      <c r="R66" s="90">
        <f>+R65</f>
        <v>-29896.554518600275</v>
      </c>
      <c r="S66" s="90">
        <f>+S65</f>
        <v>-468379.35412473761</v>
      </c>
      <c r="T66" s="91"/>
      <c r="U66" s="90">
        <f>+U65</f>
        <v>-17332.794838152189</v>
      </c>
      <c r="V66" s="90">
        <f>+V65</f>
        <v>-271547.11913105089</v>
      </c>
      <c r="W66" s="91"/>
      <c r="X66" s="90">
        <f>+X65</f>
        <v>14375.188180368674</v>
      </c>
      <c r="Y66" s="90">
        <f>+Y65</f>
        <v>225211.28149244256</v>
      </c>
      <c r="Z66" s="91"/>
      <c r="AA66" s="90">
        <f>+AA65</f>
        <v>13936.358346088837</v>
      </c>
      <c r="AB66" s="90">
        <f>+AB65</f>
        <v>218336.28075539178</v>
      </c>
      <c r="AC66" s="91"/>
      <c r="AD66" s="90">
        <f>+AD65</f>
        <v>13497.528511809</v>
      </c>
      <c r="AE66" s="90">
        <f>+AE65</f>
        <v>211461.28001834097</v>
      </c>
      <c r="AF66" s="91"/>
      <c r="AG66" s="90">
        <f>+AG65</f>
        <v>4810.3557944474296</v>
      </c>
      <c r="AH66" s="90">
        <f>+AH65</f>
        <v>75362.240779676402</v>
      </c>
      <c r="AI66" s="91"/>
      <c r="AJ66" s="90">
        <f>+AJ65</f>
        <v>-31685.576385653596</v>
      </c>
      <c r="AK66" s="90">
        <f>+AK65</f>
        <v>-496407.36337523966</v>
      </c>
      <c r="AM66" s="90">
        <f>+AM65</f>
        <v>-32146.457983144199</v>
      </c>
      <c r="AN66" s="90">
        <f>+AN65</f>
        <v>-503627.84173592593</v>
      </c>
      <c r="AP66" s="90">
        <f>+AP65</f>
        <v>-33528.149117020381</v>
      </c>
      <c r="AQ66" s="90">
        <f>+AQ65</f>
        <v>-525274.3361666525</v>
      </c>
      <c r="AS66" s="90">
        <f>+AS65</f>
        <v>-45896.346213036537</v>
      </c>
      <c r="AT66" s="90">
        <f>+AT65</f>
        <v>-719042.7573375724</v>
      </c>
      <c r="AV66" s="90">
        <f>+AV65</f>
        <v>-34902.991702439285</v>
      </c>
      <c r="AW66" s="90">
        <f>+AW65</f>
        <v>-546813.53667154873</v>
      </c>
    </row>
    <row r="67" spans="1:49" x14ac:dyDescent="0.35">
      <c r="A67" s="1"/>
      <c r="B67" s="75"/>
      <c r="C67" s="75"/>
      <c r="D67" s="145"/>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45"/>
      <c r="E68" s="75"/>
      <c r="F68" s="75"/>
      <c r="G68" s="75"/>
      <c r="H68" s="75"/>
      <c r="I68" s="75"/>
      <c r="J68" s="75"/>
      <c r="K68" s="93" t="s">
        <v>28</v>
      </c>
      <c r="L68" s="75"/>
      <c r="M68" s="75"/>
      <c r="N68" s="75"/>
      <c r="O68" s="75"/>
      <c r="P68" s="136"/>
      <c r="Q68" s="136"/>
      <c r="R68" s="136"/>
      <c r="S68" s="137"/>
      <c r="T68" s="137"/>
      <c r="U68" s="92"/>
      <c r="V68" s="92"/>
      <c r="W68" s="1"/>
      <c r="X68" s="1"/>
      <c r="Y68" s="1"/>
      <c r="Z68" s="1"/>
      <c r="AA68" s="1"/>
      <c r="AB68" s="1"/>
      <c r="AC68" s="1"/>
      <c r="AD68" s="1"/>
      <c r="AE68" s="1"/>
      <c r="AF68" s="1"/>
      <c r="AG68" s="1"/>
      <c r="AH68" s="1"/>
      <c r="AI68" s="1"/>
      <c r="AJ68" s="1"/>
      <c r="AK68" s="1"/>
    </row>
    <row r="69" spans="1:49" ht="15" thickBot="1" x14ac:dyDescent="0.4">
      <c r="A69" s="94"/>
      <c r="B69" s="94"/>
      <c r="C69" s="94"/>
      <c r="D69" s="146"/>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47"/>
      <c r="E70" s="97"/>
      <c r="F70" s="97"/>
      <c r="G70" s="97"/>
      <c r="H70" s="97"/>
      <c r="I70" s="97"/>
      <c r="J70" s="98"/>
      <c r="K70" s="98"/>
      <c r="L70" s="98"/>
      <c r="M70" s="1"/>
      <c r="N70" s="98"/>
      <c r="O70" s="1"/>
      <c r="P70" s="1"/>
      <c r="Q70" s="1"/>
      <c r="R70" s="1"/>
      <c r="S70" s="1"/>
      <c r="T70" s="1"/>
      <c r="U70" s="1"/>
      <c r="V70" s="1"/>
      <c r="W70" s="1"/>
      <c r="X70" s="1"/>
      <c r="Y70" s="1"/>
      <c r="Z70" s="1"/>
      <c r="AA70" s="1"/>
      <c r="AB70" s="1"/>
    </row>
    <row r="71" spans="1:49" x14ac:dyDescent="0.35">
      <c r="A71" s="99" t="s">
        <v>88</v>
      </c>
      <c r="B71" s="100"/>
      <c r="C71" s="100"/>
      <c r="D71" s="148"/>
      <c r="G71" s="101"/>
      <c r="H71" s="101"/>
      <c r="I71" s="101"/>
      <c r="K71" s="48"/>
      <c r="L71" s="48"/>
      <c r="M71" s="1"/>
      <c r="N71" s="48"/>
      <c r="O71" s="1"/>
      <c r="P71" s="1"/>
      <c r="Q71" s="1"/>
      <c r="R71" s="1"/>
      <c r="S71" s="1"/>
      <c r="T71" s="1"/>
      <c r="U71" s="1"/>
      <c r="V71" s="1"/>
      <c r="W71" s="1"/>
      <c r="X71" s="1"/>
      <c r="Y71" s="1"/>
      <c r="Z71" s="1"/>
      <c r="AA71" s="1"/>
      <c r="AB71" s="1"/>
    </row>
    <row r="72" spans="1:49" x14ac:dyDescent="0.35">
      <c r="A72" s="94" t="s">
        <v>89</v>
      </c>
      <c r="B72" s="94"/>
      <c r="C72" s="94"/>
      <c r="D72" s="146"/>
      <c r="E72" s="94"/>
      <c r="F72" s="102"/>
      <c r="G72" s="84">
        <f t="shared" ref="G72:S72" si="15">F74</f>
        <v>0</v>
      </c>
      <c r="H72" s="84">
        <f t="shared" si="15"/>
        <v>0</v>
      </c>
      <c r="I72" s="84">
        <f t="shared" si="15"/>
        <v>0</v>
      </c>
      <c r="J72" s="84">
        <f t="shared" si="15"/>
        <v>0</v>
      </c>
      <c r="K72" s="84">
        <f t="shared" si="15"/>
        <v>2975336.9042067779</v>
      </c>
      <c r="L72" s="84">
        <f t="shared" si="15"/>
        <v>2975336.9042067779</v>
      </c>
      <c r="M72" s="84">
        <f t="shared" si="15"/>
        <v>2975336.9042067779</v>
      </c>
      <c r="N72" s="84">
        <f t="shared" si="15"/>
        <v>2975336.9042067779</v>
      </c>
      <c r="O72" s="84">
        <f t="shared" si="15"/>
        <v>2975336.9042067779</v>
      </c>
      <c r="P72" s="84">
        <f t="shared" si="15"/>
        <v>3991848.4357068944</v>
      </c>
      <c r="Q72" s="84">
        <f t="shared" si="15"/>
        <v>6674093.4251484685</v>
      </c>
      <c r="R72" s="84">
        <f t="shared" si="15"/>
        <v>8243056.1489436608</v>
      </c>
      <c r="S72" s="84">
        <f t="shared" si="15"/>
        <v>11461669.120660987</v>
      </c>
      <c r="T72" s="84">
        <f>S74</f>
        <v>14641913.722070673</v>
      </c>
      <c r="U72" s="1"/>
      <c r="V72" s="1"/>
      <c r="W72" s="1"/>
      <c r="X72" s="1"/>
      <c r="Y72" s="1"/>
      <c r="Z72" s="1"/>
      <c r="AA72" s="1"/>
      <c r="AB72" s="1"/>
    </row>
    <row r="73" spans="1:49" x14ac:dyDescent="0.35">
      <c r="A73" s="94" t="s">
        <v>90</v>
      </c>
      <c r="B73" s="94"/>
      <c r="C73" s="94"/>
      <c r="D73" s="146"/>
      <c r="E73" s="94"/>
      <c r="F73" s="98">
        <f>'App.2-FA Proposed REG ISA'!C61</f>
        <v>0</v>
      </c>
      <c r="G73" s="98">
        <f>'App.2-FA Proposed REG ISA'!D61</f>
        <v>0</v>
      </c>
      <c r="H73" s="98">
        <v>0</v>
      </c>
      <c r="I73" s="98">
        <f>'App.2-FA Proposed REG ISA'!F61</f>
        <v>0</v>
      </c>
      <c r="J73" s="98">
        <f>'App.2-FA Proposed REG ISA'!G46</f>
        <v>2975336.9042067779</v>
      </c>
      <c r="K73" s="98">
        <f>'App.2-FA Proposed REG ISA'!H61</f>
        <v>0</v>
      </c>
      <c r="L73" s="98">
        <f>'App.2-FA Proposed REG ISA'!I61</f>
        <v>0</v>
      </c>
      <c r="M73" s="98">
        <f>'App.2-FA Proposed REG ISA'!J61</f>
        <v>0</v>
      </c>
      <c r="N73" s="98">
        <f>'App.2-FA Proposed REG ISA'!K61</f>
        <v>0</v>
      </c>
      <c r="O73" s="98">
        <f>'App.2-FA Proposed REG ISA'!L46</f>
        <v>1016511.5315001165</v>
      </c>
      <c r="P73" s="98">
        <f>'App.2-FA Proposed REG ISA'!M46</f>
        <v>2682244.9894415741</v>
      </c>
      <c r="Q73" s="98">
        <f>'App.2-FA Proposed REG ISA'!N46</f>
        <v>1568962.7237951928</v>
      </c>
      <c r="R73" s="98">
        <f>'App.2-FA Proposed REG ISA'!O46</f>
        <v>3218612.9717173269</v>
      </c>
      <c r="S73" s="98">
        <f>'App.2-FA Proposed REG ISA'!P46</f>
        <v>3180244.6014096867</v>
      </c>
      <c r="T73" s="98">
        <f>'App.2-FA Proposed REG ISA'!Q46</f>
        <v>2804138.7104819864</v>
      </c>
      <c r="U73" s="1"/>
      <c r="V73" s="103"/>
      <c r="W73" s="1"/>
      <c r="X73" s="1"/>
      <c r="Y73" s="1"/>
      <c r="Z73" s="1"/>
      <c r="AA73" s="1"/>
      <c r="AB73" s="1"/>
    </row>
    <row r="74" spans="1:49" x14ac:dyDescent="0.35">
      <c r="A74" s="94" t="s">
        <v>91</v>
      </c>
      <c r="B74" s="94"/>
      <c r="C74" s="94"/>
      <c r="D74" s="94"/>
      <c r="E74" s="94"/>
      <c r="F74" s="84">
        <f t="shared" ref="F74:O74" si="16">SUM(F72:F73)</f>
        <v>0</v>
      </c>
      <c r="G74" s="84">
        <f t="shared" si="16"/>
        <v>0</v>
      </c>
      <c r="H74" s="84">
        <f t="shared" si="16"/>
        <v>0</v>
      </c>
      <c r="I74" s="84">
        <f t="shared" si="16"/>
        <v>0</v>
      </c>
      <c r="J74" s="84">
        <f t="shared" si="16"/>
        <v>2975336.9042067779</v>
      </c>
      <c r="K74" s="84">
        <f t="shared" si="16"/>
        <v>2975336.9042067779</v>
      </c>
      <c r="L74" s="84">
        <f t="shared" si="16"/>
        <v>2975336.9042067779</v>
      </c>
      <c r="M74" s="84">
        <f t="shared" si="16"/>
        <v>2975336.9042067779</v>
      </c>
      <c r="N74" s="84">
        <f t="shared" si="16"/>
        <v>2975336.9042067779</v>
      </c>
      <c r="O74" s="84">
        <f t="shared" si="16"/>
        <v>3991848.4357068944</v>
      </c>
      <c r="P74" s="84">
        <f>SUM(P72:P73)</f>
        <v>6674093.4251484685</v>
      </c>
      <c r="Q74" s="84">
        <f t="shared" ref="Q74:T74" si="17">SUM(Q72:Q73)</f>
        <v>8243056.1489436608</v>
      </c>
      <c r="R74" s="84">
        <f t="shared" si="17"/>
        <v>11461669.120660987</v>
      </c>
      <c r="S74" s="84">
        <f t="shared" si="17"/>
        <v>14641913.722070673</v>
      </c>
      <c r="T74" s="84">
        <f t="shared" si="17"/>
        <v>17446052.432552658</v>
      </c>
      <c r="U74" s="1"/>
      <c r="V74" s="1"/>
      <c r="W74" s="1"/>
      <c r="X74" s="1"/>
      <c r="Y74" s="1"/>
      <c r="Z74" s="1"/>
      <c r="AA74" s="1"/>
      <c r="AB74" s="1"/>
    </row>
    <row r="75" spans="1:49" x14ac:dyDescent="0.35">
      <c r="A75" s="94"/>
      <c r="B75" s="94"/>
      <c r="C75" s="94"/>
      <c r="D75" s="94"/>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T76" si="18">+G79</f>
        <v>0</v>
      </c>
      <c r="I76" s="84">
        <f t="shared" si="18"/>
        <v>0</v>
      </c>
      <c r="J76" s="84">
        <f t="shared" si="18"/>
        <v>0</v>
      </c>
      <c r="K76" s="84">
        <f t="shared" si="18"/>
        <v>49602.720000000001</v>
      </c>
      <c r="L76" s="84">
        <f t="shared" si="18"/>
        <v>644835.40999999992</v>
      </c>
      <c r="M76" s="84">
        <f t="shared" si="18"/>
        <v>1240068.0999999999</v>
      </c>
      <c r="N76" s="84">
        <f t="shared" si="18"/>
        <v>1835300.7899999998</v>
      </c>
      <c r="O76" s="84">
        <f t="shared" si="18"/>
        <v>2430533.4799999995</v>
      </c>
      <c r="P76" s="84">
        <f t="shared" si="18"/>
        <v>3137309.9635414639</v>
      </c>
      <c r="Q76" s="84">
        <f t="shared" si="18"/>
        <v>3446457.3891037945</v>
      </c>
      <c r="R76" s="84">
        <f t="shared" si="18"/>
        <v>3946854.7424944704</v>
      </c>
      <c r="S76" s="84">
        <f t="shared" si="18"/>
        <v>4584040.5981364157</v>
      </c>
      <c r="T76" s="84">
        <f t="shared" si="18"/>
        <v>5362948.8556470321</v>
      </c>
      <c r="U76" s="1"/>
      <c r="V76" s="1"/>
      <c r="W76" s="1"/>
      <c r="X76" s="1"/>
      <c r="Y76" s="1"/>
      <c r="Z76" s="1"/>
      <c r="AA76" s="1"/>
      <c r="AB76" s="1"/>
    </row>
    <row r="77" spans="1:49" x14ac:dyDescent="0.35">
      <c r="A77" s="94" t="s">
        <v>93</v>
      </c>
      <c r="B77" s="94"/>
      <c r="C77" s="94"/>
      <c r="D77" s="94"/>
      <c r="E77" s="94"/>
      <c r="F77" s="82">
        <f>IF(ISERROR(F72/$C$71), 0, F72/$C$71)</f>
        <v>0</v>
      </c>
      <c r="G77" s="82">
        <f t="shared" ref="G77:J77" si="19">IF(ISERROR(G72/$C$71), 0, G72/$C$71)</f>
        <v>0</v>
      </c>
      <c r="H77" s="82">
        <f t="shared" si="19"/>
        <v>0</v>
      </c>
      <c r="I77" s="82">
        <f t="shared" si="19"/>
        <v>0</v>
      </c>
      <c r="J77" s="82">
        <f t="shared" si="19"/>
        <v>0</v>
      </c>
      <c r="K77" s="82">
        <f>'GPMC Fixed Asset Continuity'!U7</f>
        <v>595232.68999999994</v>
      </c>
      <c r="L77" s="82">
        <f>'GPMC Fixed Asset Continuity'!Z7</f>
        <v>595232.68999999994</v>
      </c>
      <c r="M77" s="82">
        <f>'GPMC Fixed Asset Continuity'!AE7</f>
        <v>595232.68999999994</v>
      </c>
      <c r="N77" s="82">
        <f>'GPMC Fixed Asset Continuity'!AJ7</f>
        <v>595232.68999999994</v>
      </c>
      <c r="O77" s="82">
        <f>'GPMC Fixed Asset Continuity'!AO7</f>
        <v>706776.48354146455</v>
      </c>
      <c r="P77" s="82">
        <f>'GPMC Fixed Asset Continuity'!AT7</f>
        <v>309147.42556233035</v>
      </c>
      <c r="Q77" s="82">
        <f>'GPMC Fixed Asset Continuity'!AY7</f>
        <v>500397.35339067574</v>
      </c>
      <c r="R77" s="82">
        <f>'GPMC Fixed Asset Continuity'!BD7</f>
        <v>637185.8556419448</v>
      </c>
      <c r="S77" s="82">
        <f>'GPMC Fixed Asset Continuity'!BI7</f>
        <v>778908.25751061609</v>
      </c>
      <c r="T77" s="82">
        <f>'GPMC Fixed Asset Continuity'!BN7</f>
        <v>1002091.9075629092</v>
      </c>
      <c r="U77" s="1"/>
      <c r="V77" s="1"/>
      <c r="W77" s="1"/>
      <c r="X77" s="1"/>
      <c r="Y77" s="1"/>
      <c r="Z77" s="1"/>
      <c r="AA77" s="1"/>
      <c r="AB77" s="1"/>
    </row>
    <row r="78" spans="1:49" x14ac:dyDescent="0.35">
      <c r="A78" s="94" t="s">
        <v>94</v>
      </c>
      <c r="B78" s="94"/>
      <c r="C78" s="1"/>
      <c r="D78" s="1"/>
      <c r="E78" s="1"/>
      <c r="F78" s="48">
        <v>0</v>
      </c>
      <c r="G78" s="48">
        <v>0</v>
      </c>
      <c r="H78" s="48">
        <v>0</v>
      </c>
      <c r="I78" s="48">
        <v>0</v>
      </c>
      <c r="J78" s="48">
        <f>'GPMC Fixed Asset Continuity'!P7</f>
        <v>49602.720000000001</v>
      </c>
      <c r="K78" s="48">
        <v>0</v>
      </c>
      <c r="L78" s="48">
        <v>0</v>
      </c>
      <c r="M78" s="48">
        <v>0</v>
      </c>
      <c r="N78" s="48">
        <v>0</v>
      </c>
      <c r="O78" s="48">
        <v>0</v>
      </c>
      <c r="P78" s="48">
        <v>0</v>
      </c>
      <c r="Q78" s="48">
        <v>0</v>
      </c>
      <c r="R78" s="48">
        <v>0</v>
      </c>
      <c r="S78" s="48">
        <v>0</v>
      </c>
      <c r="T78" s="48">
        <v>0</v>
      </c>
      <c r="U78" s="1"/>
      <c r="V78" s="1"/>
      <c r="W78" s="1"/>
      <c r="X78" s="1"/>
      <c r="Y78" s="1"/>
      <c r="Z78" s="1"/>
      <c r="AA78" s="1"/>
      <c r="AB78" s="1"/>
    </row>
    <row r="79" spans="1:49" x14ac:dyDescent="0.35">
      <c r="A79" s="94" t="s">
        <v>95</v>
      </c>
      <c r="B79" s="94"/>
      <c r="C79" s="94"/>
      <c r="D79" s="94"/>
      <c r="E79" s="94"/>
      <c r="F79" s="84">
        <f t="shared" ref="F79:O79" si="20">SUM(F76+F77+F78)</f>
        <v>0</v>
      </c>
      <c r="G79" s="84">
        <f t="shared" si="20"/>
        <v>0</v>
      </c>
      <c r="H79" s="84">
        <f t="shared" si="20"/>
        <v>0</v>
      </c>
      <c r="I79" s="84">
        <f t="shared" si="20"/>
        <v>0</v>
      </c>
      <c r="J79" s="84">
        <f t="shared" si="20"/>
        <v>49602.720000000001</v>
      </c>
      <c r="K79" s="84">
        <f t="shared" si="20"/>
        <v>644835.40999999992</v>
      </c>
      <c r="L79" s="84">
        <f t="shared" si="20"/>
        <v>1240068.0999999999</v>
      </c>
      <c r="M79" s="84">
        <f t="shared" si="20"/>
        <v>1835300.7899999998</v>
      </c>
      <c r="N79" s="84">
        <f t="shared" si="20"/>
        <v>2430533.4799999995</v>
      </c>
      <c r="O79" s="84">
        <f t="shared" si="20"/>
        <v>3137309.9635414639</v>
      </c>
      <c r="P79" s="84">
        <f>SUM(P76+P77+P78)</f>
        <v>3446457.3891037945</v>
      </c>
      <c r="Q79" s="84">
        <f t="shared" ref="Q79:T79" si="21">SUM(Q76+Q77+Q78)</f>
        <v>3946854.7424944704</v>
      </c>
      <c r="R79" s="84">
        <f t="shared" si="21"/>
        <v>4584040.5981364157</v>
      </c>
      <c r="S79" s="84">
        <f t="shared" si="21"/>
        <v>5362948.8556470321</v>
      </c>
      <c r="T79" s="84">
        <f t="shared" si="21"/>
        <v>6365040.7632099409</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O81" si="22">F72-F76</f>
        <v>0</v>
      </c>
      <c r="G81" s="48">
        <f t="shared" si="22"/>
        <v>0</v>
      </c>
      <c r="H81" s="48">
        <f t="shared" si="22"/>
        <v>0</v>
      </c>
      <c r="I81" s="48">
        <f t="shared" si="22"/>
        <v>0</v>
      </c>
      <c r="J81" s="48">
        <f t="shared" si="22"/>
        <v>0</v>
      </c>
      <c r="K81" s="48">
        <f t="shared" si="22"/>
        <v>2925734.1842067777</v>
      </c>
      <c r="L81" s="48">
        <f t="shared" si="22"/>
        <v>2330501.4942067778</v>
      </c>
      <c r="M81" s="48">
        <f t="shared" si="22"/>
        <v>1735268.8042067781</v>
      </c>
      <c r="N81" s="48">
        <f t="shared" si="22"/>
        <v>1140036.1142067781</v>
      </c>
      <c r="O81" s="48">
        <f t="shared" si="22"/>
        <v>544803.42420677841</v>
      </c>
      <c r="P81" s="48">
        <f>P72-P76</f>
        <v>854538.47216543043</v>
      </c>
      <c r="Q81" s="48">
        <f t="shared" ref="Q81:T81" si="23">Q72-Q76</f>
        <v>3227636.036044674</v>
      </c>
      <c r="R81" s="48">
        <f t="shared" si="23"/>
        <v>4296201.4064491903</v>
      </c>
      <c r="S81" s="48">
        <f t="shared" si="23"/>
        <v>6877628.522524571</v>
      </c>
      <c r="T81" s="48">
        <f t="shared" si="23"/>
        <v>9278964.8664236404</v>
      </c>
      <c r="U81" s="1"/>
      <c r="V81" s="1"/>
      <c r="W81" s="1"/>
      <c r="X81" s="1"/>
      <c r="Y81" s="1"/>
      <c r="Z81" s="1"/>
      <c r="AA81" s="1"/>
      <c r="AB81" s="1"/>
    </row>
    <row r="82" spans="1:28" x14ac:dyDescent="0.35">
      <c r="A82" s="94" t="s">
        <v>97</v>
      </c>
      <c r="B82" s="94"/>
      <c r="C82" s="94"/>
      <c r="D82" s="94"/>
      <c r="E82" s="94"/>
      <c r="F82" s="84">
        <f t="shared" ref="F82:O82" si="24">F74-F79</f>
        <v>0</v>
      </c>
      <c r="G82" s="84">
        <f t="shared" si="24"/>
        <v>0</v>
      </c>
      <c r="H82" s="84">
        <f t="shared" si="24"/>
        <v>0</v>
      </c>
      <c r="I82" s="84">
        <f t="shared" si="24"/>
        <v>0</v>
      </c>
      <c r="J82" s="84">
        <f t="shared" si="24"/>
        <v>2925734.1842067777</v>
      </c>
      <c r="K82" s="84">
        <f t="shared" si="24"/>
        <v>2330501.4942067778</v>
      </c>
      <c r="L82" s="84">
        <f t="shared" si="24"/>
        <v>1735268.8042067781</v>
      </c>
      <c r="M82" s="84">
        <f t="shared" si="24"/>
        <v>1140036.1142067781</v>
      </c>
      <c r="N82" s="84">
        <f t="shared" si="24"/>
        <v>544803.42420677841</v>
      </c>
      <c r="O82" s="84">
        <f t="shared" si="24"/>
        <v>854538.47216543043</v>
      </c>
      <c r="P82" s="84">
        <f>P74-P79</f>
        <v>3227636.036044674</v>
      </c>
      <c r="Q82" s="84">
        <f t="shared" ref="Q82:T82" si="25">Q74-Q79</f>
        <v>4296201.4064491903</v>
      </c>
      <c r="R82" s="84">
        <f t="shared" si="25"/>
        <v>6877628.522524571</v>
      </c>
      <c r="S82" s="84">
        <f t="shared" si="25"/>
        <v>9278964.8664236404</v>
      </c>
      <c r="T82" s="84">
        <f t="shared" si="25"/>
        <v>11081011.669342717</v>
      </c>
      <c r="U82" s="1"/>
      <c r="V82" s="1"/>
      <c r="W82" s="1"/>
      <c r="X82" s="1"/>
      <c r="Y82" s="1"/>
      <c r="Z82" s="1"/>
      <c r="AA82" s="1"/>
      <c r="AB82" s="1"/>
    </row>
    <row r="83" spans="1:28" ht="15" thickBot="1" x14ac:dyDescent="0.4">
      <c r="A83" s="97" t="s">
        <v>98</v>
      </c>
      <c r="B83" s="97"/>
      <c r="C83" s="94"/>
      <c r="D83" s="94"/>
      <c r="E83" s="94"/>
      <c r="F83" s="104">
        <f t="shared" ref="F83:O83" si="26">SUM(F81:F82)/2</f>
        <v>0</v>
      </c>
      <c r="G83" s="104">
        <f t="shared" si="26"/>
        <v>0</v>
      </c>
      <c r="H83" s="104">
        <f t="shared" si="26"/>
        <v>0</v>
      </c>
      <c r="I83" s="104">
        <f t="shared" si="26"/>
        <v>0</v>
      </c>
      <c r="J83" s="104">
        <f t="shared" si="26"/>
        <v>1462867.0921033889</v>
      </c>
      <c r="K83" s="104">
        <f t="shared" si="26"/>
        <v>2628117.8392067775</v>
      </c>
      <c r="L83" s="104">
        <f t="shared" si="26"/>
        <v>2032885.149206778</v>
      </c>
      <c r="M83" s="104">
        <f t="shared" si="26"/>
        <v>1437652.4592067781</v>
      </c>
      <c r="N83" s="104">
        <f t="shared" si="26"/>
        <v>842419.76920677826</v>
      </c>
      <c r="O83" s="104">
        <f t="shared" si="26"/>
        <v>699670.94818610442</v>
      </c>
      <c r="P83" s="104">
        <f>SUM(P81:P82)/2</f>
        <v>2041087.2541050522</v>
      </c>
      <c r="Q83" s="104">
        <f t="shared" ref="Q83:T83" si="27">SUM(Q81:Q82)/2</f>
        <v>3761918.7212469322</v>
      </c>
      <c r="R83" s="104">
        <f t="shared" si="27"/>
        <v>5586914.9644868802</v>
      </c>
      <c r="S83" s="104">
        <f t="shared" si="27"/>
        <v>8078296.6944741057</v>
      </c>
      <c r="T83" s="104">
        <f t="shared" si="27"/>
        <v>10179988.267883178</v>
      </c>
      <c r="U83" s="1"/>
      <c r="V83" s="1"/>
      <c r="W83" s="1"/>
      <c r="X83" s="1"/>
      <c r="Y83" s="1"/>
      <c r="Z83" s="1"/>
      <c r="AA83" s="1"/>
      <c r="AB83" s="1"/>
    </row>
    <row r="84" spans="1:28" x14ac:dyDescent="0.35">
      <c r="A84" s="94"/>
      <c r="B84" s="94"/>
      <c r="C84" s="94"/>
      <c r="D84" s="94"/>
      <c r="E84" s="94"/>
      <c r="F84" s="94"/>
      <c r="G84" s="48"/>
      <c r="H84" s="48"/>
      <c r="I84" s="48"/>
      <c r="J84" s="48"/>
      <c r="K84" s="48"/>
      <c r="L84" s="48"/>
      <c r="M84" s="1"/>
      <c r="N84" s="48"/>
      <c r="O84" s="1"/>
      <c r="P84" s="1"/>
      <c r="Q84" s="1"/>
      <c r="R84" s="1"/>
      <c r="S84" s="1"/>
      <c r="T84" s="1"/>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
      <c r="Q85" s="1"/>
      <c r="R85" s="1"/>
      <c r="S85" s="1"/>
      <c r="T85" s="1"/>
      <c r="U85" s="1"/>
      <c r="V85" s="1"/>
      <c r="W85" s="1"/>
      <c r="X85" s="1"/>
      <c r="Y85" s="1"/>
      <c r="Z85" s="1"/>
      <c r="AA85" s="1"/>
      <c r="AB85" s="1"/>
    </row>
    <row r="86" spans="1:28" ht="15" thickBot="1" x14ac:dyDescent="0.4">
      <c r="A86" s="97"/>
      <c r="B86" s="97"/>
      <c r="C86" s="1"/>
      <c r="D86" s="1"/>
      <c r="E86" s="1"/>
      <c r="F86" s="95">
        <f>F69</f>
        <v>2015</v>
      </c>
      <c r="G86" s="95">
        <f>G69</f>
        <v>2016</v>
      </c>
      <c r="H86" s="95">
        <f t="shared" ref="H86:O86" si="28">H69</f>
        <v>2017</v>
      </c>
      <c r="I86" s="95">
        <f t="shared" si="28"/>
        <v>2018</v>
      </c>
      <c r="J86" s="95">
        <f t="shared" si="28"/>
        <v>2019</v>
      </c>
      <c r="K86" s="95">
        <f t="shared" si="28"/>
        <v>2020</v>
      </c>
      <c r="L86" s="95">
        <f t="shared" si="28"/>
        <v>2021</v>
      </c>
      <c r="M86" s="95">
        <f t="shared" si="28"/>
        <v>2022</v>
      </c>
      <c r="N86" s="95">
        <f t="shared" si="28"/>
        <v>2023</v>
      </c>
      <c r="O86" s="95">
        <f t="shared" si="28"/>
        <v>2024</v>
      </c>
      <c r="P86" s="95">
        <f>P69</f>
        <v>2025</v>
      </c>
      <c r="Q86" s="95">
        <f t="shared" ref="Q86:T86" si="29">Q69</f>
        <v>2026</v>
      </c>
      <c r="R86" s="95">
        <f t="shared" si="29"/>
        <v>2027</v>
      </c>
      <c r="S86" s="95">
        <f t="shared" si="29"/>
        <v>2028</v>
      </c>
      <c r="T86" s="95">
        <f t="shared" si="29"/>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48"/>
      <c r="Q87" s="48"/>
      <c r="R87" s="48"/>
      <c r="S87" s="48"/>
      <c r="T87" s="48"/>
      <c r="U87" s="1"/>
      <c r="V87" s="1"/>
      <c r="W87" s="1"/>
      <c r="X87" s="1"/>
      <c r="Y87" s="1"/>
      <c r="Z87" s="1"/>
      <c r="AA87" s="1"/>
      <c r="AB87" s="1"/>
    </row>
    <row r="88" spans="1:28" x14ac:dyDescent="0.35">
      <c r="A88" s="94" t="s">
        <v>100</v>
      </c>
      <c r="B88" s="94"/>
      <c r="C88" s="1"/>
      <c r="D88" s="1"/>
      <c r="E88" s="1"/>
      <c r="F88" s="105">
        <f>F72</f>
        <v>0</v>
      </c>
      <c r="G88" s="84">
        <f t="shared" ref="G88:T88" si="30">F98</f>
        <v>0</v>
      </c>
      <c r="H88" s="84">
        <f t="shared" si="30"/>
        <v>0</v>
      </c>
      <c r="I88" s="84">
        <f t="shared" si="30"/>
        <v>0</v>
      </c>
      <c r="J88" s="84">
        <f t="shared" si="30"/>
        <v>0</v>
      </c>
      <c r="K88" s="84">
        <f t="shared" si="30"/>
        <v>1486031.9148936172</v>
      </c>
      <c r="L88" s="84">
        <f t="shared" si="30"/>
        <v>0</v>
      </c>
      <c r="M88" s="84">
        <f t="shared" si="30"/>
        <v>0</v>
      </c>
      <c r="N88" s="84">
        <f t="shared" si="30"/>
        <v>0</v>
      </c>
      <c r="O88" s="84">
        <f t="shared" si="30"/>
        <v>0</v>
      </c>
      <c r="P88" s="84">
        <f t="shared" si="30"/>
        <v>508255.76575005823</v>
      </c>
      <c r="Q88" s="84">
        <f t="shared" si="30"/>
        <v>1341122.494720787</v>
      </c>
      <c r="R88" s="84">
        <f t="shared" si="30"/>
        <v>784481.36189759616</v>
      </c>
      <c r="S88" s="84">
        <f t="shared" si="30"/>
        <v>1609306.4858586635</v>
      </c>
      <c r="T88" s="84">
        <f t="shared" si="30"/>
        <v>1590122.3007048434</v>
      </c>
      <c r="U88" s="1"/>
      <c r="V88" s="1"/>
      <c r="W88" s="1"/>
      <c r="X88" s="1"/>
      <c r="Y88" s="1"/>
      <c r="Z88" s="1"/>
      <c r="AA88" s="1"/>
      <c r="AB88" s="1"/>
    </row>
    <row r="89" spans="1:28" x14ac:dyDescent="0.35">
      <c r="A89" s="94" t="s">
        <v>90</v>
      </c>
      <c r="B89" s="94"/>
      <c r="C89" s="1"/>
      <c r="D89" s="1"/>
      <c r="E89" s="1"/>
      <c r="F89" s="48">
        <f t="shared" ref="F89:O89" si="31">F73</f>
        <v>0</v>
      </c>
      <c r="G89" s="48">
        <f t="shared" si="31"/>
        <v>0</v>
      </c>
      <c r="H89" s="48">
        <f t="shared" si="31"/>
        <v>0</v>
      </c>
      <c r="I89" s="48">
        <f t="shared" si="31"/>
        <v>0</v>
      </c>
      <c r="J89" s="48">
        <f t="shared" si="31"/>
        <v>2975336.9042067779</v>
      </c>
      <c r="K89" s="48">
        <f t="shared" si="31"/>
        <v>0</v>
      </c>
      <c r="L89" s="48">
        <f t="shared" si="31"/>
        <v>0</v>
      </c>
      <c r="M89" s="48">
        <f t="shared" si="31"/>
        <v>0</v>
      </c>
      <c r="N89" s="48">
        <f t="shared" si="31"/>
        <v>0</v>
      </c>
      <c r="O89" s="48">
        <f t="shared" si="31"/>
        <v>1016511.5315001165</v>
      </c>
      <c r="P89" s="48">
        <f>P73</f>
        <v>2682244.9894415741</v>
      </c>
      <c r="Q89" s="48">
        <f t="shared" ref="Q89:T89" si="32">Q73</f>
        <v>1568962.7237951928</v>
      </c>
      <c r="R89" s="48">
        <f t="shared" si="32"/>
        <v>3218612.9717173269</v>
      </c>
      <c r="S89" s="48">
        <f t="shared" si="32"/>
        <v>3180244.6014096867</v>
      </c>
      <c r="T89" s="48">
        <f t="shared" si="32"/>
        <v>2804138.7104819864</v>
      </c>
      <c r="U89" s="103"/>
      <c r="V89" s="1"/>
      <c r="W89" s="1"/>
      <c r="X89" s="1"/>
      <c r="Y89" s="1"/>
      <c r="Z89" s="1"/>
      <c r="AA89" s="1"/>
      <c r="AB89" s="1"/>
    </row>
    <row r="90" spans="1:28" x14ac:dyDescent="0.35">
      <c r="A90" s="110" t="s">
        <v>108</v>
      </c>
      <c r="B90" s="94"/>
      <c r="C90" s="1"/>
      <c r="D90" s="1"/>
      <c r="E90" s="1"/>
      <c r="F90" s="48"/>
      <c r="G90" s="48"/>
      <c r="H90" s="48"/>
      <c r="I90" s="48"/>
      <c r="J90" s="48">
        <v>-3273.0744195434154</v>
      </c>
      <c r="K90" s="48"/>
      <c r="L90" s="48"/>
      <c r="M90" s="48"/>
      <c r="N90" s="48"/>
      <c r="O90" s="48"/>
      <c r="P90" s="48"/>
      <c r="Q90" s="48"/>
      <c r="R90" s="48"/>
      <c r="S90" s="48"/>
      <c r="T90" s="48"/>
      <c r="U90" s="103"/>
      <c r="V90" s="1"/>
      <c r="W90" s="1"/>
      <c r="X90" s="1"/>
      <c r="Y90" s="1"/>
      <c r="Z90" s="1"/>
      <c r="AA90" s="1"/>
      <c r="AB90" s="1"/>
    </row>
    <row r="91" spans="1:28" x14ac:dyDescent="0.35">
      <c r="A91" s="110" t="s">
        <v>109</v>
      </c>
      <c r="B91" s="94"/>
      <c r="C91" s="1"/>
      <c r="D91" s="134"/>
      <c r="E91" s="1"/>
      <c r="F91" s="48"/>
      <c r="G91" s="48"/>
      <c r="H91" s="48"/>
      <c r="I91" s="48"/>
      <c r="J91" s="48">
        <f>J89+J90</f>
        <v>2972063.8297872343</v>
      </c>
      <c r="K91" s="48"/>
      <c r="L91" s="48"/>
      <c r="M91" s="48"/>
      <c r="N91" s="48"/>
      <c r="O91" s="48"/>
      <c r="P91" s="48"/>
      <c r="Q91" s="48"/>
      <c r="R91" s="48"/>
      <c r="S91" s="48"/>
      <c r="T91" s="48"/>
      <c r="U91" s="103"/>
      <c r="V91" s="1"/>
      <c r="W91" s="1"/>
      <c r="X91" s="1"/>
      <c r="Y91" s="1"/>
      <c r="Z91" s="1"/>
      <c r="AA91" s="1"/>
      <c r="AB91" s="1"/>
    </row>
    <row r="92" spans="1:28" x14ac:dyDescent="0.35">
      <c r="A92" s="94" t="s">
        <v>101</v>
      </c>
      <c r="B92" s="94"/>
      <c r="C92" s="1"/>
      <c r="D92" s="134"/>
      <c r="E92" s="1"/>
      <c r="F92" s="84">
        <f t="shared" ref="F92:O92" si="33">SUM(F88:F89)</f>
        <v>0</v>
      </c>
      <c r="G92" s="84">
        <f t="shared" si="33"/>
        <v>0</v>
      </c>
      <c r="H92" s="84">
        <f t="shared" si="33"/>
        <v>0</v>
      </c>
      <c r="I92" s="84">
        <f t="shared" si="33"/>
        <v>0</v>
      </c>
      <c r="J92" s="84">
        <f>J91</f>
        <v>2972063.8297872343</v>
      </c>
      <c r="K92" s="84">
        <f t="shared" si="33"/>
        <v>1486031.9148936172</v>
      </c>
      <c r="L92" s="84">
        <f t="shared" si="33"/>
        <v>0</v>
      </c>
      <c r="M92" s="84">
        <f t="shared" si="33"/>
        <v>0</v>
      </c>
      <c r="N92" s="84">
        <f t="shared" si="33"/>
        <v>0</v>
      </c>
      <c r="O92" s="84">
        <f t="shared" si="33"/>
        <v>1016511.5315001165</v>
      </c>
      <c r="P92" s="84">
        <f>SUM(P88:P89)</f>
        <v>3190500.7551916325</v>
      </c>
      <c r="Q92" s="84">
        <f t="shared" ref="Q92:T92" si="34">SUM(Q88:Q89)</f>
        <v>2910085.2185159801</v>
      </c>
      <c r="R92" s="84">
        <f t="shared" si="34"/>
        <v>4003094.3336149231</v>
      </c>
      <c r="S92" s="84">
        <f t="shared" si="34"/>
        <v>4789551.0872683506</v>
      </c>
      <c r="T92" s="84">
        <f t="shared" si="34"/>
        <v>4394261.0111868298</v>
      </c>
      <c r="U92" s="1"/>
      <c r="V92" s="1"/>
      <c r="W92" s="1"/>
      <c r="X92" s="1"/>
      <c r="Y92" s="1"/>
      <c r="Z92" s="1"/>
      <c r="AA92" s="1"/>
      <c r="AB92" s="1"/>
    </row>
    <row r="93" spans="1:28" x14ac:dyDescent="0.35">
      <c r="A93" s="94" t="s">
        <v>102</v>
      </c>
      <c r="B93" s="94"/>
      <c r="C93" s="1"/>
      <c r="D93" s="134"/>
      <c r="E93" s="1"/>
      <c r="F93" s="48">
        <f>F89/2</f>
        <v>0</v>
      </c>
      <c r="G93" s="48">
        <f>G89/2</f>
        <v>0</v>
      </c>
      <c r="H93" s="48">
        <f>H89/2</f>
        <v>0</v>
      </c>
      <c r="I93" s="48">
        <f>I89/2</f>
        <v>0</v>
      </c>
      <c r="J93" s="48">
        <f>J92/2</f>
        <v>1486031.9148936172</v>
      </c>
      <c r="K93" s="48">
        <f t="shared" ref="K93:T93" si="35">K89/2</f>
        <v>0</v>
      </c>
      <c r="L93" s="48">
        <f t="shared" si="35"/>
        <v>0</v>
      </c>
      <c r="M93" s="48">
        <f t="shared" si="35"/>
        <v>0</v>
      </c>
      <c r="N93" s="48">
        <f t="shared" si="35"/>
        <v>0</v>
      </c>
      <c r="O93" s="48">
        <f t="shared" si="35"/>
        <v>508255.76575005823</v>
      </c>
      <c r="P93" s="48">
        <f t="shared" si="35"/>
        <v>1341122.494720787</v>
      </c>
      <c r="Q93" s="48">
        <f t="shared" si="35"/>
        <v>784481.36189759639</v>
      </c>
      <c r="R93" s="48">
        <f t="shared" si="35"/>
        <v>1609306.4858586635</v>
      </c>
      <c r="S93" s="48">
        <f t="shared" si="35"/>
        <v>1590122.3007048434</v>
      </c>
      <c r="T93" s="48">
        <f t="shared" si="35"/>
        <v>1402069.3552409932</v>
      </c>
      <c r="U93" s="1"/>
      <c r="V93" s="1"/>
      <c r="W93" s="1"/>
      <c r="X93" s="1"/>
      <c r="Y93" s="1"/>
      <c r="Z93" s="1"/>
      <c r="AA93" s="1"/>
      <c r="AB93" s="1"/>
    </row>
    <row r="94" spans="1:28" x14ac:dyDescent="0.35">
      <c r="A94" s="94" t="s">
        <v>103</v>
      </c>
      <c r="B94" s="94"/>
      <c r="C94" s="1"/>
      <c r="D94" s="134"/>
      <c r="E94" s="1"/>
      <c r="F94" s="84">
        <f t="shared" ref="F94:T94" si="36">F92-F93</f>
        <v>0</v>
      </c>
      <c r="G94" s="84">
        <f t="shared" si="36"/>
        <v>0</v>
      </c>
      <c r="H94" s="84">
        <f t="shared" si="36"/>
        <v>0</v>
      </c>
      <c r="I94" s="84">
        <f t="shared" si="36"/>
        <v>0</v>
      </c>
      <c r="J94" s="84">
        <f t="shared" si="36"/>
        <v>1486031.9148936172</v>
      </c>
      <c r="K94" s="84">
        <f t="shared" si="36"/>
        <v>1486031.9148936172</v>
      </c>
      <c r="L94" s="84">
        <f t="shared" si="36"/>
        <v>0</v>
      </c>
      <c r="M94" s="84">
        <f t="shared" si="36"/>
        <v>0</v>
      </c>
      <c r="N94" s="84">
        <f t="shared" si="36"/>
        <v>0</v>
      </c>
      <c r="O94" s="84">
        <f t="shared" si="36"/>
        <v>508255.76575005823</v>
      </c>
      <c r="P94" s="84">
        <f t="shared" si="36"/>
        <v>1849378.2604708455</v>
      </c>
      <c r="Q94" s="84">
        <f t="shared" si="36"/>
        <v>2125603.8566183839</v>
      </c>
      <c r="R94" s="84">
        <f t="shared" si="36"/>
        <v>2393787.8477562596</v>
      </c>
      <c r="S94" s="84">
        <f t="shared" si="36"/>
        <v>3199428.7865635073</v>
      </c>
      <c r="T94" s="84">
        <f t="shared" si="36"/>
        <v>2992191.6559458366</v>
      </c>
      <c r="U94" s="1"/>
      <c r="V94" s="1"/>
      <c r="W94" s="1"/>
      <c r="X94" s="1"/>
      <c r="Y94" s="1"/>
      <c r="Z94" s="1"/>
      <c r="AA94" s="1"/>
      <c r="AB94" s="1"/>
    </row>
    <row r="95" spans="1:28" x14ac:dyDescent="0.35">
      <c r="A95" s="94" t="s">
        <v>104</v>
      </c>
      <c r="B95" s="106">
        <v>12</v>
      </c>
      <c r="C95" s="106">
        <v>12</v>
      </c>
      <c r="D95" s="106">
        <v>12</v>
      </c>
      <c r="F95" s="71"/>
      <c r="G95" s="71"/>
      <c r="H95" s="71"/>
      <c r="I95" s="71"/>
      <c r="J95" s="71"/>
      <c r="K95" s="71"/>
      <c r="L95" s="71"/>
      <c r="M95" s="71"/>
      <c r="N95" s="71"/>
      <c r="O95" s="71"/>
      <c r="P95" s="71"/>
      <c r="Q95" s="71"/>
      <c r="R95" s="71"/>
      <c r="S95" s="71"/>
      <c r="T95" s="71"/>
      <c r="U95" s="1"/>
      <c r="V95" s="1"/>
      <c r="W95" s="1"/>
      <c r="X95" s="1"/>
      <c r="Y95" s="1"/>
      <c r="Z95" s="1"/>
      <c r="AA95" s="1"/>
      <c r="AB95" s="1"/>
    </row>
    <row r="96" spans="1:28" x14ac:dyDescent="0.35">
      <c r="A96" s="94" t="s">
        <v>105</v>
      </c>
      <c r="B96" s="107">
        <v>1</v>
      </c>
      <c r="C96" s="107">
        <v>1</v>
      </c>
      <c r="D96" s="107">
        <v>1</v>
      </c>
      <c r="F96" s="30"/>
      <c r="G96" s="30"/>
      <c r="H96" s="30"/>
      <c r="I96" s="30"/>
      <c r="J96" s="30"/>
      <c r="K96" s="30"/>
      <c r="L96" s="30"/>
      <c r="M96" s="30"/>
      <c r="N96" s="30"/>
      <c r="O96" s="30"/>
      <c r="P96" s="30"/>
      <c r="Q96" s="30"/>
      <c r="R96" s="30"/>
      <c r="S96" s="30"/>
      <c r="T96" s="30"/>
      <c r="U96" s="1"/>
      <c r="V96" s="1"/>
      <c r="W96" s="1"/>
      <c r="X96" s="1"/>
      <c r="Y96" s="1"/>
      <c r="Z96" s="1"/>
      <c r="AA96" s="1"/>
      <c r="AB96" s="1"/>
    </row>
    <row r="97" spans="1:28" x14ac:dyDescent="0.35">
      <c r="A97" s="94" t="s">
        <v>106</v>
      </c>
      <c r="B97" s="94"/>
      <c r="C97" s="1"/>
      <c r="D97" s="134"/>
      <c r="E97" s="1"/>
      <c r="F97" s="84">
        <f>F94*$C$96</f>
        <v>0</v>
      </c>
      <c r="G97" s="84">
        <f t="shared" ref="G97:O97" si="37">G94*$C$96</f>
        <v>0</v>
      </c>
      <c r="H97" s="84">
        <f>H94*$C$96</f>
        <v>0</v>
      </c>
      <c r="I97" s="84">
        <f>I94*$C$96</f>
        <v>0</v>
      </c>
      <c r="J97" s="84">
        <f>J94*$C$96</f>
        <v>1486031.9148936172</v>
      </c>
      <c r="K97" s="84">
        <f t="shared" si="37"/>
        <v>1486031.9148936172</v>
      </c>
      <c r="L97" s="84">
        <f t="shared" si="37"/>
        <v>0</v>
      </c>
      <c r="M97" s="84">
        <f t="shared" si="37"/>
        <v>0</v>
      </c>
      <c r="N97" s="84">
        <f t="shared" si="37"/>
        <v>0</v>
      </c>
      <c r="O97" s="84">
        <f t="shared" si="37"/>
        <v>508255.76575005823</v>
      </c>
      <c r="P97" s="84">
        <f>P94*$C$96</f>
        <v>1849378.2604708455</v>
      </c>
      <c r="Q97" s="84">
        <f t="shared" ref="Q97:T97" si="38">Q94*$C$96</f>
        <v>2125603.8566183839</v>
      </c>
      <c r="R97" s="84">
        <f t="shared" si="38"/>
        <v>2393787.8477562596</v>
      </c>
      <c r="S97" s="84">
        <f t="shared" si="38"/>
        <v>3199428.7865635073</v>
      </c>
      <c r="T97" s="84">
        <f t="shared" si="38"/>
        <v>2992191.6559458366</v>
      </c>
      <c r="U97" s="1"/>
      <c r="V97" s="1"/>
      <c r="W97" s="1"/>
      <c r="X97" s="1"/>
      <c r="Y97" s="1"/>
      <c r="Z97" s="1"/>
      <c r="AA97" s="1"/>
      <c r="AB97" s="1"/>
    </row>
    <row r="98" spans="1:28" ht="15" thickBot="1" x14ac:dyDescent="0.4">
      <c r="A98" s="97" t="s">
        <v>107</v>
      </c>
      <c r="B98" s="97"/>
      <c r="C98" s="1"/>
      <c r="D98" s="134"/>
      <c r="E98" s="1"/>
      <c r="F98" s="104">
        <f t="shared" ref="F98:T98" si="39">F92-F97</f>
        <v>0</v>
      </c>
      <c r="G98" s="104">
        <f t="shared" si="39"/>
        <v>0</v>
      </c>
      <c r="H98" s="104">
        <f t="shared" si="39"/>
        <v>0</v>
      </c>
      <c r="I98" s="104">
        <f t="shared" si="39"/>
        <v>0</v>
      </c>
      <c r="J98" s="104">
        <f t="shared" si="39"/>
        <v>1486031.9148936172</v>
      </c>
      <c r="K98" s="104">
        <f t="shared" si="39"/>
        <v>0</v>
      </c>
      <c r="L98" s="104">
        <f t="shared" si="39"/>
        <v>0</v>
      </c>
      <c r="M98" s="104">
        <f t="shared" si="39"/>
        <v>0</v>
      </c>
      <c r="N98" s="104">
        <f t="shared" si="39"/>
        <v>0</v>
      </c>
      <c r="O98" s="104">
        <f t="shared" si="39"/>
        <v>508255.76575005823</v>
      </c>
      <c r="P98" s="104">
        <f t="shared" si="39"/>
        <v>1341122.494720787</v>
      </c>
      <c r="Q98" s="104">
        <f t="shared" si="39"/>
        <v>784481.36189759616</v>
      </c>
      <c r="R98" s="104">
        <f t="shared" si="39"/>
        <v>1609306.4858586635</v>
      </c>
      <c r="S98" s="104">
        <f t="shared" si="39"/>
        <v>1590122.3007048434</v>
      </c>
      <c r="T98" s="104">
        <f t="shared" si="39"/>
        <v>1402069.3552409932</v>
      </c>
      <c r="U98" s="1"/>
      <c r="V98" s="1"/>
      <c r="W98" s="1"/>
      <c r="X98" s="1"/>
      <c r="Y98" s="1"/>
      <c r="Z98" s="1"/>
      <c r="AA98" s="1"/>
      <c r="AB98" s="1"/>
    </row>
    <row r="99" spans="1:28" x14ac:dyDescent="0.35">
      <c r="D99" s="135"/>
      <c r="P99" s="135"/>
      <c r="Q99" s="135"/>
      <c r="R99" s="135"/>
      <c r="S99" s="135"/>
      <c r="T99" s="135"/>
    </row>
    <row r="100" spans="1:28" x14ac:dyDescent="0.35">
      <c r="D100" s="135"/>
      <c r="O100" s="108"/>
    </row>
    <row r="101" spans="1:28" x14ac:dyDescent="0.35">
      <c r="D101" s="135"/>
      <c r="K101" s="114"/>
      <c r="L101" s="114"/>
    </row>
    <row r="102" spans="1:28" x14ac:dyDescent="0.35">
      <c r="D102" s="135"/>
      <c r="K102" s="114"/>
      <c r="L102" s="114"/>
    </row>
    <row r="103" spans="1:28" x14ac:dyDescent="0.35">
      <c r="K103" s="114"/>
      <c r="L103"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7A31DFFE-1591-4665-A531-66000A9BB120}"/>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F886C7-E0A6-435B-9E24-7A49EC1C9318}">
  <ds:schemaRefs>
    <ds:schemaRef ds:uri="http://www.w3.org/XML/1998/namespace"/>
    <ds:schemaRef ds:uri="http://schemas.openxmlformats.org/package/2006/metadata/core-properties"/>
    <ds:schemaRef ds:uri="http://schemas.microsoft.com/office/infopath/2007/PartnerControls"/>
    <ds:schemaRef ds:uri="http://purl.org/dc/dcmitype/"/>
    <ds:schemaRef ds:uri="d178a8d1-16ff-473a-8ed0-d41f4478457a"/>
    <ds:schemaRef ds:uri="http://purl.org/dc/elements/1.1/"/>
    <ds:schemaRef ds:uri="http://schemas.microsoft.com/office/2006/documentManagement/types"/>
    <ds:schemaRef ds:uri="http://schemas.microsoft.com/office/2006/metadata/properties"/>
    <ds:schemaRef ds:uri="http://schemas.microsoft.com/sharepoint/v3/fields"/>
    <ds:schemaRef ds:uri="12f68b52-648b-46a0-8463-d3282342a499"/>
    <ds:schemaRef ds:uri="http://purl.org/dc/terms/"/>
  </ds:schemaRefs>
</ds:datastoreItem>
</file>

<file path=customXml/itemProps2.xml><?xml version="1.0" encoding="utf-8"?>
<ds:datastoreItem xmlns:ds="http://schemas.openxmlformats.org/officeDocument/2006/customXml" ds:itemID="{4B38C86A-9AF6-4C60-ACBB-57F1ED9B4285}">
  <ds:schemaRefs>
    <ds:schemaRef ds:uri="http://schemas.microsoft.com/sharepoint/v3/contenttype/forms"/>
  </ds:schemaRefs>
</ds:datastoreItem>
</file>

<file path=customXml/itemProps3.xml><?xml version="1.0" encoding="utf-8"?>
<ds:datastoreItem xmlns:ds="http://schemas.openxmlformats.org/officeDocument/2006/customXml" ds:itemID="{8B8E0738-3D17-4352-A478-F386A9076A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App.2-FA Proposed REG Inves Cx</vt:lpstr>
      <vt:lpstr>App.2-FA Proposed REG ISA</vt:lpstr>
      <vt:lpstr>GPMC Fixed Asset Continuity</vt:lpstr>
      <vt:lpstr>App.2-FB Calc of REG Consol</vt:lpstr>
      <vt:lpstr>App.2-FB Calc of REG 1980</vt:lpstr>
      <vt:lpstr>App.2-FB Calc of REG 1920</vt:lpstr>
      <vt:lpstr>App.2-FB Calc of REG 1611</vt:lpstr>
      <vt:lpstr>'GPMC Fixed Asset Continuity'!Print_Area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Lisa Phin</cp:lastModifiedBy>
  <dcterms:created xsi:type="dcterms:W3CDTF">2015-06-05T18:17:20Z</dcterms:created>
  <dcterms:modified xsi:type="dcterms:W3CDTF">2024-11-25T20:18:17Z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689ff65-c46b-482d-991c-de3cc8c3b259_Enabled">
    <vt:lpwstr>true</vt:lpwstr>
  </property>
  <property fmtid="{D5CDD505-2E9C-101B-9397-08002B2CF9AE}" pid="5" name="MSIP_Label_1689ff65-c46b-482d-991c-de3cc8c3b259_SetDate">
    <vt:lpwstr>2024-02-18T18:39:38Z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8937fb12-6919-46c9-be50-a9470b09f096</vt:lpwstr>
  </property>
  <property fmtid="{D5CDD505-2E9C-101B-9397-08002B2CF9AE}" pid="10" name="MSIP_Label_1689ff65-c46b-482d-991c-de3cc8c3b259_ContentBits">
    <vt:lpwstr>0</vt:lpwstr>
  </property>
  <property fmtid="{D5CDD505-2E9C-101B-9397-08002B2CF9AE}" pid="11" name="ContentTypeId">
    <vt:lpwstr>0x0101002EDAACFF67256049A485179023DD9F32</vt:lpwstr>
  </property>
  <property fmtid="{D5CDD505-2E9C-101B-9397-08002B2CF9AE}" pid="12" name="Order">
    <vt:r8>560300</vt:r8>
  </property>
  <property fmtid="{D5CDD505-2E9C-101B-9397-08002B2CF9AE}" pid="13" name="xd_ProgID">
    <vt:lpwstr/>
  </property>
  <property fmtid="{D5CDD505-2E9C-101B-9397-08002B2CF9AE}" pid="14" name="TemplateUrl">
    <vt:lpwstr/>
  </property>
  <property fmtid="{D5CDD505-2E9C-101B-9397-08002B2CF9AE}" pid="15" name="_CopySource">
    <vt:lpwstr/>
  </property>
</Properties>
</file>