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hydroone-my.sharepoint.com/personal/shauna_devereux_hydroone_com/Documents/Desktop/Excels/"/>
    </mc:Choice>
  </mc:AlternateContent>
  <xr:revisionPtr revIDLastSave="1" documentId="13_ncr:1_{FA07C97C-D684-4A71-A5E2-E88202EF4B8D}" xr6:coauthVersionLast="47" xr6:coauthVersionMax="47" xr10:uidLastSave="{C0738A7A-178C-4EB2-ACD0-3ECFB5C4F187}"/>
  <bookViews>
    <workbookView xWindow="-120" yWindow="-120" windowWidth="29040" windowHeight="15840" xr2:uid="{2FABCAA9-DC8C-4A4A-B312-2BE15B182804}"/>
  </bookViews>
  <sheets>
    <sheet name="2. Continuity Schedule (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1" l="1"/>
  <c r="G49" i="1"/>
  <c r="AD46" i="1"/>
  <c r="Y43" i="1"/>
  <c r="X43" i="1"/>
  <c r="V43" i="1"/>
  <c r="U43" i="1"/>
  <c r="L43" i="1"/>
  <c r="K43" i="1"/>
  <c r="J43" i="1"/>
  <c r="I43" i="1"/>
  <c r="H43" i="1"/>
  <c r="G43" i="1"/>
  <c r="F43" i="1"/>
  <c r="E43" i="1"/>
  <c r="D43" i="1"/>
  <c r="E42" i="1"/>
  <c r="V41" i="1"/>
  <c r="V42" i="1" s="1"/>
  <c r="L41" i="1"/>
  <c r="L42" i="1" s="1"/>
  <c r="K41" i="1"/>
  <c r="K42" i="1" s="1"/>
  <c r="J41" i="1"/>
  <c r="J42" i="1" s="1"/>
  <c r="I41" i="1"/>
  <c r="I42" i="1" s="1"/>
  <c r="G41" i="1"/>
  <c r="G42" i="1" s="1"/>
  <c r="F41" i="1"/>
  <c r="F42" i="1" s="1"/>
  <c r="E41" i="1"/>
  <c r="D41" i="1"/>
  <c r="D42" i="1" s="1"/>
  <c r="S37" i="1"/>
  <c r="W37" i="1" s="1"/>
  <c r="AA37" i="1" s="1"/>
  <c r="AC37" i="1" s="1"/>
  <c r="M37" i="1"/>
  <c r="H37" i="1"/>
  <c r="N37" i="1" s="1"/>
  <c r="R37" i="1" s="1"/>
  <c r="AG37" i="1" s="1"/>
  <c r="M36" i="1"/>
  <c r="S36" i="1" s="1"/>
  <c r="W36" i="1" s="1"/>
  <c r="AA36" i="1" s="1"/>
  <c r="AC36" i="1" s="1"/>
  <c r="H36" i="1"/>
  <c r="N36" i="1" s="1"/>
  <c r="R36" i="1" s="1"/>
  <c r="M35" i="1"/>
  <c r="S35" i="1" s="1"/>
  <c r="W35" i="1" s="1"/>
  <c r="AA35" i="1" s="1"/>
  <c r="AC35" i="1" s="1"/>
  <c r="H35" i="1"/>
  <c r="N35" i="1" s="1"/>
  <c r="R35" i="1" s="1"/>
  <c r="M31" i="1"/>
  <c r="S31" i="1" s="1"/>
  <c r="H31" i="1"/>
  <c r="N31" i="1" s="1"/>
  <c r="M30" i="1"/>
  <c r="S30" i="1" s="1"/>
  <c r="H30" i="1"/>
  <c r="N30" i="1" s="1"/>
  <c r="M29" i="1"/>
  <c r="S29" i="1" s="1"/>
  <c r="W29" i="1" s="1"/>
  <c r="AA29" i="1" s="1"/>
  <c r="L29" i="1"/>
  <c r="H29" i="1"/>
  <c r="N29" i="1" s="1"/>
  <c r="N28" i="1"/>
  <c r="R28" i="1" s="1"/>
  <c r="M28" i="1"/>
  <c r="S28" i="1" s="1"/>
  <c r="W28" i="1" s="1"/>
  <c r="AA28" i="1" s="1"/>
  <c r="H28" i="1"/>
  <c r="M27" i="1"/>
  <c r="S27" i="1" s="1"/>
  <c r="H27" i="1"/>
  <c r="N27" i="1" s="1"/>
  <c r="M26" i="1"/>
  <c r="S26" i="1" s="1"/>
  <c r="H26" i="1"/>
  <c r="N26" i="1" s="1"/>
  <c r="M25" i="1"/>
  <c r="S25" i="1" s="1"/>
  <c r="H25" i="1"/>
  <c r="N25" i="1" s="1"/>
  <c r="M24" i="1"/>
  <c r="S24" i="1" s="1"/>
  <c r="W24" i="1" s="1"/>
  <c r="AA24" i="1" s="1"/>
  <c r="H24" i="1"/>
  <c r="N24" i="1" s="1"/>
  <c r="R24" i="1" s="1"/>
  <c r="M23" i="1"/>
  <c r="S23" i="1" s="1"/>
  <c r="H23" i="1"/>
  <c r="N23" i="1" s="1"/>
  <c r="M22" i="1"/>
  <c r="S22" i="1" s="1"/>
  <c r="W22" i="1" s="1"/>
  <c r="AA22" i="1" s="1"/>
  <c r="H22" i="1"/>
  <c r="N22" i="1" s="1"/>
  <c r="R22" i="1" s="1"/>
  <c r="M21" i="1"/>
  <c r="S21" i="1" s="1"/>
  <c r="H21" i="1"/>
  <c r="N21" i="1" s="1"/>
  <c r="W20" i="1"/>
  <c r="AA20" i="1" s="1"/>
  <c r="S20" i="1"/>
  <c r="M20" i="1"/>
  <c r="H20" i="1"/>
  <c r="N20" i="1" s="1"/>
  <c r="R20" i="1" s="1"/>
  <c r="M19" i="1"/>
  <c r="S19" i="1" s="1"/>
  <c r="W19" i="1" s="1"/>
  <c r="H19" i="1"/>
  <c r="N19" i="1" s="1"/>
  <c r="R19" i="1" s="1"/>
  <c r="Z19" i="1" s="1"/>
  <c r="M18" i="1"/>
  <c r="S18" i="1" s="1"/>
  <c r="W18" i="1" s="1"/>
  <c r="AA18" i="1" s="1"/>
  <c r="H18" i="1"/>
  <c r="N18" i="1" s="1"/>
  <c r="R18" i="1" s="1"/>
  <c r="M17" i="1"/>
  <c r="S17" i="1" s="1"/>
  <c r="W17" i="1" s="1"/>
  <c r="AA17" i="1" s="1"/>
  <c r="H17" i="1"/>
  <c r="N17" i="1" s="1"/>
  <c r="R17" i="1" s="1"/>
  <c r="AF16" i="1"/>
  <c r="S16" i="1"/>
  <c r="S43" i="1" s="1"/>
  <c r="Q41" i="1"/>
  <c r="Q42" i="1" s="1"/>
  <c r="M16" i="1"/>
  <c r="M43" i="1" s="1"/>
  <c r="H16" i="1"/>
  <c r="N16" i="1" s="1"/>
  <c r="N43" i="1" s="1"/>
  <c r="AF15" i="1"/>
  <c r="M15" i="1"/>
  <c r="S15" i="1" s="1"/>
  <c r="W15" i="1" s="1"/>
  <c r="AA15" i="1" s="1"/>
  <c r="H15" i="1"/>
  <c r="N15" i="1" s="1"/>
  <c r="M14" i="1"/>
  <c r="S14" i="1" s="1"/>
  <c r="H14" i="1"/>
  <c r="N14" i="1" s="1"/>
  <c r="M13" i="1"/>
  <c r="S13" i="1" s="1"/>
  <c r="H13" i="1"/>
  <c r="N13" i="1" s="1"/>
  <c r="M12" i="1"/>
  <c r="S12" i="1" s="1"/>
  <c r="H12" i="1"/>
  <c r="N12" i="1" s="1"/>
  <c r="N11" i="1"/>
  <c r="R11" i="1" s="1"/>
  <c r="M11" i="1"/>
  <c r="S11" i="1" s="1"/>
  <c r="W11" i="1" s="1"/>
  <c r="AA11" i="1" s="1"/>
  <c r="H11" i="1"/>
  <c r="P41" i="1"/>
  <c r="P42" i="1" s="1"/>
  <c r="M10" i="1"/>
  <c r="S10" i="1" s="1"/>
  <c r="H10" i="1"/>
  <c r="N10" i="1" s="1"/>
  <c r="S9" i="1"/>
  <c r="W9" i="1" s="1"/>
  <c r="AA9" i="1" s="1"/>
  <c r="M9" i="1"/>
  <c r="H9" i="1"/>
  <c r="N9" i="1" s="1"/>
  <c r="Y41" i="1"/>
  <c r="Y42" i="1" s="1"/>
  <c r="X41" i="1"/>
  <c r="X42" i="1" s="1"/>
  <c r="M8" i="1"/>
  <c r="S8" i="1" s="1"/>
  <c r="H8" i="1"/>
  <c r="H41" i="1" l="1"/>
  <c r="H42" i="1" s="1"/>
  <c r="G50" i="1"/>
  <c r="W21" i="1"/>
  <c r="AA21" i="1" s="1"/>
  <c r="W26" i="1"/>
  <c r="AA26" i="1" s="1"/>
  <c r="W27" i="1"/>
  <c r="AA27" i="1" s="1"/>
  <c r="Z22" i="1"/>
  <c r="AB22" i="1" s="1"/>
  <c r="AC22" i="1" s="1"/>
  <c r="AF22" i="1"/>
  <c r="AG22" i="1" s="1"/>
  <c r="R23" i="1"/>
  <c r="Z35" i="1"/>
  <c r="AD35" i="1" s="1"/>
  <c r="AG35" i="1"/>
  <c r="R9" i="1"/>
  <c r="R31" i="1"/>
  <c r="W23" i="1"/>
  <c r="AA23" i="1" s="1"/>
  <c r="AF24" i="1"/>
  <c r="AG24" i="1" s="1"/>
  <c r="Z24" i="1"/>
  <c r="AB24" i="1" s="1"/>
  <c r="Z36" i="1"/>
  <c r="AD36" i="1" s="1"/>
  <c r="AG36" i="1"/>
  <c r="R16" i="1"/>
  <c r="O43" i="1"/>
  <c r="R15" i="1"/>
  <c r="AF19" i="1"/>
  <c r="AG19" i="1" s="1"/>
  <c r="AA19" i="1"/>
  <c r="Z20" i="1"/>
  <c r="AB20" i="1" s="1"/>
  <c r="AC20" i="1" s="1"/>
  <c r="AF20" i="1"/>
  <c r="AG20" i="1" s="1"/>
  <c r="R29" i="1"/>
  <c r="W30" i="1"/>
  <c r="AA30" i="1" s="1"/>
  <c r="R12" i="1"/>
  <c r="Z17" i="1"/>
  <c r="AF17" i="1"/>
  <c r="AG17" i="1" s="1"/>
  <c r="AB17" i="1"/>
  <c r="AC17" i="1" s="1"/>
  <c r="AF18" i="1"/>
  <c r="AG18" i="1" s="1"/>
  <c r="W14" i="1"/>
  <c r="AA14" i="1" s="1"/>
  <c r="R10" i="1"/>
  <c r="AF11" i="1"/>
  <c r="AG11" i="1" s="1"/>
  <c r="Z11" i="1"/>
  <c r="AB11" i="1" s="1"/>
  <c r="AC11" i="1" s="1"/>
  <c r="R21" i="1"/>
  <c r="W12" i="1"/>
  <c r="AA12" i="1" s="1"/>
  <c r="S41" i="1"/>
  <c r="S42" i="1" s="1"/>
  <c r="R13" i="1"/>
  <c r="W13" i="1"/>
  <c r="AA13" i="1" s="1"/>
  <c r="R25" i="1"/>
  <c r="W25" i="1"/>
  <c r="AA25" i="1" s="1"/>
  <c r="R14" i="1"/>
  <c r="W31" i="1"/>
  <c r="AA31" i="1" s="1"/>
  <c r="R26" i="1"/>
  <c r="R30" i="1"/>
  <c r="M41" i="1"/>
  <c r="M42" i="1" s="1"/>
  <c r="T43" i="1"/>
  <c r="AB19" i="1"/>
  <c r="AF28" i="1"/>
  <c r="AG28" i="1" s="1"/>
  <c r="P43" i="1"/>
  <c r="R27" i="1"/>
  <c r="Z37" i="1"/>
  <c r="AD37" i="1" s="1"/>
  <c r="W10" i="1"/>
  <c r="AA10" i="1" s="1"/>
  <c r="N8" i="1"/>
  <c r="Q43" i="1"/>
  <c r="Z18" i="1"/>
  <c r="AB18" i="1" s="1"/>
  <c r="AC18" i="1" s="1"/>
  <c r="U41" i="1"/>
  <c r="U42" i="1" s="1"/>
  <c r="Z28" i="1"/>
  <c r="AB28" i="1" s="1"/>
  <c r="AC28" i="1" s="1"/>
  <c r="Z30" i="1" l="1"/>
  <c r="AF30" i="1"/>
  <c r="AG30" i="1" s="1"/>
  <c r="AB30" i="1"/>
  <c r="AF21" i="1"/>
  <c r="AG21" i="1" s="1"/>
  <c r="Z21" i="1"/>
  <c r="AB21" i="1" s="1"/>
  <c r="AC21" i="1" s="1"/>
  <c r="AC24" i="1"/>
  <c r="AC30" i="1"/>
  <c r="Z15" i="1"/>
  <c r="AG15" i="1"/>
  <c r="AF29" i="1"/>
  <c r="AG29" i="1" s="1"/>
  <c r="Z29" i="1"/>
  <c r="AB29" i="1" s="1"/>
  <c r="AC29" i="1" s="1"/>
  <c r="AF26" i="1"/>
  <c r="AG26" i="1" s="1"/>
  <c r="Z26" i="1"/>
  <c r="AB26" i="1" s="1"/>
  <c r="AC26" i="1" s="1"/>
  <c r="AF27" i="1"/>
  <c r="AG27" i="1" s="1"/>
  <c r="Z27" i="1"/>
  <c r="AB27" i="1" s="1"/>
  <c r="AC27" i="1" s="1"/>
  <c r="Z9" i="1"/>
  <c r="AB9" i="1" s="1"/>
  <c r="AC9" i="1" s="1"/>
  <c r="AF9" i="1"/>
  <c r="AG9" i="1" s="1"/>
  <c r="AF25" i="1"/>
  <c r="AG25" i="1" s="1"/>
  <c r="Z25" i="1"/>
  <c r="Z31" i="1"/>
  <c r="AF31" i="1"/>
  <c r="AG31" i="1" s="1"/>
  <c r="AB31" i="1"/>
  <c r="AC31" i="1" s="1"/>
  <c r="T41" i="1"/>
  <c r="T42" i="1" s="1"/>
  <c r="W8" i="1"/>
  <c r="AF12" i="1"/>
  <c r="AG12" i="1" s="1"/>
  <c r="Z12" i="1"/>
  <c r="AB12" i="1" s="1"/>
  <c r="AC12" i="1" s="1"/>
  <c r="AD11" i="1"/>
  <c r="AD22" i="1"/>
  <c r="AF10" i="1"/>
  <c r="AG10" i="1" s="1"/>
  <c r="Z10" i="1"/>
  <c r="AA46" i="1"/>
  <c r="AD17" i="1"/>
  <c r="AD18" i="1"/>
  <c r="W16" i="1"/>
  <c r="Z13" i="1"/>
  <c r="AF13" i="1"/>
  <c r="AG13" i="1" s="1"/>
  <c r="Z14" i="1"/>
  <c r="AF14" i="1"/>
  <c r="AG14" i="1" s="1"/>
  <c r="AD20" i="1"/>
  <c r="AG16" i="1"/>
  <c r="R43" i="1"/>
  <c r="Z16" i="1"/>
  <c r="Z23" i="1"/>
  <c r="AF23" i="1"/>
  <c r="AG23" i="1" s="1"/>
  <c r="O41" i="1"/>
  <c r="O42" i="1" s="1"/>
  <c r="R8" i="1"/>
  <c r="N41" i="1"/>
  <c r="N42" i="1" s="1"/>
  <c r="AC19" i="1"/>
  <c r="AD19" i="1" s="1"/>
  <c r="Z46" i="1" l="1"/>
  <c r="AB25" i="1"/>
  <c r="AA8" i="1"/>
  <c r="W41" i="1"/>
  <c r="W42" i="1" s="1"/>
  <c r="W43" i="1"/>
  <c r="AA16" i="1"/>
  <c r="AB15" i="1"/>
  <c r="AC15" i="1" s="1"/>
  <c r="AD15" i="1" s="1"/>
  <c r="AD9" i="1"/>
  <c r="AD23" i="1"/>
  <c r="Z43" i="1"/>
  <c r="AB10" i="1"/>
  <c r="AC10" i="1" s="1"/>
  <c r="AD10" i="1" s="1"/>
  <c r="AD12" i="1"/>
  <c r="AB14" i="1"/>
  <c r="AC14" i="1" s="1"/>
  <c r="AD14" i="1" s="1"/>
  <c r="AB13" i="1"/>
  <c r="AC13" i="1" s="1"/>
  <c r="AD13" i="1" s="1"/>
  <c r="R41" i="1"/>
  <c r="R42" i="1" s="1"/>
  <c r="AF8" i="1"/>
  <c r="AG8" i="1" s="1"/>
  <c r="Z8" i="1"/>
  <c r="AB23" i="1"/>
  <c r="AC23" i="1" s="1"/>
  <c r="AB16" i="1"/>
  <c r="AB43" i="1" s="1"/>
  <c r="AA43" i="1" l="1"/>
  <c r="AC16" i="1"/>
  <c r="Z41" i="1"/>
  <c r="Z42" i="1" s="1"/>
  <c r="Z45" i="1"/>
  <c r="AB8" i="1"/>
  <c r="AA41" i="1"/>
  <c r="AA42" i="1" s="1"/>
  <c r="AA45" i="1"/>
  <c r="AC25" i="1"/>
  <c r="AC46" i="1" s="1"/>
  <c r="AB46" i="1"/>
  <c r="AB41" i="1" l="1"/>
  <c r="AB42" i="1" s="1"/>
  <c r="AB45" i="1"/>
  <c r="AC8" i="1"/>
  <c r="AC43" i="1"/>
  <c r="AD16" i="1"/>
  <c r="AD43" i="1" s="1"/>
  <c r="AC41" i="1" l="1"/>
  <c r="AC42" i="1" s="1"/>
  <c r="AC45" i="1"/>
  <c r="AD8" i="1"/>
  <c r="AD45" i="1" l="1"/>
  <c r="AD41" i="1"/>
  <c r="AD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KARAM Kareen</author>
  </authors>
  <commentList>
    <comment ref="O12" authorId="0" shapeId="0" xr:uid="{A82371D6-436E-4FA5-8648-B69816BD7037}">
      <text>
        <r>
          <rPr>
            <b/>
            <sz val="9"/>
            <color indexed="81"/>
            <rFont val="Tahoma"/>
            <family val="2"/>
          </rPr>
          <t>KARAM Kareen:</t>
        </r>
        <r>
          <rPr>
            <sz val="9"/>
            <color indexed="81"/>
            <rFont val="Tahoma"/>
            <family val="2"/>
          </rPr>
          <t xml:space="preserve">
from Bonnies schedule
</t>
        </r>
      </text>
    </comment>
    <comment ref="T12" authorId="0" shapeId="0" xr:uid="{9D1B986A-5345-4635-B5B0-28D2FF6FFE3F}">
      <text>
        <r>
          <rPr>
            <b/>
            <sz val="9"/>
            <color indexed="81"/>
            <rFont val="Tahoma"/>
            <family val="2"/>
          </rPr>
          <t>KARAM Kareen:</t>
        </r>
        <r>
          <rPr>
            <sz val="9"/>
            <color indexed="81"/>
            <rFont val="Tahoma"/>
            <family val="2"/>
          </rPr>
          <t xml:space="preserve">
from Bonnies schedule </t>
        </r>
      </text>
    </comment>
  </commentList>
</comments>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<sst xmlns="http://schemas.openxmlformats.org/spreadsheetml/2006/main" count="98" uniqueCount="73">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</sst>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6">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30"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1"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0" fontId="5" fillId="0" borderId="0" xfId="5" applyFont="1" applyAlignment="1">
      <alignment horizontal="left" vertical="top" wrapText="1"/>
    </xf>
    <xf numFmtId="166" fontId="10"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18" xfId="2" applyNumberFormat="1" applyFont="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0" borderId="15"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cellXfs>
  <cellStyles count="6">
    <cellStyle name="Comma" xfId="1" builtinId="3"/>
    <cellStyle name="Normal" xfId="0" builtinId="0"/>
    <cellStyle name="Normal 10 12" xfId="5" xr:uid="{E3E6B4B1-D073-47E2-BA1F-B6A5347D69C0}"/>
    <cellStyle name="Normal 2" xfId="4" xr:uid="{5B21DCDC-14A5-424F-A7A9-336602561605}"/>
    <cellStyle name="Normal 2 5" xfId="3" xr:uid="{CB168B06-A81A-4086-A254-FE2E10144248}"/>
    <cellStyle name="Normal 33" xfId="2" xr:uid="{2D8A64B9-738F-4D80-BA27-78D10D78A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Consolidated%20DVA%20Schedule_2025%20app%20v4.xlsx" TargetMode="External"/><Relationship Id="rId1" Type="http://schemas.openxmlformats.org/officeDocument/2006/relationships/externalLinkPath" Target="/Rate%20Applications/10%20-%20Annual%20updates/2025%20Annual%20Update-DX/HONI_Dx_HONI_Consolidated%20DVA%20Schedule_2025%20app%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row r="3">
          <cell r="C3">
            <v>2.1700000000000001E-2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row r="1">
          <cell r="D1">
            <v>41395</v>
          </cell>
        </row>
        <row r="8">
          <cell r="B8">
            <v>41365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Row Labels</v>
          </cell>
          <cell r="B1" t="str">
            <v>e-mail and name</v>
          </cell>
          <cell r="C1" t="str">
            <v>name only</v>
          </cell>
          <cell r="D1" t="str">
            <v>e-mail only</v>
          </cell>
        </row>
        <row r="2">
          <cell r="A2" t="str">
            <v>001444</v>
          </cell>
          <cell r="B2" t="str">
            <v>GONYOU Judy &lt;Judy.Gonyou@vertexcm.com&gt;</v>
          </cell>
          <cell r="C2" t="str">
            <v xml:space="preserve">GONYOU Judy </v>
          </cell>
          <cell r="D2" t="str">
            <v>Judy.Gonyou@vertexcm.com&gt;</v>
          </cell>
        </row>
        <row r="3">
          <cell r="A3" t="str">
            <v>001163</v>
          </cell>
          <cell r="B3" t="str">
            <v>O'NEIL Jordan &lt;Jordan.ONeil@vertexcm.com&gt;</v>
          </cell>
          <cell r="C3" t="str">
            <v xml:space="preserve">O'NEIL Jordan </v>
          </cell>
          <cell r="D3" t="str">
            <v>Jordan.ONeil@vertexcm.com&gt;</v>
          </cell>
        </row>
        <row r="4">
          <cell r="A4" t="str">
            <v>185146</v>
          </cell>
          <cell r="B4" t="str">
            <v xml:space="preserve">MAVES Kimberly &lt;Kimberly.Maves@HydroOne.com&gt;; </v>
          </cell>
          <cell r="C4" t="str">
            <v xml:space="preserve">MAVES Kimberly </v>
          </cell>
          <cell r="D4" t="str">
            <v xml:space="preserve">Kimberly.Maves@HydroOne.com&gt;; </v>
          </cell>
        </row>
        <row r="5">
          <cell r="A5" t="str">
            <v>186358</v>
          </cell>
          <cell r="B5" t="str">
            <v>HARRIS Ryan &lt;Ryan.Harris@HydroOne.com&gt;;</v>
          </cell>
          <cell r="C5" t="str">
            <v xml:space="preserve">HARRIS Ryan </v>
          </cell>
          <cell r="D5" t="str">
            <v>Ryan.Harris@HydroOne.com&gt;;</v>
          </cell>
        </row>
        <row r="6">
          <cell r="A6" t="str">
            <v>214585</v>
          </cell>
          <cell r="B6" t="str">
            <v xml:space="preserve"> RUSS Rick &lt;rick.russ@HydroOne.com&gt;</v>
          </cell>
          <cell r="C6" t="str">
            <v xml:space="preserve"> RUSS Rick </v>
          </cell>
          <cell r="D6" t="str">
            <v>rick.russ@HydroOne.com&gt;</v>
          </cell>
        </row>
        <row r="7">
          <cell r="A7" t="str">
            <v>264761</v>
          </cell>
          <cell r="B7" t="str">
            <v xml:space="preserve"> MULHOLLAND Janice &lt;janice.mulholland@vertexcm.com&gt;</v>
          </cell>
          <cell r="C7" t="str">
            <v xml:space="preserve"> MULHOLLAND Janice </v>
          </cell>
          <cell r="D7" t="str">
            <v>janice.mulholland@vertexcm.com&gt;</v>
          </cell>
        </row>
        <row r="8">
          <cell r="A8" t="str">
            <v>501186</v>
          </cell>
          <cell r="B8" t="str">
            <v>FABIAN Michelle &lt;michelle.fabian@vertexcm.com&gt;</v>
          </cell>
          <cell r="C8" t="str">
            <v xml:space="preserve">FABIAN Michelle </v>
          </cell>
          <cell r="D8" t="str">
            <v>michelle.fabian@vertexcm.com&gt;</v>
          </cell>
        </row>
        <row r="9">
          <cell r="A9" t="str">
            <v>660303</v>
          </cell>
          <cell r="B9" t="str">
            <v xml:space="preserve"> PICARD Lynne &lt;Lynne.Picard@vertexcm.com&gt;</v>
          </cell>
          <cell r="C9" t="str">
            <v xml:space="preserve"> PICARD Lynne </v>
          </cell>
          <cell r="D9" t="str">
            <v>Lynne.Picard@vertexcm.com&gt;</v>
          </cell>
        </row>
        <row r="10">
          <cell r="A10" t="str">
            <v>660436</v>
          </cell>
          <cell r="B10" t="str">
            <v xml:space="preserve"> RICHARDS Sue &lt;sue.richards@vertexcm.com&gt;</v>
          </cell>
          <cell r="C10" t="str">
            <v xml:space="preserve"> RICHARDS Sue </v>
          </cell>
          <cell r="D10" t="str">
            <v>sue.richards@vertexcm.com&gt;</v>
          </cell>
        </row>
        <row r="11">
          <cell r="A11" t="str">
            <v>674674</v>
          </cell>
          <cell r="B11" t="str">
            <v>HAYAT Sadia &lt;sadia.hayat@Hydroone.com&gt;</v>
          </cell>
          <cell r="C11" t="str">
            <v xml:space="preserve">HAYAT Sadia </v>
          </cell>
          <cell r="D11" t="str">
            <v>sadia.hayat@Hydroone.com&gt;</v>
          </cell>
        </row>
        <row r="12">
          <cell r="A12" t="str">
            <v>756182</v>
          </cell>
          <cell r="B12" t="str">
            <v>DESCARY Rick &lt;Rick.Descary@vertexcm.com&gt;</v>
          </cell>
          <cell r="C12" t="str">
            <v xml:space="preserve">DESCARY Rick </v>
          </cell>
          <cell r="D12" t="str">
            <v>Rick.Descary@vertexcm.com&gt;</v>
          </cell>
        </row>
        <row r="13">
          <cell r="A13" t="str">
            <v>824705</v>
          </cell>
          <cell r="B13" t="str">
            <v>GORDON Val &lt;Val.Gordon@vertexcm.com&gt;</v>
          </cell>
          <cell r="C13" t="str">
            <v xml:space="preserve">GORDON Val </v>
          </cell>
          <cell r="D13" t="str">
            <v>Val.Gordon@vertexcm.com&gt;</v>
          </cell>
        </row>
        <row r="14">
          <cell r="A14" t="str">
            <v>843640</v>
          </cell>
          <cell r="B14" t="str">
            <v xml:space="preserve"> PERRAULT Laurie Christin &lt;laurie.perrault@vertexcm.com&gt;;</v>
          </cell>
          <cell r="C14" t="str">
            <v xml:space="preserve"> PERRAULT Laurie Christin </v>
          </cell>
          <cell r="D14" t="str">
            <v>laurie.perrault@vertexcm.com&gt;;</v>
          </cell>
        </row>
        <row r="15">
          <cell r="A15" t="str">
            <v>944055</v>
          </cell>
          <cell r="B15" t="str">
            <v xml:space="preserve"> YOUSSEF Mike &lt;mike.youssef@vertexcm.com&gt;</v>
          </cell>
          <cell r="C15" t="str">
            <v xml:space="preserve"> YOUSSEF Mike </v>
          </cell>
          <cell r="D15" t="str">
            <v>mike.youssef@vertexcm.com&gt;</v>
          </cell>
        </row>
        <row r="16">
          <cell r="A16" t="str">
            <v>NEB/AR group</v>
          </cell>
          <cell r="B16" t="str">
            <v>Jake Kadwell</v>
          </cell>
          <cell r="C16" t="str">
            <v>Jake Kadwell</v>
          </cell>
        </row>
        <row r="17">
          <cell r="A17" t="str">
            <v>000783</v>
          </cell>
          <cell r="B17" t="str">
            <v>JOHNSON Aprile &lt;Aprile.Johnson@vertexcm.com&gt;</v>
          </cell>
          <cell r="C17" t="str">
            <v xml:space="preserve">JOHNSON Aprile </v>
          </cell>
          <cell r="D17" t="str">
            <v>Aprile.Johnson@vertexcm.com&gt;</v>
          </cell>
        </row>
        <row r="18">
          <cell r="A18" t="str">
            <v>000749</v>
          </cell>
          <cell r="B18" t="str">
            <v>WARE Kriston &lt;Kriston.Ware@vertexcm.com&gt;</v>
          </cell>
          <cell r="C18" t="str">
            <v xml:space="preserve">WARE Kriston </v>
          </cell>
          <cell r="D18" t="str">
            <v>Kriston.Ware@vertexcm.com&gt;</v>
          </cell>
        </row>
        <row r="19">
          <cell r="A19" t="str">
            <v>000777</v>
          </cell>
          <cell r="B19" t="str">
            <v xml:space="preserve"> REID Iain &lt;Iain.Reid@vertexcm.com&gt;</v>
          </cell>
          <cell r="C19" t="str">
            <v xml:space="preserve"> REID Iain </v>
          </cell>
          <cell r="D19" t="str">
            <v>Iain.Reid@vertexcm.com&gt;</v>
          </cell>
        </row>
        <row r="20">
          <cell r="A20" t="str">
            <v>001265</v>
          </cell>
          <cell r="B20" t="str">
            <v xml:space="preserve"> TURNER Tristan &lt;Tristan.TURNER@vertexcm.com&gt;</v>
          </cell>
          <cell r="C20" t="str">
            <v xml:space="preserve"> TURNER Tristan </v>
          </cell>
          <cell r="D20" t="str">
            <v>Tristan.TURNER@vertexcm.com&gt;</v>
          </cell>
        </row>
        <row r="21">
          <cell r="A21" t="str">
            <v>186891</v>
          </cell>
          <cell r="B21" t="str">
            <v xml:space="preserve"> UEHIRA Ai &lt;Ai.Uehira@HydroOne.com&gt;</v>
          </cell>
          <cell r="C21" t="str">
            <v xml:space="preserve"> UEHIRA Ai </v>
          </cell>
          <cell r="D21" t="str">
            <v>Ai.Uehira@HydroOne.com&gt;</v>
          </cell>
        </row>
        <row r="22">
          <cell r="A22" t="str">
            <v>459410</v>
          </cell>
          <cell r="B22" t="str">
            <v xml:space="preserve"> CHENG William &lt;william.cheng@HydroOne.com&gt;</v>
          </cell>
          <cell r="C22" t="str">
            <v xml:space="preserve"> CHENG William </v>
          </cell>
          <cell r="D22" t="str">
            <v>william.cheng@HydroOne.com&gt;</v>
          </cell>
        </row>
        <row r="23">
          <cell r="A23" t="str">
            <v>690445</v>
          </cell>
          <cell r="B23" t="str">
            <v xml:space="preserve"> MCGILL Jody &lt;jody.mcgill@hydroone.com&gt;</v>
          </cell>
          <cell r="C23" t="str">
            <v xml:space="preserve"> MCGILL Jody </v>
          </cell>
          <cell r="D23" t="str">
            <v>jody.mcgill@hydroone.com&gt;</v>
          </cell>
        </row>
        <row r="24">
          <cell r="A24" t="str">
            <v>784385</v>
          </cell>
          <cell r="B24" t="str">
            <v xml:space="preserve"> HOSKIN Janet &lt;Janet.Hoskin@vertexcm.com&gt;</v>
          </cell>
          <cell r="C24" t="str">
            <v xml:space="preserve"> HOSKIN Janet </v>
          </cell>
          <cell r="D24" t="str">
            <v>Janet.Hoskin@vertexcm.com&gt;</v>
          </cell>
        </row>
        <row r="25">
          <cell r="A25" t="str">
            <v>824740</v>
          </cell>
          <cell r="B25" t="str">
            <v xml:space="preserve"> LUCCISANO Monica &lt;Monica.Luccisano@vertexcm.com&gt;</v>
          </cell>
          <cell r="C25" t="str">
            <v xml:space="preserve"> LUCCISANO Monica </v>
          </cell>
          <cell r="D25" t="str">
            <v>Monica.Luccisano@vertexcm.com&gt;</v>
          </cell>
        </row>
        <row r="26">
          <cell r="A26" t="str">
            <v>943243</v>
          </cell>
          <cell r="B26" t="str">
            <v xml:space="preserve"> VANDERMARK Lori &lt;Lori.Vandermark@vertexcm.com&gt;</v>
          </cell>
          <cell r="C26" t="str">
            <v xml:space="preserve"> VANDERMARK Lori </v>
          </cell>
          <cell r="D26" t="str">
            <v>Lori.Vandermark@vertexcm.com&gt;</v>
          </cell>
        </row>
      </sheetData>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row r="1">
          <cell r="B1">
            <v>0</v>
          </cell>
        </row>
        <row r="26">
          <cell r="A26">
            <v>0</v>
          </cell>
        </row>
        <row r="27">
          <cell r="A27" t="str">
            <v>Pending</v>
          </cell>
        </row>
        <row r="28">
          <cell r="A28" t="str">
            <v>Verify</v>
          </cell>
        </row>
        <row r="29">
          <cell r="A29" t="str">
            <v>Complete</v>
          </cell>
        </row>
      </sheetData>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5)"/>
      <sheetName val="2. Continuity Schedule (7)"/>
      <sheetName val="2021 Rider"/>
      <sheetName val="2023 Q4 USofA TB by Seg"/>
      <sheetName val="2. Continuity Schedule (6)"/>
      <sheetName val="3. Appendix A (2)"/>
      <sheetName val="RSVA Continuity w Principal Adj"/>
      <sheetName val="Email on 1595"/>
      <sheetName val="1.  Information Sheet"/>
      <sheetName val="2. Continuity Schedule (3)"/>
      <sheetName val="2. Continuity Schedule (4)"/>
      <sheetName val="3. Appendix A"/>
      <sheetName val="2. Continuity Schedule (2)"/>
      <sheetName val="2. Continuity Schedule"/>
      <sheetName val="RSVA Continuity Summary20230606"/>
      <sheetName val="2023 Q4 TB BPC Regulatory"/>
      <sheetName val="2. Continuity Schedule previous"/>
      <sheetName val="sum of all three riders"/>
      <sheetName val="DX Rider"/>
      <sheetName val="JRAP  Continuity Schedule"/>
      <sheetName val="OPDC PDI Rider"/>
      <sheetName val="2022 Q4 USofA TB by Seg"/>
      <sheetName val="2a. PDI Continuity Sch with adj"/>
      <sheetName val="2a. OPDC Continuity Sch - Grp 1"/>
      <sheetName val="4.  Billing Determinants"/>
      <sheetName val="5.  Allocation of Balances"/>
      <sheetName val="6. Class A consumption"/>
      <sheetName val="6.1 GA Balance"/>
    </sheetNames>
    <sheetDataSet>
      <sheetData sheetId="0"/>
      <sheetData sheetId="1"/>
      <sheetData sheetId="2"/>
      <sheetData sheetId="3">
        <row r="420">
          <cell r="H420">
            <v>-80060661.150000006</v>
          </cell>
        </row>
        <row r="421">
          <cell r="H421">
            <v>1445618.5</v>
          </cell>
        </row>
        <row r="422">
          <cell r="H422">
            <v>-3445942.74</v>
          </cell>
        </row>
        <row r="423">
          <cell r="H423">
            <v>102608.09</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31">
          <cell r="AG31">
            <v>0</v>
          </cell>
        </row>
        <row r="37">
          <cell r="AB37">
            <v>-32116713.359999988</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 xml:space="preserve">                     HYDRO ONE - 2001-6 OPRB/EB LIABILITY FORECAST ($M) </v>
          </cell>
        </row>
        <row r="3">
          <cell r="F3">
            <v>2001</v>
          </cell>
          <cell r="G3">
            <v>2002</v>
          </cell>
        </row>
        <row r="4">
          <cell r="A4" t="str">
            <v>Opening Liability (and previous year's Closing)</v>
          </cell>
        </row>
        <row r="5">
          <cell r="A5" t="str">
            <v>OPRB</v>
          </cell>
          <cell r="F5">
            <v>398.483</v>
          </cell>
          <cell r="G5">
            <v>413.97300000000001</v>
          </cell>
        </row>
        <row r="6">
          <cell r="A6" t="str">
            <v>SPS</v>
          </cell>
          <cell r="F6">
            <v>25.734000000000002</v>
          </cell>
          <cell r="G6">
            <v>28.734000000000002</v>
          </cell>
        </row>
        <row r="7">
          <cell r="A7" t="str">
            <v>LTD</v>
          </cell>
          <cell r="F7">
            <v>58.771000000000001</v>
          </cell>
          <cell r="G7">
            <v>64.171999999999997</v>
          </cell>
        </row>
        <row r="8">
          <cell r="A8" t="str">
            <v>SA</v>
          </cell>
          <cell r="F8">
            <v>3.9350000000000001</v>
          </cell>
          <cell r="G8">
            <v>4.3650000000000002</v>
          </cell>
        </row>
        <row r="9">
          <cell r="A9" t="str">
            <v>Total</v>
          </cell>
          <cell r="F9">
            <v>486.923</v>
          </cell>
          <cell r="G9">
            <v>511.24400000000003</v>
          </cell>
        </row>
        <row r="11">
          <cell r="A11" t="str">
            <v>Expense</v>
          </cell>
        </row>
        <row r="12">
          <cell r="A12" t="str">
            <v>OPRB</v>
          </cell>
          <cell r="F12">
            <v>35.299999999999997</v>
          </cell>
          <cell r="G12">
            <v>36.200000000000003</v>
          </cell>
        </row>
        <row r="13">
          <cell r="A13" t="str">
            <v>SPS</v>
          </cell>
          <cell r="F13">
            <v>3.2</v>
          </cell>
          <cell r="G13">
            <v>3.5</v>
          </cell>
        </row>
        <row r="14">
          <cell r="A14" t="str">
            <v>LTD</v>
          </cell>
          <cell r="F14">
            <v>10.3</v>
          </cell>
          <cell r="G14">
            <v>10.8</v>
          </cell>
        </row>
        <row r="15">
          <cell r="A15" t="str">
            <v>SA</v>
          </cell>
          <cell r="F15">
            <v>0.5</v>
          </cell>
          <cell r="G15">
            <v>0.5</v>
          </cell>
        </row>
        <row r="16">
          <cell r="A16" t="str">
            <v>Total</v>
          </cell>
          <cell r="F16">
            <v>49.3</v>
          </cell>
          <cell r="G16">
            <v>51</v>
          </cell>
        </row>
        <row r="18">
          <cell r="A18" t="str">
            <v>Payments</v>
          </cell>
        </row>
        <row r="19">
          <cell r="A19" t="str">
            <v>OPRB</v>
          </cell>
          <cell r="F19">
            <v>19.809999999999999</v>
          </cell>
          <cell r="G19">
            <v>20.503</v>
          </cell>
        </row>
        <row r="20">
          <cell r="A20" t="str">
            <v>SPS</v>
          </cell>
          <cell r="F20">
            <v>0.2</v>
          </cell>
          <cell r="G20">
            <v>0.20300000000000001</v>
          </cell>
        </row>
        <row r="21">
          <cell r="A21" t="str">
            <v>LTD</v>
          </cell>
          <cell r="F21">
            <v>4.899</v>
          </cell>
          <cell r="G21">
            <v>5.07</v>
          </cell>
        </row>
        <row r="22">
          <cell r="A22" t="str">
            <v>SA</v>
          </cell>
          <cell r="F22">
            <v>7.0000000000000007E-2</v>
          </cell>
          <cell r="G22">
            <v>7.1999999999999995E-2</v>
          </cell>
        </row>
        <row r="23">
          <cell r="A23" t="str">
            <v>Total</v>
          </cell>
          <cell r="F23">
            <v>24.978999999999999</v>
          </cell>
          <cell r="G23">
            <v>25.847999999999999</v>
          </cell>
        </row>
        <row r="25">
          <cell r="A25" t="str">
            <v>Allocation</v>
          </cell>
        </row>
        <row r="27">
          <cell r="A27" t="str">
            <v>OPRB and SPS - weighted by regular staff count at Jan 1, 2001</v>
          </cell>
        </row>
        <row r="29">
          <cell r="A29" t="str">
            <v>Hydro One Network Services Inc.</v>
          </cell>
          <cell r="F29">
            <v>0.60858000000000001</v>
          </cell>
        </row>
        <row r="30">
          <cell r="A30" t="str">
            <v>Hydro One Networks Inc.</v>
          </cell>
          <cell r="F30">
            <v>0.19400999999999999</v>
          </cell>
        </row>
        <row r="31">
          <cell r="A31" t="str">
            <v>E-Services</v>
          </cell>
          <cell r="F31">
            <v>0.17199999999999999</v>
          </cell>
        </row>
        <row r="32">
          <cell r="A32" t="str">
            <v>Hydro One Markets Inc.</v>
          </cell>
          <cell r="F32">
            <v>4.5399999999999998E-3</v>
          </cell>
        </row>
        <row r="33">
          <cell r="A33" t="str">
            <v>Hydro One Remote Communities Inc.</v>
          </cell>
          <cell r="F33">
            <v>7.7099999999999998E-3</v>
          </cell>
        </row>
        <row r="34">
          <cell r="A34" t="str">
            <v>Hydro One Inc.</v>
          </cell>
          <cell r="F34">
            <v>7.26E-3</v>
          </cell>
        </row>
        <row r="35">
          <cell r="A35" t="str">
            <v>Ontario Hydro Energy Inc.</v>
          </cell>
          <cell r="F35">
            <v>4.5399999999999998E-3</v>
          </cell>
        </row>
        <row r="36">
          <cell r="A36" t="str">
            <v>Hydro One Telecom Inc.</v>
          </cell>
          <cell r="F36">
            <v>1.3600000000000001E-3</v>
          </cell>
        </row>
        <row r="37">
          <cell r="F37">
            <v>1</v>
          </cell>
        </row>
        <row r="38">
          <cell r="A38" t="str">
            <v>LTD - weighted by PV of claims at Jan 1, 2001</v>
          </cell>
        </row>
        <row r="40">
          <cell r="A40" t="str">
            <v>Hydro One Network Services Inc.</v>
          </cell>
          <cell r="F40">
            <v>0.53222000000000003</v>
          </cell>
        </row>
        <row r="41">
          <cell r="A41" t="str">
            <v>Hydro One Networks Inc.</v>
          </cell>
          <cell r="F41">
            <v>0.15640999999999999</v>
          </cell>
        </row>
        <row r="42">
          <cell r="A42" t="str">
            <v>E-Services</v>
          </cell>
          <cell r="F42">
            <v>0.31136999999999998</v>
          </cell>
        </row>
        <row r="43">
          <cell r="F43">
            <v>1</v>
          </cell>
        </row>
        <row r="44">
          <cell r="A44" t="str">
            <v>SA - to Hydro One Inc.</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 xml:space="preserve">                     HYDRO ONE - 2001-6 OPRB/EB LIABILITY FORECAST ($M) </v>
          </cell>
        </row>
        <row r="3">
          <cell r="F3">
            <v>2001</v>
          </cell>
          <cell r="G3">
            <v>2002</v>
          </cell>
        </row>
        <row r="4">
          <cell r="A4" t="str">
            <v>Opening Liability (and previous year's Closing)</v>
          </cell>
        </row>
        <row r="5">
          <cell r="A5" t="str">
            <v>OPRB</v>
          </cell>
          <cell r="F5">
            <v>398.483</v>
          </cell>
          <cell r="G5">
            <v>413.97300000000001</v>
          </cell>
        </row>
        <row r="6">
          <cell r="A6" t="str">
            <v>SPS</v>
          </cell>
          <cell r="F6">
            <v>25.734000000000002</v>
          </cell>
          <cell r="G6">
            <v>28.734000000000002</v>
          </cell>
        </row>
        <row r="7">
          <cell r="A7" t="str">
            <v>LTD</v>
          </cell>
          <cell r="F7">
            <v>58.771000000000001</v>
          </cell>
          <cell r="G7">
            <v>64.171999999999997</v>
          </cell>
        </row>
        <row r="8">
          <cell r="A8" t="str">
            <v>SA</v>
          </cell>
          <cell r="F8">
            <v>3.9350000000000001</v>
          </cell>
          <cell r="G8">
            <v>4.3650000000000002</v>
          </cell>
        </row>
        <row r="9">
          <cell r="A9" t="str">
            <v>Total</v>
          </cell>
          <cell r="F9">
            <v>486.923</v>
          </cell>
          <cell r="G9">
            <v>511.24400000000003</v>
          </cell>
        </row>
        <row r="11">
          <cell r="A11" t="str">
            <v>Expense</v>
          </cell>
        </row>
        <row r="12">
          <cell r="A12" t="str">
            <v>OPRB</v>
          </cell>
          <cell r="F12">
            <v>35.299999999999997</v>
          </cell>
          <cell r="G12">
            <v>36.200000000000003</v>
          </cell>
        </row>
        <row r="13">
          <cell r="A13" t="str">
            <v>SPS</v>
          </cell>
          <cell r="F13">
            <v>3.2</v>
          </cell>
          <cell r="G13">
            <v>3.5</v>
          </cell>
        </row>
        <row r="14">
          <cell r="A14" t="str">
            <v>LTD</v>
          </cell>
          <cell r="F14">
            <v>10.3</v>
          </cell>
          <cell r="G14">
            <v>10.8</v>
          </cell>
        </row>
        <row r="15">
          <cell r="A15" t="str">
            <v>SA</v>
          </cell>
          <cell r="F15">
            <v>0.5</v>
          </cell>
          <cell r="G15">
            <v>0.5</v>
          </cell>
        </row>
        <row r="16">
          <cell r="A16" t="str">
            <v>Total</v>
          </cell>
          <cell r="F16">
            <v>49.3</v>
          </cell>
          <cell r="G16">
            <v>51</v>
          </cell>
        </row>
        <row r="18">
          <cell r="A18" t="str">
            <v>Payments</v>
          </cell>
        </row>
        <row r="19">
          <cell r="A19" t="str">
            <v>OPRB</v>
          </cell>
          <cell r="F19">
            <v>19.809999999999999</v>
          </cell>
          <cell r="G19">
            <v>20.503</v>
          </cell>
        </row>
        <row r="20">
          <cell r="A20" t="str">
            <v>SPS</v>
          </cell>
          <cell r="F20">
            <v>0.2</v>
          </cell>
          <cell r="G20">
            <v>0.20300000000000001</v>
          </cell>
        </row>
        <row r="21">
          <cell r="A21" t="str">
            <v>LTD</v>
          </cell>
          <cell r="F21">
            <v>4.899</v>
          </cell>
          <cell r="G21">
            <v>5.07</v>
          </cell>
        </row>
        <row r="22">
          <cell r="A22" t="str">
            <v>SA</v>
          </cell>
          <cell r="F22">
            <v>7.0000000000000007E-2</v>
          </cell>
          <cell r="G22">
            <v>7.1999999999999995E-2</v>
          </cell>
        </row>
        <row r="23">
          <cell r="A23" t="str">
            <v>Total</v>
          </cell>
          <cell r="F23">
            <v>24.978999999999999</v>
          </cell>
          <cell r="G23">
            <v>25.847999999999999</v>
          </cell>
        </row>
        <row r="25">
          <cell r="A25" t="str">
            <v>Allocation</v>
          </cell>
        </row>
        <row r="27">
          <cell r="A27" t="str">
            <v>OPRB and SPS - weighted by regular staff count at Jan 1, 2001</v>
          </cell>
        </row>
        <row r="29">
          <cell r="A29" t="str">
            <v>Hydro One Network Services Inc.</v>
          </cell>
          <cell r="F29">
            <v>0.60858000000000001</v>
          </cell>
        </row>
        <row r="30">
          <cell r="A30" t="str">
            <v>Hydro One Networks Inc.</v>
          </cell>
          <cell r="F30">
            <v>0.19400999999999999</v>
          </cell>
        </row>
        <row r="31">
          <cell r="A31" t="str">
            <v>E-Services</v>
          </cell>
          <cell r="F31">
            <v>0.17199999999999999</v>
          </cell>
        </row>
        <row r="32">
          <cell r="A32" t="str">
            <v>Hydro One Markets Inc.</v>
          </cell>
          <cell r="F32">
            <v>4.5399999999999998E-3</v>
          </cell>
        </row>
        <row r="33">
          <cell r="A33" t="str">
            <v>Hydro One Remote Communities Inc.</v>
          </cell>
          <cell r="F33">
            <v>7.7099999999999998E-3</v>
          </cell>
        </row>
        <row r="34">
          <cell r="A34" t="str">
            <v>Hydro One Inc.</v>
          </cell>
          <cell r="F34">
            <v>7.26E-3</v>
          </cell>
        </row>
        <row r="35">
          <cell r="A35" t="str">
            <v>Ontario Hydro Energy Inc.</v>
          </cell>
          <cell r="F35">
            <v>4.5399999999999998E-3</v>
          </cell>
        </row>
        <row r="36">
          <cell r="A36" t="str">
            <v>Hydro One Telecom Inc.</v>
          </cell>
          <cell r="F36">
            <v>1.3600000000000001E-3</v>
          </cell>
        </row>
        <row r="37">
          <cell r="F37">
            <v>1</v>
          </cell>
        </row>
        <row r="38">
          <cell r="A38" t="str">
            <v>LTD - weighted by PV of claims at Jan 1, 2001</v>
          </cell>
        </row>
        <row r="40">
          <cell r="A40" t="str">
            <v>Hydro One Network Services Inc.</v>
          </cell>
          <cell r="F40">
            <v>0.53222000000000003</v>
          </cell>
        </row>
        <row r="41">
          <cell r="A41" t="str">
            <v>Hydro One Networks Inc.</v>
          </cell>
          <cell r="F41">
            <v>0.15640999999999999</v>
          </cell>
        </row>
        <row r="42">
          <cell r="A42" t="str">
            <v>E-Services</v>
          </cell>
          <cell r="F42">
            <v>0.31136999999999998</v>
          </cell>
        </row>
        <row r="43">
          <cell r="F43">
            <v>1</v>
          </cell>
        </row>
        <row r="44">
          <cell r="A44" t="str">
            <v>SA - to Hydro One Inc.</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row r="84">
          <cell r="N84">
            <v>172001.41511267546</v>
          </cell>
        </row>
        <row r="118">
          <cell r="O118">
            <v>2011</v>
          </cell>
        </row>
        <row r="119">
          <cell r="O119">
            <v>2013</v>
          </cell>
        </row>
        <row r="120">
          <cell r="O120">
            <v>2014</v>
          </cell>
        </row>
        <row r="121">
          <cell r="O121">
            <v>2015</v>
          </cell>
        </row>
        <row r="122">
          <cell r="O122">
            <v>2016</v>
          </cell>
        </row>
      </sheetData>
      <sheetData sheetId="3">
        <row r="118">
          <cell r="P118">
            <v>3680.939945015215</v>
          </cell>
        </row>
        <row r="149">
          <cell r="Q149" t="str">
            <v>All</v>
          </cell>
        </row>
        <row r="150">
          <cell r="Q150">
            <v>2011</v>
          </cell>
        </row>
        <row r="151">
          <cell r="Q151">
            <v>2012</v>
          </cell>
        </row>
        <row r="152">
          <cell r="Q152">
            <v>2013</v>
          </cell>
        </row>
        <row r="153">
          <cell r="Q153">
            <v>2014</v>
          </cell>
        </row>
        <row r="154">
          <cell r="Q154">
            <v>2015</v>
          </cell>
        </row>
        <row r="155">
          <cell r="Q155">
            <v>2016</v>
          </cell>
        </row>
        <row r="156">
          <cell r="Q156">
            <v>2017</v>
          </cell>
        </row>
      </sheetData>
      <sheetData sheetId="4">
        <row r="7">
          <cell r="B7" t="str">
            <v>Residential</v>
          </cell>
          <cell r="C7" t="str">
            <v>kWh</v>
          </cell>
        </row>
        <row r="8">
          <cell r="B8" t="str">
            <v>GS &lt; 50 kW</v>
          </cell>
          <cell r="C8" t="str">
            <v>kWh</v>
          </cell>
        </row>
        <row r="9">
          <cell r="B9" t="str">
            <v>GS 50 to 4,999 kW</v>
          </cell>
          <cell r="C9" t="str">
            <v>kW</v>
          </cell>
        </row>
        <row r="10">
          <cell r="B10" t="str">
            <v>Unmetered Scattered Load</v>
          </cell>
          <cell r="C10" t="str">
            <v>kWh</v>
          </cell>
        </row>
        <row r="11">
          <cell r="B11" t="str">
            <v>Sentinel Lighting</v>
          </cell>
          <cell r="C11" t="str">
            <v>kW</v>
          </cell>
        </row>
        <row r="12">
          <cell r="B12" t="str">
            <v>Street Lighting</v>
          </cell>
          <cell r="C12" t="str">
            <v>kW</v>
          </cell>
        </row>
        <row r="13">
          <cell r="B13" t="str">
            <v>Embedded Distributor</v>
          </cell>
          <cell r="C13" t="str">
            <v>NA</v>
          </cell>
        </row>
        <row r="14">
          <cell r="B14" t="str">
            <v>microFIT Generator</v>
          </cell>
          <cell r="C14" t="str">
            <v>NA</v>
          </cell>
        </row>
        <row r="15">
          <cell r="B15" t="str">
            <v>"--Unused -- hide</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2.7E-2</v>
          </cell>
          <cell r="G40">
            <v>2.53E-2</v>
          </cell>
          <cell r="H40">
            <v>2.4799999999999999E-2</v>
          </cell>
          <cell r="I40">
            <v>2.0199999999999999E-2</v>
          </cell>
        </row>
        <row r="41">
          <cell r="A41">
            <v>2</v>
          </cell>
          <cell r="B41" t="str">
            <v>GS &lt; 50 kW</v>
          </cell>
          <cell r="C41" t="str">
            <v>kWh</v>
          </cell>
          <cell r="D41">
            <v>0</v>
          </cell>
          <cell r="E41">
            <v>0</v>
          </cell>
          <cell r="F41">
            <v>2.0199999999999999E-2</v>
          </cell>
          <cell r="G41">
            <v>1.9400000000000001E-2</v>
          </cell>
          <cell r="H41">
            <v>1.9E-2</v>
          </cell>
          <cell r="I41">
            <v>1.9E-2</v>
          </cell>
        </row>
        <row r="42">
          <cell r="A42">
            <v>3</v>
          </cell>
          <cell r="B42" t="str">
            <v>GS 50 to 4,999 kW</v>
          </cell>
          <cell r="C42" t="str">
            <v>kW</v>
          </cell>
          <cell r="D42">
            <v>0</v>
          </cell>
          <cell r="E42">
            <v>0</v>
          </cell>
          <cell r="F42">
            <v>4.7889999999999997</v>
          </cell>
          <cell r="G42">
            <v>4.2230999999999996</v>
          </cell>
          <cell r="H42">
            <v>3.9339</v>
          </cell>
          <cell r="I42">
            <v>3.9339</v>
          </cell>
        </row>
        <row r="43">
          <cell r="A43">
            <v>4</v>
          </cell>
          <cell r="B43" t="str">
            <v>Unmetered Scattered Load</v>
          </cell>
          <cell r="C43" t="str">
            <v>kWh</v>
          </cell>
          <cell r="D43">
            <v>0</v>
          </cell>
          <cell r="E43">
            <v>0</v>
          </cell>
          <cell r="F43">
            <v>2.3999999999999998E-3</v>
          </cell>
          <cell r="G43">
            <v>2.5000000000000001E-3</v>
          </cell>
          <cell r="H43">
            <v>2.5000000000000001E-3</v>
          </cell>
          <cell r="I43">
            <v>2.5000000000000001E-3</v>
          </cell>
        </row>
        <row r="44">
          <cell r="A44">
            <v>5</v>
          </cell>
          <cell r="B44" t="str">
            <v>Sentinel Lighting</v>
          </cell>
          <cell r="C44" t="str">
            <v>kW</v>
          </cell>
          <cell r="D44">
            <v>0</v>
          </cell>
          <cell r="E44">
            <v>0</v>
          </cell>
          <cell r="F44">
            <v>32.816600000000001</v>
          </cell>
          <cell r="G44">
            <v>35.473399999999998</v>
          </cell>
          <cell r="H44">
            <v>36.726100000000002</v>
          </cell>
          <cell r="I44">
            <v>36.726100000000002</v>
          </cell>
        </row>
        <row r="45">
          <cell r="A45">
            <v>6</v>
          </cell>
          <cell r="B45" t="str">
            <v>Street Lighting</v>
          </cell>
          <cell r="C45" t="str">
            <v>kW</v>
          </cell>
          <cell r="D45">
            <v>0</v>
          </cell>
          <cell r="E45">
            <v>0</v>
          </cell>
          <cell r="F45">
            <v>15.277900000000001</v>
          </cell>
          <cell r="G45">
            <v>14.840400000000001</v>
          </cell>
          <cell r="H45">
            <v>14.588200000000001</v>
          </cell>
          <cell r="I45">
            <v>14.588200000000001</v>
          </cell>
        </row>
        <row r="46">
          <cell r="A46">
            <v>7</v>
          </cell>
          <cell r="B46" t="str">
            <v>Embedded Distributor</v>
          </cell>
          <cell r="C46" t="str">
            <v>NA</v>
          </cell>
          <cell r="D46">
            <v>0</v>
          </cell>
          <cell r="E46">
            <v>0</v>
          </cell>
          <cell r="F46">
            <v>0</v>
          </cell>
          <cell r="G46">
            <v>0</v>
          </cell>
          <cell r="H46">
            <v>0</v>
          </cell>
          <cell r="I46">
            <v>0</v>
          </cell>
        </row>
        <row r="47">
          <cell r="A47">
            <v>8</v>
          </cell>
          <cell r="B47" t="str">
            <v>microFIT Generator</v>
          </cell>
          <cell r="C47" t="str">
            <v>NA</v>
          </cell>
          <cell r="D47">
            <v>0</v>
          </cell>
          <cell r="E47">
            <v>0</v>
          </cell>
          <cell r="F47">
            <v>0</v>
          </cell>
          <cell r="G47">
            <v>0</v>
          </cell>
          <cell r="H47">
            <v>0</v>
          </cell>
          <cell r="I47">
            <v>0</v>
          </cell>
        </row>
        <row r="48">
          <cell r="A48">
            <v>9</v>
          </cell>
          <cell r="B48" t="str">
            <v>"--Unused -- hide</v>
          </cell>
          <cell r="C48" t="str">
            <v>kW</v>
          </cell>
          <cell r="D48">
            <v>0</v>
          </cell>
          <cell r="E48">
            <v>0</v>
          </cell>
          <cell r="F48">
            <v>0</v>
          </cell>
          <cell r="G48">
            <v>0</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sheetData sheetId="6"/>
      <sheetData sheetId="7">
        <row r="4">
          <cell r="B4">
            <v>2011</v>
          </cell>
        </row>
      </sheetData>
      <sheetData sheetId="8"/>
      <sheetData sheetId="9"/>
      <sheetData sheetId="10"/>
      <sheetData sheetId="11"/>
      <sheetData sheetId="12"/>
      <sheetData sheetId="13"/>
      <sheetData sheetId="14"/>
      <sheetData sheetId="15"/>
      <sheetData sheetId="16">
        <row r="4">
          <cell r="B4">
            <v>2015</v>
          </cell>
        </row>
      </sheetData>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row r="37">
          <cell r="C37">
            <v>423140323.25999999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row r="36">
          <cell r="C36">
            <v>498229321.94</v>
          </cell>
        </row>
        <row r="37">
          <cell r="C37">
            <v>122084.851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row r="44">
          <cell r="B44" t="str">
            <v>2013</v>
          </cell>
        </row>
        <row r="45">
          <cell r="B45" t="str">
            <v>7</v>
          </cell>
        </row>
        <row r="47">
          <cell r="F47" t="str">
            <v>document type classification</v>
          </cell>
        </row>
        <row r="48">
          <cell r="B48" t="str">
            <v>Segment</v>
          </cell>
          <cell r="C48" t="str">
            <v>Document Type</v>
          </cell>
          <cell r="D48" t="str">
            <v>Document Header Text</v>
          </cell>
          <cell r="E48" t="str">
            <v>Posting Key</v>
          </cell>
          <cell r="F48" t="str">
            <v>CIS sub-ledger</v>
          </cell>
          <cell r="G48" t="str">
            <v>manual entry</v>
          </cell>
          <cell r="H48" t="str">
            <v>IESO settlement</v>
          </cell>
          <cell r="I48" t="str">
            <v>Grand Total</v>
          </cell>
        </row>
        <row r="49">
          <cell r="B49" t="str">
            <v>220</v>
          </cell>
          <cell r="C49" t="str">
            <v>ZC</v>
          </cell>
          <cell r="D49" t="str">
            <v/>
          </cell>
          <cell r="E49" t="str">
            <v>40</v>
          </cell>
          <cell r="F49">
            <v>26094011.580000009</v>
          </cell>
          <cell r="I49">
            <v>26094011.580000009</v>
          </cell>
        </row>
        <row r="50">
          <cell r="E50" t="str">
            <v>50</v>
          </cell>
          <cell r="F50">
            <v>-1432928.9900000009</v>
          </cell>
          <cell r="I50">
            <v>-1432928.9900000009</v>
          </cell>
        </row>
        <row r="51">
          <cell r="C51" t="str">
            <v>ZB</v>
          </cell>
          <cell r="D51" t="str">
            <v>Adj CSS high bill</v>
          </cell>
          <cell r="E51" t="str">
            <v>40</v>
          </cell>
          <cell r="G51">
            <v>10669.12</v>
          </cell>
          <cell r="I51">
            <v>10669.12</v>
          </cell>
        </row>
        <row r="52">
          <cell r="C52" t="str">
            <v>SA</v>
          </cell>
          <cell r="D52" t="str">
            <v>IESO Inv OCEB Remotes</v>
          </cell>
          <cell r="E52" t="str">
            <v>40</v>
          </cell>
          <cell r="G52">
            <v>54294.91</v>
          </cell>
          <cell r="I52">
            <v>54294.91</v>
          </cell>
        </row>
        <row r="53">
          <cell r="D53" t="str">
            <v>IESO Inv  OCEB Remotes</v>
          </cell>
          <cell r="E53" t="str">
            <v>40</v>
          </cell>
          <cell r="G53">
            <v>114838.48</v>
          </cell>
          <cell r="I53">
            <v>114838.48</v>
          </cell>
        </row>
        <row r="54">
          <cell r="C54" t="str">
            <v>KG</v>
          </cell>
          <cell r="D54" t="str">
            <v>PRESCAN</v>
          </cell>
          <cell r="E54" t="str">
            <v>50</v>
          </cell>
          <cell r="H54">
            <v>-33741159.109999999</v>
          </cell>
          <cell r="I54">
            <v>-33741159.109999999</v>
          </cell>
        </row>
        <row r="55">
          <cell r="C55" t="str">
            <v>AB</v>
          </cell>
          <cell r="D55" t="str">
            <v>IESO Inv OCEB Remotes</v>
          </cell>
          <cell r="E55" t="str">
            <v>50</v>
          </cell>
          <cell r="G55">
            <v>-54294.91</v>
          </cell>
          <cell r="I55">
            <v>-54294.91</v>
          </cell>
        </row>
        <row r="56">
          <cell r="B56" t="str">
            <v>220 Total</v>
          </cell>
          <cell r="F56">
            <v>24661082.590000007</v>
          </cell>
          <cell r="G56">
            <v>125507.6</v>
          </cell>
          <cell r="H56">
            <v>-33741159.109999999</v>
          </cell>
          <cell r="I56">
            <v>-8954568.9199999906</v>
          </cell>
        </row>
        <row r="57">
          <cell r="B57" t="str">
            <v>900</v>
          </cell>
          <cell r="C57" t="str">
            <v>ZC</v>
          </cell>
          <cell r="D57" t="str">
            <v/>
          </cell>
          <cell r="E57" t="str">
            <v>40</v>
          </cell>
          <cell r="F57">
            <v>2939.1500000000005</v>
          </cell>
          <cell r="I57">
            <v>2939.1500000000005</v>
          </cell>
        </row>
        <row r="58">
          <cell r="E58" t="str">
            <v>50</v>
          </cell>
          <cell r="F58">
            <v>-59.4</v>
          </cell>
          <cell r="I58">
            <v>-59.4</v>
          </cell>
        </row>
        <row r="59">
          <cell r="C59" t="str">
            <v>KG</v>
          </cell>
          <cell r="D59" t="str">
            <v>PRESCAN</v>
          </cell>
          <cell r="E59" t="str">
            <v>50</v>
          </cell>
          <cell r="H59">
            <v>-2112.38</v>
          </cell>
          <cell r="I59">
            <v>-2112.38</v>
          </cell>
        </row>
        <row r="60">
          <cell r="B60" t="str">
            <v>900 Total</v>
          </cell>
          <cell r="F60">
            <v>2879.7500000000005</v>
          </cell>
          <cell r="H60">
            <v>-2112.38</v>
          </cell>
          <cell r="I60">
            <v>767.37000000000035</v>
          </cell>
        </row>
        <row r="61">
          <cell r="F61">
            <v>24663962.340000007</v>
          </cell>
          <cell r="G61">
            <v>125507.6</v>
          </cell>
          <cell r="H61">
            <v>-33743271.490000002</v>
          </cell>
          <cell r="I61">
            <v>-8953801.5499999914</v>
          </cell>
        </row>
        <row r="62">
          <cell r="B62" t="str">
            <v>650</v>
          </cell>
          <cell r="C62" t="str">
            <v>ZC</v>
          </cell>
          <cell r="D62" t="str">
            <v/>
          </cell>
          <cell r="E62" t="str">
            <v>40</v>
          </cell>
          <cell r="F62">
            <v>71802.569999999978</v>
          </cell>
          <cell r="I62">
            <v>71802.569999999978</v>
          </cell>
        </row>
        <row r="63">
          <cell r="E63" t="str">
            <v>50</v>
          </cell>
          <cell r="F63">
            <v>-2193.7799999999997</v>
          </cell>
          <cell r="I63">
            <v>-2193.7799999999997</v>
          </cell>
        </row>
        <row r="64">
          <cell r="C64" t="str">
            <v>SA</v>
          </cell>
          <cell r="D64" t="str">
            <v>IESO Inv OCEB Remotes</v>
          </cell>
          <cell r="E64" t="str">
            <v>50</v>
          </cell>
          <cell r="G64">
            <v>-54294.91</v>
          </cell>
          <cell r="I64">
            <v>-54294.91</v>
          </cell>
        </row>
        <row r="65">
          <cell r="D65" t="str">
            <v>IESO Inv  OCEB Remotes</v>
          </cell>
          <cell r="E65" t="str">
            <v>50</v>
          </cell>
          <cell r="G65">
            <v>-114838.48</v>
          </cell>
          <cell r="I65">
            <v>-114838.48</v>
          </cell>
        </row>
        <row r="66">
          <cell r="C66" t="str">
            <v>AB</v>
          </cell>
          <cell r="D66" t="str">
            <v>IESO Inv OCEB Remotes</v>
          </cell>
          <cell r="E66" t="str">
            <v>40</v>
          </cell>
          <cell r="G66">
            <v>54294.91</v>
          </cell>
          <cell r="I66">
            <v>54294.91</v>
          </cell>
        </row>
        <row r="67">
          <cell r="B67" t="str">
            <v>650 Total</v>
          </cell>
          <cell r="F67">
            <v>69608.789999999979</v>
          </cell>
          <cell r="G67">
            <v>-114838.48000000001</v>
          </cell>
          <cell r="I67">
            <v>-45229.690000000017</v>
          </cell>
        </row>
        <row r="68">
          <cell r="F68">
            <v>69608.789999999979</v>
          </cell>
          <cell r="G68">
            <v>-114838.48000000001</v>
          </cell>
          <cell r="I68">
            <v>-45229.690000000017</v>
          </cell>
        </row>
        <row r="69">
          <cell r="F69">
            <v>24733571.130000006</v>
          </cell>
          <cell r="G69">
            <v>10669.12000000001</v>
          </cell>
          <cell r="H69">
            <v>-33743271.490000002</v>
          </cell>
          <cell r="I69">
            <v>-8999031.2399999909</v>
          </cell>
        </row>
        <row r="71">
          <cell r="D71" t="str">
            <v>Add:  Manual entry</v>
          </cell>
          <cell r="F71">
            <v>10669.12000000001</v>
          </cell>
          <cell r="G71">
            <v>-10669.12000000001</v>
          </cell>
        </row>
        <row r="72">
          <cell r="D72" t="str">
            <v xml:space="preserve">Total GL (per sub-ledger + manual adj) </v>
          </cell>
          <cell r="F72">
            <v>24744240.250000007</v>
          </cell>
          <cell r="G72">
            <v>-219007.84000000003</v>
          </cell>
        </row>
        <row r="74">
          <cell r="D74" t="str">
            <v>Per OCEB report</v>
          </cell>
          <cell r="F74">
            <v>-24744240.250000007</v>
          </cell>
        </row>
        <row r="76">
          <cell r="D76" t="str">
            <v>Diff</v>
          </cell>
          <cell r="F76">
            <v>0</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B9" t="str">
            <v>Current Month</v>
          </cell>
          <cell r="D9" t="str">
            <v>Year to Date</v>
          </cell>
          <cell r="G9">
            <v>37377</v>
          </cell>
        </row>
        <row r="10">
          <cell r="B10" t="str">
            <v>$ M</v>
          </cell>
          <cell r="C10" t="str">
            <v>GWh</v>
          </cell>
          <cell r="D10" t="str">
            <v>$ M</v>
          </cell>
          <cell r="E10" t="str">
            <v>GWh</v>
          </cell>
          <cell r="G10" t="str">
            <v>$ M</v>
          </cell>
          <cell r="H10" t="str">
            <v>GWh</v>
          </cell>
        </row>
        <row r="12">
          <cell r="A12" t="str">
            <v>Retail</v>
          </cell>
        </row>
        <row r="14">
          <cell r="A14" t="str">
            <v>May to June</v>
          </cell>
        </row>
        <row r="16">
          <cell r="A16" t="str">
            <v>Transmission Price and Volume Assumptions</v>
          </cell>
          <cell r="B16">
            <v>0.34</v>
          </cell>
          <cell r="D16">
            <v>-1.03</v>
          </cell>
          <cell r="G16">
            <v>-1.37</v>
          </cell>
        </row>
        <row r="18">
          <cell r="A18" t="str">
            <v>Price Variance</v>
          </cell>
        </row>
        <row r="19">
          <cell r="A19" t="str">
            <v>Commodity</v>
          </cell>
          <cell r="B19">
            <v>-20.38</v>
          </cell>
          <cell r="D19">
            <v>-47.55</v>
          </cell>
          <cell r="G19">
            <v>-27.17</v>
          </cell>
        </row>
        <row r="20">
          <cell r="A20" t="str">
            <v>DRC</v>
          </cell>
          <cell r="B20">
            <v>-7.85</v>
          </cell>
          <cell r="D20">
            <v>-15.86</v>
          </cell>
          <cell r="G20">
            <v>-8.01</v>
          </cell>
        </row>
        <row r="21">
          <cell r="A21" t="str">
            <v>Wholesale Market Service Charge</v>
          </cell>
          <cell r="B21">
            <v>-2.38</v>
          </cell>
          <cell r="D21">
            <v>-2.82</v>
          </cell>
          <cell r="G21">
            <v>-0.44</v>
          </cell>
        </row>
        <row r="22">
          <cell r="A22" t="str">
            <v>Total Commodity and WMSC Price Variance</v>
          </cell>
          <cell r="B22">
            <v>-30.609999999999996</v>
          </cell>
          <cell r="D22">
            <v>-66.22999999999999</v>
          </cell>
          <cell r="G22">
            <v>-35.619999999999997</v>
          </cell>
        </row>
        <row r="24">
          <cell r="A24" t="str">
            <v>Volume (GWh) Variance</v>
          </cell>
        </row>
        <row r="25">
          <cell r="A25" t="str">
            <v>- Weather</v>
          </cell>
          <cell r="B25">
            <v>1.42</v>
          </cell>
          <cell r="C25">
            <v>38.607544799999999</v>
          </cell>
          <cell r="D25">
            <v>3.13</v>
          </cell>
          <cell r="E25">
            <v>89.87754480000001</v>
          </cell>
          <cell r="G25">
            <v>1.71</v>
          </cell>
          <cell r="H25">
            <v>51.27</v>
          </cell>
        </row>
        <row r="26">
          <cell r="A26" t="str">
            <v>- Effect of Dec 2001 OPG Billing Adjustment on Budget (note 3)</v>
          </cell>
          <cell r="B26">
            <v>1.1399999999999999</v>
          </cell>
          <cell r="C26">
            <v>31</v>
          </cell>
          <cell r="D26">
            <v>2.5499999999999998</v>
          </cell>
          <cell r="E26">
            <v>73.38</v>
          </cell>
          <cell r="G26">
            <v>1.41</v>
          </cell>
          <cell r="H26">
            <v>42.38</v>
          </cell>
        </row>
        <row r="27">
          <cell r="A27" t="str">
            <v>- Volume Variance Due to Other Events</v>
          </cell>
          <cell r="B27">
            <v>-0.65</v>
          </cell>
          <cell r="C27">
            <v>-17.771192903952901</v>
          </cell>
          <cell r="D27">
            <v>1.2599999999999998</v>
          </cell>
          <cell r="E27">
            <v>39.698807096047098</v>
          </cell>
          <cell r="G27">
            <v>1.91</v>
          </cell>
          <cell r="H27">
            <v>57.47</v>
          </cell>
        </row>
        <row r="28">
          <cell r="A28" t="str">
            <v>- May Accrual Vs Actual Variance</v>
          </cell>
          <cell r="B28">
            <v>-10.81</v>
          </cell>
          <cell r="C28">
            <v>-7.65</v>
          </cell>
        </row>
        <row r="29">
          <cell r="A29" t="str">
            <v>Total Volume Variance</v>
          </cell>
          <cell r="B29">
            <v>-8.9</v>
          </cell>
          <cell r="C29">
            <v>44.1863518960471</v>
          </cell>
          <cell r="D29">
            <v>6.9399999999999995</v>
          </cell>
          <cell r="E29">
            <v>202.9563518960471</v>
          </cell>
          <cell r="G29">
            <v>5.03</v>
          </cell>
          <cell r="H29">
            <v>151.12</v>
          </cell>
        </row>
        <row r="31">
          <cell r="A31" t="str">
            <v>Total May to June</v>
          </cell>
          <cell r="B31">
            <v>-39.169999999999995</v>
          </cell>
          <cell r="C31">
            <v>44.1863518960471</v>
          </cell>
          <cell r="D31">
            <v>-60.319999999999993</v>
          </cell>
          <cell r="E31">
            <v>202.9563518960471</v>
          </cell>
          <cell r="G31">
            <v>-31.959999999999994</v>
          </cell>
          <cell r="H31">
            <v>151.12</v>
          </cell>
        </row>
        <row r="32">
          <cell r="A32" t="str">
            <v>CHECK</v>
          </cell>
          <cell r="B32">
            <v>-28.359999999999992</v>
          </cell>
          <cell r="C32">
            <v>51.836351896047098</v>
          </cell>
          <cell r="D32">
            <v>-60.319999999999993</v>
          </cell>
          <cell r="E32">
            <v>202.9563518960471</v>
          </cell>
          <cell r="G32">
            <v>-31.959999999999994</v>
          </cell>
          <cell r="H32">
            <v>151.12</v>
          </cell>
        </row>
        <row r="34">
          <cell r="A34" t="str">
            <v>January to April</v>
          </cell>
        </row>
        <row r="35">
          <cell r="A35" t="str">
            <v>- Weather</v>
          </cell>
          <cell r="D35">
            <v>-20.718612676697845</v>
          </cell>
          <cell r="E35">
            <v>-303.79197473163998</v>
          </cell>
        </row>
        <row r="36">
          <cell r="A36" t="str">
            <v>- Effect of Dec 2001 OPG Billing Adjustment on Budget (note 3)</v>
          </cell>
          <cell r="D36">
            <v>6.4790000000000001</v>
          </cell>
          <cell r="E36">
            <v>95</v>
          </cell>
        </row>
        <row r="37">
          <cell r="A37" t="str">
            <v>- Volume Variance Due to Other Events</v>
          </cell>
          <cell r="D37">
            <v>0.90253939789979787</v>
          </cell>
          <cell r="E37">
            <v>13.233715511727301</v>
          </cell>
        </row>
        <row r="38">
          <cell r="A38" t="str">
            <v>- April Accrual vs Actual Variance</v>
          </cell>
          <cell r="B38">
            <v>-2.0460000000002516E-3</v>
          </cell>
          <cell r="C38">
            <v>-3.000000000000369E-2</v>
          </cell>
        </row>
        <row r="39">
          <cell r="A39" t="str">
            <v>Total January to April</v>
          </cell>
          <cell r="B39">
            <v>-2.0460000000002516E-3</v>
          </cell>
          <cell r="C39">
            <v>-3.000000000000369E-2</v>
          </cell>
          <cell r="D39">
            <v>-13.337073278798048</v>
          </cell>
          <cell r="E39">
            <v>-195.55825921991269</v>
          </cell>
        </row>
        <row r="41">
          <cell r="A41" t="str">
            <v>2001 $ reported in 2002 Financial Results</v>
          </cell>
        </row>
        <row r="42">
          <cell r="A42" t="str">
            <v xml:space="preserve">- Apr-Jun-02 OPG adjustments to 1999-2001 COP </v>
          </cell>
          <cell r="B42">
            <v>0.42204600000000025</v>
          </cell>
          <cell r="D42">
            <v>1.46602361086448</v>
          </cell>
        </row>
        <row r="43">
          <cell r="A43" t="str">
            <v>- London LTLT 2001</v>
          </cell>
          <cell r="D43">
            <v>0.396254</v>
          </cell>
        </row>
        <row r="44">
          <cell r="A44" t="str">
            <v>- Brant County 1999-2000 LTLT</v>
          </cell>
          <cell r="B44">
            <v>0.35359164999999998</v>
          </cell>
          <cell r="D44">
            <v>0.35359164999999998</v>
          </cell>
        </row>
        <row r="45">
          <cell r="A45" t="str">
            <v>- Other Prior Year Adjustments</v>
          </cell>
          <cell r="B45">
            <v>-0.01</v>
          </cell>
          <cell r="D45">
            <v>0.36068744999999997</v>
          </cell>
        </row>
        <row r="46">
          <cell r="A46" t="str">
            <v>Total 2001 $ in 2002 Journal</v>
          </cell>
          <cell r="B46">
            <v>0.76563765000000017</v>
          </cell>
          <cell r="C46">
            <v>0</v>
          </cell>
          <cell r="D46">
            <v>2.5765567108644798</v>
          </cell>
          <cell r="E46">
            <v>0</v>
          </cell>
        </row>
        <row r="48">
          <cell r="A48" t="str">
            <v>Total Retail Variance</v>
          </cell>
          <cell r="B48">
            <v>-38.406408349999992</v>
          </cell>
          <cell r="C48">
            <v>44.156351896047099</v>
          </cell>
          <cell r="D48">
            <v>-71.080516567933557</v>
          </cell>
          <cell r="E48">
            <v>7.3980926761344108</v>
          </cell>
        </row>
        <row r="49">
          <cell r="A49" t="str">
            <v>CHECK</v>
          </cell>
          <cell r="B49">
            <v>-38.408863159369943</v>
          </cell>
          <cell r="C49">
            <v>44.162606860173582</v>
          </cell>
          <cell r="D49">
            <v>-71.077688159369927</v>
          </cell>
          <cell r="E49">
            <v>7.4003100201734924</v>
          </cell>
        </row>
        <row r="52">
          <cell r="A52" t="str">
            <v xml:space="preserve">note 3: Retail Budget kwh has not accounted for the impact of Dec-01 and 2002 OPGI Retroactive Adjustment. </v>
          </cell>
        </row>
        <row r="53">
          <cell r="A53" t="str">
            <v xml:space="preserve"> If the adjustments were incorporated, the Budget kwh would have been higher.</v>
          </cell>
        </row>
      </sheetData>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383A-0139-43A3-BCC0-4AD0760E5512}">
  <sheetPr>
    <tabColor rgb="FFFFFF00"/>
    <pageSetUpPr fitToPage="1"/>
  </sheetPr>
  <dimension ref="A1:AJ58"/>
  <sheetViews>
    <sheetView showGridLines="0" tabSelected="1" zoomScale="90" zoomScaleNormal="90" workbookViewId="0">
      <pane xSplit="3" ySplit="6" topLeftCell="D7" activePane="bottomRight" state="frozen"/>
      <selection activeCell="AH41" sqref="AH41"/>
      <selection pane="topRight" activeCell="AH41" sqref="AH41"/>
      <selection pane="bottomLeft" activeCell="AH41" sqref="AH41"/>
      <selection pane="bottomRight" activeCell="AB12" sqref="AB12"/>
    </sheetView>
  </sheetViews>
  <sheetFormatPr defaultColWidth="8.42578125" defaultRowHeight="15" outlineLevelRow="1" x14ac:dyDescent="0.25"/>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5703125" customWidth="1"/>
    <col min="25" max="25" width="19.7109375" customWidth="1"/>
    <col min="26" max="26" width="20.42578125" customWidth="1"/>
    <col min="27" max="27" width="18.42578125" customWidth="1"/>
    <col min="28" max="28" width="25.5703125" customWidth="1"/>
    <col min="29" max="29" width="18.5703125" customWidth="1"/>
    <col min="30" max="30" width="20.140625" customWidth="1"/>
    <col min="31" max="31" width="13.42578125" customWidth="1"/>
    <col min="32" max="32" width="16.5703125" customWidth="1"/>
    <col min="33" max="33" width="13.42578125" customWidth="1"/>
    <col min="34" max="34" width="12.28515625" bestFit="1" customWidth="1"/>
    <col min="35" max="35" width="13" customWidth="1"/>
    <col min="36" max="36" width="10.42578125" bestFit="1" customWidth="1"/>
  </cols>
  <sheetData>
    <row r="1" spans="2:34" x14ac:dyDescent="0.25">
      <c r="M1" s="1"/>
      <c r="Z1" s="2"/>
      <c r="AC1" s="2"/>
      <c r="AD1" s="2"/>
    </row>
    <row r="2" spans="2:34" ht="15.75" thickBot="1" x14ac:dyDescent="0.3">
      <c r="J2" s="3"/>
    </row>
    <row r="3" spans="2:34" ht="56.25" customHeight="1" thickBot="1" x14ac:dyDescent="0.5">
      <c r="B3" s="4"/>
      <c r="C3" s="5"/>
      <c r="D3" s="141">
        <v>2022</v>
      </c>
      <c r="E3" s="142"/>
      <c r="F3" s="142"/>
      <c r="G3" s="142"/>
      <c r="H3" s="142"/>
      <c r="I3" s="142"/>
      <c r="J3" s="142"/>
      <c r="K3" s="142"/>
      <c r="L3" s="142"/>
      <c r="M3" s="143"/>
      <c r="N3" s="144">
        <v>2023</v>
      </c>
      <c r="O3" s="145"/>
      <c r="P3" s="145"/>
      <c r="Q3" s="145"/>
      <c r="R3" s="145"/>
      <c r="S3" s="145"/>
      <c r="T3" s="145"/>
      <c r="U3" s="145"/>
      <c r="V3" s="145"/>
      <c r="W3" s="146"/>
      <c r="X3" s="144">
        <v>2024</v>
      </c>
      <c r="Y3" s="145"/>
      <c r="Z3" s="145"/>
      <c r="AA3" s="146"/>
      <c r="AB3" s="147" t="s">
        <v>0</v>
      </c>
      <c r="AC3" s="147"/>
      <c r="AD3" s="148"/>
      <c r="AE3" s="6"/>
      <c r="AF3" s="6" t="s">
        <v>1</v>
      </c>
      <c r="AG3" s="7"/>
      <c r="AH3" s="8"/>
    </row>
    <row r="4" spans="2:34" ht="15" customHeight="1" x14ac:dyDescent="0.25">
      <c r="B4" s="149" t="s">
        <v>2</v>
      </c>
      <c r="C4" s="151" t="s">
        <v>3</v>
      </c>
      <c r="D4" s="153" t="s">
        <v>4</v>
      </c>
      <c r="E4" s="124" t="s">
        <v>5</v>
      </c>
      <c r="F4" s="124" t="s">
        <v>6</v>
      </c>
      <c r="G4" s="124" t="s">
        <v>7</v>
      </c>
      <c r="H4" s="124" t="s">
        <v>8</v>
      </c>
      <c r="I4" s="124" t="s">
        <v>9</v>
      </c>
      <c r="J4" s="124" t="s">
        <v>10</v>
      </c>
      <c r="K4" s="124" t="s">
        <v>6</v>
      </c>
      <c r="L4" s="124" t="s">
        <v>11</v>
      </c>
      <c r="M4" s="124" t="s">
        <v>12</v>
      </c>
      <c r="N4" s="133" t="s">
        <v>13</v>
      </c>
      <c r="O4" s="124" t="s">
        <v>14</v>
      </c>
      <c r="P4" s="124" t="s">
        <v>15</v>
      </c>
      <c r="Q4" s="124" t="s">
        <v>16</v>
      </c>
      <c r="R4" s="124" t="s">
        <v>17</v>
      </c>
      <c r="S4" s="124" t="s">
        <v>18</v>
      </c>
      <c r="T4" s="124" t="s">
        <v>19</v>
      </c>
      <c r="U4" s="124" t="s">
        <v>15</v>
      </c>
      <c r="V4" s="124" t="s">
        <v>20</v>
      </c>
      <c r="W4" s="120" t="s">
        <v>21</v>
      </c>
      <c r="X4" s="133" t="s">
        <v>22</v>
      </c>
      <c r="Y4" s="124" t="s">
        <v>23</v>
      </c>
      <c r="Z4" s="124" t="s">
        <v>24</v>
      </c>
      <c r="AA4" s="120" t="s">
        <v>25</v>
      </c>
      <c r="AB4" s="127" t="s">
        <v>26</v>
      </c>
      <c r="AC4" s="124" t="s">
        <v>27</v>
      </c>
      <c r="AD4" s="120" t="s">
        <v>28</v>
      </c>
      <c r="AE4" s="127" t="s">
        <v>29</v>
      </c>
      <c r="AF4" s="120" t="s">
        <v>30</v>
      </c>
      <c r="AG4" s="120" t="s">
        <v>31</v>
      </c>
      <c r="AH4" s="9"/>
    </row>
    <row r="5" spans="2:34" x14ac:dyDescent="0.25">
      <c r="B5" s="150"/>
      <c r="C5" s="152"/>
      <c r="D5" s="154"/>
      <c r="E5" s="137"/>
      <c r="F5" s="131"/>
      <c r="G5" s="131"/>
      <c r="H5" s="125"/>
      <c r="I5" s="137"/>
      <c r="J5" s="131"/>
      <c r="K5" s="131"/>
      <c r="L5" s="131"/>
      <c r="M5" s="129"/>
      <c r="N5" s="135"/>
      <c r="O5" s="137"/>
      <c r="P5" s="131"/>
      <c r="Q5" s="131"/>
      <c r="R5" s="125"/>
      <c r="S5" s="129"/>
      <c r="T5" s="131"/>
      <c r="U5" s="131"/>
      <c r="V5" s="131"/>
      <c r="W5" s="121"/>
      <c r="X5" s="134"/>
      <c r="Y5" s="125"/>
      <c r="Z5" s="125"/>
      <c r="AA5" s="126"/>
      <c r="AB5" s="128"/>
      <c r="AC5" s="129"/>
      <c r="AD5" s="121"/>
      <c r="AE5" s="128"/>
      <c r="AF5" s="121"/>
      <c r="AG5" s="121"/>
      <c r="AH5" s="9"/>
    </row>
    <row r="6" spans="2:34" ht="52.5" customHeight="1" thickBot="1" x14ac:dyDescent="0.3">
      <c r="B6" s="150"/>
      <c r="C6" s="152"/>
      <c r="D6" s="155"/>
      <c r="E6" s="138"/>
      <c r="F6" s="132"/>
      <c r="G6" s="132"/>
      <c r="H6" s="139"/>
      <c r="I6" s="138"/>
      <c r="J6" s="132"/>
      <c r="K6" s="132"/>
      <c r="L6" s="132"/>
      <c r="M6" s="140"/>
      <c r="N6" s="136"/>
      <c r="O6" s="138"/>
      <c r="P6" s="132"/>
      <c r="Q6" s="132"/>
      <c r="R6" s="139"/>
      <c r="S6" s="140"/>
      <c r="T6" s="132"/>
      <c r="U6" s="132"/>
      <c r="V6" s="132"/>
      <c r="W6" s="122"/>
      <c r="X6" s="134"/>
      <c r="Y6" s="125"/>
      <c r="Z6" s="125"/>
      <c r="AA6" s="126"/>
      <c r="AB6" s="128"/>
      <c r="AC6" s="129" t="s">
        <v>32</v>
      </c>
      <c r="AD6" s="121" t="s">
        <v>32</v>
      </c>
      <c r="AE6" s="130"/>
      <c r="AF6" s="122"/>
      <c r="AG6" s="122"/>
      <c r="AH6" s="9"/>
    </row>
    <row r="7" spans="2:34" ht="24.75" customHeight="1" thickBot="1" x14ac:dyDescent="0.3">
      <c r="B7" s="10" t="s">
        <v>33</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4" s="45" customFormat="1" ht="15.75" thickBot="1" x14ac:dyDescent="0.3">
      <c r="B8" s="27" t="s">
        <v>34</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(R8+Z8)/2*5.49%*0.5+(R8+Z8)/2*5.2%*0.25+(R8+Z8)/2*4.4%*0.25</f>
        <v>180848.75500650005</v>
      </c>
      <c r="AC8" s="39">
        <f>AA8+AB8</f>
        <v>-89369.232390000019</v>
      </c>
      <c r="AD8" s="40">
        <f>Z8+AC8</f>
        <v>1216456.0776100005</v>
      </c>
      <c r="AE8" s="41" t="s">
        <v>35</v>
      </c>
      <c r="AF8" s="42">
        <f t="shared" ref="AF8:AF23" si="2">R8+W8</f>
        <v>6068939.75</v>
      </c>
      <c r="AG8" s="43">
        <f>AF8-SUM(R8,W8)</f>
        <v>0</v>
      </c>
      <c r="AH8" s="44"/>
    </row>
    <row r="9" spans="2:34" s="45" customFormat="1" ht="15.75" thickBot="1" x14ac:dyDescent="0.3">
      <c r="B9" s="27" t="s">
        <v>36</v>
      </c>
      <c r="C9" s="28">
        <v>1551</v>
      </c>
      <c r="D9" s="29"/>
      <c r="E9" s="30"/>
      <c r="F9" s="31"/>
      <c r="G9" s="32">
        <v>-4879429.8600000003</v>
      </c>
      <c r="H9" s="33">
        <f t="shared" ref="H9:H37" si="3">G9</f>
        <v>-4879429.8600000003</v>
      </c>
      <c r="I9" s="46"/>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(R9+Z9)/2*5.49%*0.5+(R9+Z9)/2*5.2%*0.25+(R9+Z9)/2*4.4%*0.25</f>
        <v>-237457.00595399999</v>
      </c>
      <c r="AC9" s="39">
        <f t="shared" ref="AC9:AC36" si="9">AA9+AB9</f>
        <v>-116169.89941299992</v>
      </c>
      <c r="AD9" s="40">
        <f t="shared" ref="AD9:AD20" si="10">Z9+AC9</f>
        <v>-2390881.8394129993</v>
      </c>
      <c r="AE9" s="41" t="s">
        <v>35</v>
      </c>
      <c r="AF9" s="42">
        <f t="shared" si="2"/>
        <v>-7266952.2299999995</v>
      </c>
      <c r="AG9" s="43">
        <f t="shared" ref="AG9:AG37" si="11">AF9-SUM(R9,W9)</f>
        <v>0</v>
      </c>
      <c r="AH9" s="44"/>
    </row>
    <row r="10" spans="2:34" s="45" customFormat="1" ht="14.1" customHeight="1" thickBot="1" x14ac:dyDescent="0.3">
      <c r="B10" s="27" t="s">
        <v>37</v>
      </c>
      <c r="C10" s="28">
        <v>1580</v>
      </c>
      <c r="D10" s="47"/>
      <c r="E10" s="31"/>
      <c r="F10" s="31"/>
      <c r="G10" s="32">
        <v>29399156.505280256</v>
      </c>
      <c r="H10" s="33">
        <f t="shared" si="3"/>
        <v>29399156.505280256</v>
      </c>
      <c r="I10" s="30"/>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-790246.32444951823</v>
      </c>
      <c r="AC10" s="39">
        <f t="shared" si="9"/>
        <v>-2690796.770614</v>
      </c>
      <c r="AD10" s="40">
        <f>Z10+AC10</f>
        <v>-45227641.289126083</v>
      </c>
      <c r="AE10" s="41" t="s">
        <v>35</v>
      </c>
      <c r="AF10" s="42">
        <f t="shared" si="2"/>
        <v>14714718.424973838</v>
      </c>
      <c r="AG10" s="43">
        <f t="shared" si="11"/>
        <v>0</v>
      </c>
      <c r="AH10" s="44"/>
    </row>
    <row r="11" spans="2:34" s="45" customFormat="1" ht="14.1" customHeight="1" thickBot="1" x14ac:dyDescent="0.3">
      <c r="B11" s="27" t="s">
        <v>38</v>
      </c>
      <c r="C11" s="28">
        <v>1580</v>
      </c>
      <c r="D11" s="47"/>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39</v>
      </c>
      <c r="AF11" s="42">
        <f t="shared" si="2"/>
        <v>0</v>
      </c>
      <c r="AG11" s="43">
        <f t="shared" si="11"/>
        <v>0</v>
      </c>
      <c r="AH11" s="44"/>
    </row>
    <row r="12" spans="2:34" s="45" customFormat="1" ht="14.1" customHeight="1" thickBot="1" x14ac:dyDescent="0.3">
      <c r="B12" s="27" t="s">
        <v>40</v>
      </c>
      <c r="C12" s="28">
        <v>1580</v>
      </c>
      <c r="D12" s="47"/>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-206964.43644958938</v>
      </c>
      <c r="AC12" s="39">
        <f t="shared" si="9"/>
        <v>92912.7020179049</v>
      </c>
      <c r="AD12" s="40">
        <f t="shared" si="10"/>
        <v>999431.13891259558</v>
      </c>
      <c r="AE12" s="41" t="s">
        <v>35</v>
      </c>
      <c r="AF12" s="42">
        <f t="shared" si="2"/>
        <v>-9972679.9649738409</v>
      </c>
      <c r="AG12" s="43">
        <f t="shared" si="11"/>
        <v>0</v>
      </c>
      <c r="AH12" s="44"/>
    </row>
    <row r="13" spans="2:34" s="45" customFormat="1" ht="14.1" customHeight="1" thickBot="1" x14ac:dyDescent="0.3">
      <c r="B13" s="27" t="s">
        <v>41</v>
      </c>
      <c r="C13" s="28">
        <v>1584</v>
      </c>
      <c r="D13" s="47"/>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-148506.86311650017</v>
      </c>
      <c r="AC13" s="39">
        <f>AA13+AB13</f>
        <v>-1567035.7394255006</v>
      </c>
      <c r="AD13" s="40">
        <f t="shared" si="10"/>
        <v>-24292864.389425505</v>
      </c>
      <c r="AE13" s="41" t="s">
        <v>35</v>
      </c>
      <c r="AF13" s="42">
        <f t="shared" si="2"/>
        <v>19055200.079999998</v>
      </c>
      <c r="AG13" s="43">
        <f t="shared" si="11"/>
        <v>0</v>
      </c>
      <c r="AH13" s="44"/>
    </row>
    <row r="14" spans="2:34" s="45" customFormat="1" ht="15.75" thickBot="1" x14ac:dyDescent="0.3">
      <c r="B14" s="27" t="s">
        <v>42</v>
      </c>
      <c r="C14" s="28">
        <v>1586</v>
      </c>
      <c r="D14" s="47"/>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-1161495.5984205001</v>
      </c>
      <c r="AC14" s="39">
        <f t="shared" si="9"/>
        <v>-628424.1772090001</v>
      </c>
      <c r="AD14" s="40">
        <f t="shared" si="10"/>
        <v>-15395517.327209</v>
      </c>
      <c r="AE14" s="41" t="s">
        <v>35</v>
      </c>
      <c r="AF14" s="42">
        <f t="shared" si="2"/>
        <v>-32325802.75</v>
      </c>
      <c r="AG14" s="43">
        <f t="shared" si="11"/>
        <v>0</v>
      </c>
      <c r="AH14" s="44"/>
    </row>
    <row r="15" spans="2:34" s="45" customFormat="1" ht="18" thickBot="1" x14ac:dyDescent="0.3">
      <c r="B15" s="27" t="s">
        <v>43</v>
      </c>
      <c r="C15" s="28">
        <v>1588</v>
      </c>
      <c r="D15" s="47"/>
      <c r="E15" s="31"/>
      <c r="F15" s="31"/>
      <c r="G15" s="32">
        <v>-40437488.775965407</v>
      </c>
      <c r="H15" s="33">
        <f t="shared" si="3"/>
        <v>-40437488.775965407</v>
      </c>
      <c r="I15" s="31"/>
      <c r="J15" s="31"/>
      <c r="K15" s="31"/>
      <c r="L15" s="32">
        <v>-995854.14999999979</v>
      </c>
      <c r="M15" s="33">
        <f t="shared" si="4"/>
        <v>-995854.14999999979</v>
      </c>
      <c r="N15" s="34">
        <f t="shared" si="5"/>
        <v>-40437488.775965407</v>
      </c>
      <c r="O15" s="32">
        <v>-43854283.614034593</v>
      </c>
      <c r="P15" s="32">
        <v>-4231111.24</v>
      </c>
      <c r="Q15" s="32">
        <v>4562448.4341462506</v>
      </c>
      <c r="R15" s="33">
        <f>N15+O15-P15+Q15</f>
        <v>-75498212.715853751</v>
      </c>
      <c r="S15" s="35">
        <f t="shared" si="1"/>
        <v>-995854.14999999979</v>
      </c>
      <c r="T15" s="32">
        <v>-2563318.7300000004</v>
      </c>
      <c r="U15" s="32">
        <v>-113230.14</v>
      </c>
      <c r="V15" s="32"/>
      <c r="W15" s="36">
        <f t="shared" si="6"/>
        <v>-3445942.74</v>
      </c>
      <c r="X15" s="37">
        <v>-36206377.535965405</v>
      </c>
      <c r="Y15" s="32">
        <v>-3980363.203624751</v>
      </c>
      <c r="Z15" s="33">
        <f t="shared" si="12"/>
        <v>-39291835.179888345</v>
      </c>
      <c r="AA15" s="33">
        <f t="shared" si="7"/>
        <v>534420.46362475073</v>
      </c>
      <c r="AB15" s="38">
        <f t="shared" si="8"/>
        <v>-2952973.9821179654</v>
      </c>
      <c r="AC15" s="39">
        <f t="shared" si="9"/>
        <v>-2418553.5184932146</v>
      </c>
      <c r="AD15" s="40">
        <f t="shared" si="10"/>
        <v>-41710388.698381558</v>
      </c>
      <c r="AE15" s="41" t="s">
        <v>35</v>
      </c>
      <c r="AF15" s="42">
        <f>'[14]2023 Q4 USofA TB by Seg'!H420+'[14]2023 Q4 USofA TB by Seg'!H422</f>
        <v>-83506603.890000001</v>
      </c>
      <c r="AG15" s="43">
        <f t="shared" si="11"/>
        <v>-4562448.4341462553</v>
      </c>
      <c r="AH15" s="44"/>
    </row>
    <row r="16" spans="2:34" s="45" customFormat="1" ht="18" thickBot="1" x14ac:dyDescent="0.3">
      <c r="B16" s="27" t="s">
        <v>44</v>
      </c>
      <c r="C16" s="28">
        <v>1589</v>
      </c>
      <c r="D16" s="47"/>
      <c r="E16" s="31"/>
      <c r="F16" s="31"/>
      <c r="G16" s="32">
        <v>-33631694.304034606</v>
      </c>
      <c r="H16" s="33">
        <f t="shared" si="3"/>
        <v>-33631694.304034606</v>
      </c>
      <c r="I16" s="31"/>
      <c r="J16" s="31"/>
      <c r="K16" s="31"/>
      <c r="L16" s="32">
        <v>-641263.31999999995</v>
      </c>
      <c r="M16" s="33">
        <f t="shared" si="4"/>
        <v>-641263.31999999995</v>
      </c>
      <c r="N16" s="34">
        <f t="shared" si="5"/>
        <v>-33631694.304034606</v>
      </c>
      <c r="O16" s="32">
        <v>23468898.754034597</v>
      </c>
      <c r="P16" s="32">
        <v>-11520395.949999999</v>
      </c>
      <c r="Q16" s="32">
        <v>3789139.5672718436</v>
      </c>
      <c r="R16" s="33">
        <f t="shared" si="0"/>
        <v>5146739.9672718346</v>
      </c>
      <c r="S16" s="35">
        <f t="shared" si="1"/>
        <v>-641263.31999999995</v>
      </c>
      <c r="T16" s="32">
        <v>496006.53</v>
      </c>
      <c r="U16" s="32">
        <v>-246274.33</v>
      </c>
      <c r="V16" s="32"/>
      <c r="W16" s="36">
        <f t="shared" si="6"/>
        <v>101017.54000000007</v>
      </c>
      <c r="X16" s="37">
        <v>-22111298.354034606</v>
      </c>
      <c r="Y16" s="32">
        <v>-2532089.2782822498</v>
      </c>
      <c r="Z16" s="33">
        <f t="shared" si="12"/>
        <v>27258038.321306441</v>
      </c>
      <c r="AA16" s="33">
        <f t="shared" si="7"/>
        <v>2633106.8182822498</v>
      </c>
      <c r="AB16" s="38">
        <f t="shared" si="8"/>
        <v>833612.92147367622</v>
      </c>
      <c r="AC16" s="39">
        <f t="shared" si="9"/>
        <v>3466719.7397559262</v>
      </c>
      <c r="AD16" s="40">
        <f t="shared" si="10"/>
        <v>30724758.061062366</v>
      </c>
      <c r="AE16" s="41" t="s">
        <v>35</v>
      </c>
      <c r="AF16" s="42">
        <f>'[14]2023 Q4 USofA TB by Seg'!H421+'[14]2023 Q4 USofA TB by Seg'!H423</f>
        <v>1548226.59</v>
      </c>
      <c r="AG16" s="43">
        <f t="shared" si="11"/>
        <v>-3699530.9172718348</v>
      </c>
      <c r="AH16" s="44"/>
    </row>
    <row r="17" spans="2:36" ht="17.45" customHeight="1" outlineLevel="1" thickBot="1" x14ac:dyDescent="0.3">
      <c r="B17" s="27" t="s">
        <v>45</v>
      </c>
      <c r="C17" s="28">
        <v>1595</v>
      </c>
      <c r="D17" s="48"/>
      <c r="E17" s="49"/>
      <c r="F17" s="49"/>
      <c r="G17" s="32"/>
      <c r="H17" s="33">
        <f t="shared" si="3"/>
        <v>0</v>
      </c>
      <c r="I17" s="49"/>
      <c r="J17" s="49"/>
      <c r="K17" s="49"/>
      <c r="L17" s="32">
        <v>1.1750000085157808E-3</v>
      </c>
      <c r="M17" s="33">
        <f t="shared" si="4"/>
        <v>1.1750000085157808E-3</v>
      </c>
      <c r="N17" s="16">
        <f>H17</f>
        <v>0</v>
      </c>
      <c r="O17" s="50"/>
      <c r="P17" s="50"/>
      <c r="Q17" s="50"/>
      <c r="R17" s="13">
        <f t="shared" si="0"/>
        <v>0</v>
      </c>
      <c r="S17" s="51">
        <f t="shared" si="1"/>
        <v>1.1750000085157808E-3</v>
      </c>
      <c r="T17" s="50"/>
      <c r="U17" s="32"/>
      <c r="V17" s="50"/>
      <c r="W17" s="52">
        <f t="shared" si="6"/>
        <v>1.1750000085157808E-3</v>
      </c>
      <c r="X17" s="53"/>
      <c r="Y17" s="50"/>
      <c r="Z17" s="33">
        <f t="shared" si="12"/>
        <v>0</v>
      </c>
      <c r="AA17" s="33">
        <f>W17-Y17</f>
        <v>1.1750000085157808E-3</v>
      </c>
      <c r="AB17" s="38">
        <f t="shared" si="8"/>
        <v>0</v>
      </c>
      <c r="AC17" s="39">
        <f t="shared" si="9"/>
        <v>1.1750000085157808E-3</v>
      </c>
      <c r="AD17" s="40">
        <f t="shared" si="10"/>
        <v>1.1750000085157808E-3</v>
      </c>
      <c r="AE17" s="41" t="s">
        <v>35</v>
      </c>
      <c r="AF17" s="42">
        <f t="shared" si="2"/>
        <v>1.1750000085157808E-3</v>
      </c>
      <c r="AG17" s="43">
        <f t="shared" si="11"/>
        <v>0</v>
      </c>
      <c r="AH17" s="54"/>
      <c r="AI17" s="2"/>
    </row>
    <row r="18" spans="2:36" ht="15" customHeight="1" outlineLevel="1" thickBot="1" x14ac:dyDescent="0.3">
      <c r="B18" s="27" t="s">
        <v>46</v>
      </c>
      <c r="C18" s="28">
        <v>1595</v>
      </c>
      <c r="D18" s="48"/>
      <c r="E18" s="49"/>
      <c r="F18" s="49"/>
      <c r="G18" s="32"/>
      <c r="H18" s="33">
        <f t="shared" si="3"/>
        <v>0</v>
      </c>
      <c r="I18" s="49"/>
      <c r="J18" s="49"/>
      <c r="K18" s="49"/>
      <c r="L18" s="32">
        <v>0</v>
      </c>
      <c r="M18" s="33">
        <f t="shared" si="4"/>
        <v>0</v>
      </c>
      <c r="N18" s="16">
        <f t="shared" si="5"/>
        <v>0</v>
      </c>
      <c r="O18" s="50"/>
      <c r="P18" s="50"/>
      <c r="Q18" s="50"/>
      <c r="R18" s="13">
        <f t="shared" si="0"/>
        <v>0</v>
      </c>
      <c r="S18" s="51">
        <f t="shared" si="1"/>
        <v>0</v>
      </c>
      <c r="T18" s="50"/>
      <c r="U18" s="32">
        <v>0</v>
      </c>
      <c r="V18" s="50"/>
      <c r="W18" s="52">
        <f t="shared" si="6"/>
        <v>0</v>
      </c>
      <c r="X18" s="53"/>
      <c r="Y18" s="50"/>
      <c r="Z18" s="33">
        <f t="shared" si="12"/>
        <v>0</v>
      </c>
      <c r="AA18" s="33">
        <f t="shared" si="7"/>
        <v>0</v>
      </c>
      <c r="AB18" s="38">
        <f t="shared" si="8"/>
        <v>0</v>
      </c>
      <c r="AC18" s="39">
        <f t="shared" si="9"/>
        <v>0</v>
      </c>
      <c r="AD18" s="40">
        <f t="shared" si="10"/>
        <v>0</v>
      </c>
      <c r="AE18" s="41" t="s">
        <v>35</v>
      </c>
      <c r="AF18" s="42">
        <f t="shared" si="2"/>
        <v>0</v>
      </c>
      <c r="AG18" s="43">
        <f t="shared" si="11"/>
        <v>0</v>
      </c>
      <c r="AH18" s="54"/>
      <c r="AI18" s="2"/>
    </row>
    <row r="19" spans="2:36" ht="15" customHeight="1" outlineLevel="1" thickBot="1" x14ac:dyDescent="0.3">
      <c r="B19" s="27" t="s">
        <v>47</v>
      </c>
      <c r="C19" s="28">
        <v>1595</v>
      </c>
      <c r="D19" s="48"/>
      <c r="E19" s="49"/>
      <c r="F19" s="49"/>
      <c r="G19" s="32"/>
      <c r="H19" s="33">
        <f t="shared" si="3"/>
        <v>0</v>
      </c>
      <c r="I19" s="49"/>
      <c r="J19" s="49"/>
      <c r="K19" s="49"/>
      <c r="L19" s="32">
        <v>0</v>
      </c>
      <c r="M19" s="33">
        <f t="shared" si="4"/>
        <v>0</v>
      </c>
      <c r="N19" s="16">
        <f t="shared" si="5"/>
        <v>0</v>
      </c>
      <c r="O19" s="50"/>
      <c r="P19" s="50"/>
      <c r="Q19" s="50"/>
      <c r="R19" s="13">
        <f t="shared" si="0"/>
        <v>0</v>
      </c>
      <c r="S19" s="51">
        <f t="shared" si="1"/>
        <v>0</v>
      </c>
      <c r="T19" s="50"/>
      <c r="U19" s="32">
        <v>0</v>
      </c>
      <c r="V19" s="50"/>
      <c r="W19" s="52">
        <f t="shared" si="6"/>
        <v>0</v>
      </c>
      <c r="X19" s="53"/>
      <c r="Y19" s="50"/>
      <c r="Z19" s="33">
        <f t="shared" si="12"/>
        <v>0</v>
      </c>
      <c r="AA19" s="33">
        <f t="shared" si="7"/>
        <v>0</v>
      </c>
      <c r="AB19" s="38">
        <f t="shared" si="8"/>
        <v>0</v>
      </c>
      <c r="AC19" s="39">
        <f t="shared" si="9"/>
        <v>0</v>
      </c>
      <c r="AD19" s="40">
        <f t="shared" si="10"/>
        <v>0</v>
      </c>
      <c r="AE19" s="41" t="s">
        <v>35</v>
      </c>
      <c r="AF19" s="42">
        <f t="shared" si="2"/>
        <v>0</v>
      </c>
      <c r="AG19" s="43">
        <f t="shared" si="11"/>
        <v>0</v>
      </c>
      <c r="AH19" s="54"/>
    </row>
    <row r="20" spans="2:36" ht="15" customHeight="1" outlineLevel="1" thickBot="1" x14ac:dyDescent="0.3">
      <c r="B20" s="55" t="s">
        <v>48</v>
      </c>
      <c r="C20" s="56">
        <v>1595</v>
      </c>
      <c r="D20" s="48"/>
      <c r="E20" s="49"/>
      <c r="F20" s="49"/>
      <c r="G20" s="32"/>
      <c r="H20" s="33">
        <f t="shared" si="3"/>
        <v>0</v>
      </c>
      <c r="I20" s="49"/>
      <c r="J20" s="49"/>
      <c r="K20" s="49"/>
      <c r="L20" s="32">
        <v>0</v>
      </c>
      <c r="M20" s="33">
        <f t="shared" si="4"/>
        <v>0</v>
      </c>
      <c r="N20" s="16">
        <f t="shared" si="5"/>
        <v>0</v>
      </c>
      <c r="O20" s="50"/>
      <c r="P20" s="50"/>
      <c r="Q20" s="50"/>
      <c r="R20" s="13">
        <f t="shared" si="0"/>
        <v>0</v>
      </c>
      <c r="S20" s="51">
        <f t="shared" si="1"/>
        <v>0</v>
      </c>
      <c r="T20" s="50"/>
      <c r="U20" s="32">
        <v>0</v>
      </c>
      <c r="V20" s="50"/>
      <c r="W20" s="52">
        <f t="shared" si="6"/>
        <v>0</v>
      </c>
      <c r="X20" s="53"/>
      <c r="Y20" s="50"/>
      <c r="Z20" s="33">
        <f t="shared" si="12"/>
        <v>0</v>
      </c>
      <c r="AA20" s="33">
        <f t="shared" si="7"/>
        <v>0</v>
      </c>
      <c r="AB20" s="38">
        <f t="shared" si="8"/>
        <v>0</v>
      </c>
      <c r="AC20" s="39">
        <f t="shared" si="9"/>
        <v>0</v>
      </c>
      <c r="AD20" s="40">
        <f t="shared" si="10"/>
        <v>0</v>
      </c>
      <c r="AE20" s="41" t="s">
        <v>35</v>
      </c>
      <c r="AF20" s="42">
        <f t="shared" si="2"/>
        <v>0</v>
      </c>
      <c r="AG20" s="43">
        <f t="shared" si="11"/>
        <v>0</v>
      </c>
      <c r="AH20" s="54"/>
      <c r="AI20" s="2"/>
    </row>
    <row r="21" spans="2:36" ht="15.75" thickBot="1" x14ac:dyDescent="0.3">
      <c r="B21" s="55" t="s">
        <v>49</v>
      </c>
      <c r="C21" s="56">
        <v>1595</v>
      </c>
      <c r="D21" s="48"/>
      <c r="E21" s="49"/>
      <c r="F21" s="49"/>
      <c r="G21" s="32">
        <v>9026160.2600000091</v>
      </c>
      <c r="H21" s="33">
        <f t="shared" si="3"/>
        <v>9026160.2600000091</v>
      </c>
      <c r="I21" s="49"/>
      <c r="J21" s="49"/>
      <c r="K21" s="49"/>
      <c r="L21" s="32">
        <v>-3299285.46</v>
      </c>
      <c r="M21" s="33">
        <f t="shared" si="4"/>
        <v>-3299285.46</v>
      </c>
      <c r="N21" s="16">
        <f t="shared" si="5"/>
        <v>9026160.2600000091</v>
      </c>
      <c r="O21" s="32">
        <v>2123.6499999947846</v>
      </c>
      <c r="P21" s="50"/>
      <c r="Q21" s="50"/>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 t="shared" si="8"/>
        <v>232307.23448099999</v>
      </c>
      <c r="AC21" s="39">
        <f>AA21+AB21</f>
        <v>-55437.012930001016</v>
      </c>
      <c r="AD21" s="40"/>
      <c r="AE21" s="41" t="s">
        <v>39</v>
      </c>
      <c r="AF21" s="42">
        <f>R21+W21</f>
        <v>6184558.5000000037</v>
      </c>
      <c r="AG21" s="43">
        <f t="shared" si="11"/>
        <v>0</v>
      </c>
      <c r="AH21" s="54"/>
      <c r="AI21" s="2"/>
      <c r="AJ21" s="2"/>
    </row>
    <row r="22" spans="2:36" ht="15.75" thickBot="1" x14ac:dyDescent="0.3">
      <c r="B22" s="55" t="s">
        <v>50</v>
      </c>
      <c r="C22" s="56">
        <v>1595</v>
      </c>
      <c r="D22" s="48"/>
      <c r="E22" s="49"/>
      <c r="F22" s="49"/>
      <c r="G22" s="32"/>
      <c r="H22" s="33">
        <f t="shared" si="3"/>
        <v>0</v>
      </c>
      <c r="I22" s="49"/>
      <c r="J22" s="49"/>
      <c r="K22" s="49"/>
      <c r="L22" s="32"/>
      <c r="M22" s="33">
        <f t="shared" si="4"/>
        <v>0</v>
      </c>
      <c r="N22" s="16">
        <f t="shared" si="5"/>
        <v>0</v>
      </c>
      <c r="O22" s="32"/>
      <c r="P22" s="50"/>
      <c r="Q22" s="50"/>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7" t="s">
        <v>39</v>
      </c>
      <c r="AF22" s="42">
        <f t="shared" si="2"/>
        <v>0</v>
      </c>
      <c r="AG22" s="43">
        <f t="shared" si="11"/>
        <v>0</v>
      </c>
      <c r="AH22" s="54"/>
    </row>
    <row r="23" spans="2:36" ht="31.15" customHeight="1" thickBot="1" x14ac:dyDescent="0.3">
      <c r="B23" s="55" t="s">
        <v>51</v>
      </c>
      <c r="C23" s="56">
        <v>1595</v>
      </c>
      <c r="D23" s="48"/>
      <c r="E23" s="49"/>
      <c r="F23" s="49"/>
      <c r="G23" s="32">
        <v>-5050078.7699999902</v>
      </c>
      <c r="H23" s="33">
        <f t="shared" si="3"/>
        <v>-5050078.7699999902</v>
      </c>
      <c r="I23" s="49"/>
      <c r="J23" s="49"/>
      <c r="K23" s="49"/>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-258936.00929700004</v>
      </c>
      <c r="AC23" s="39">
        <f t="shared" si="9"/>
        <v>2560446.730703</v>
      </c>
      <c r="AD23" s="40">
        <f>Z23+AC23</f>
        <v>-2472323.1292970004</v>
      </c>
      <c r="AE23" s="57" t="s">
        <v>35</v>
      </c>
      <c r="AF23" s="42">
        <f t="shared" si="2"/>
        <v>-2213387.12</v>
      </c>
      <c r="AG23" s="43">
        <f t="shared" si="11"/>
        <v>0</v>
      </c>
      <c r="AH23" s="54"/>
      <c r="AJ23" s="2"/>
    </row>
    <row r="24" spans="2:36" ht="22.15" customHeight="1" thickBot="1" x14ac:dyDescent="0.3">
      <c r="B24" s="55" t="s">
        <v>52</v>
      </c>
      <c r="C24" s="56">
        <v>1595</v>
      </c>
      <c r="D24" s="48"/>
      <c r="E24" s="49"/>
      <c r="F24" s="49"/>
      <c r="G24" s="32">
        <v>326082.72000000003</v>
      </c>
      <c r="H24" s="33">
        <f t="shared" si="3"/>
        <v>326082.72000000003</v>
      </c>
      <c r="I24" s="49"/>
      <c r="J24" s="49"/>
      <c r="K24" s="49"/>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7.5117000004072926E-2</v>
      </c>
      <c r="AC24" s="39">
        <f t="shared" si="9"/>
        <v>-384.72862000000521</v>
      </c>
      <c r="AD24" s="40"/>
      <c r="AE24" s="57" t="s">
        <v>39</v>
      </c>
      <c r="AF24" s="42">
        <f>R24+W24</f>
        <v>-383.34373699993012</v>
      </c>
      <c r="AG24" s="43">
        <f t="shared" si="11"/>
        <v>0</v>
      </c>
      <c r="AH24" s="54"/>
      <c r="AJ24" s="2"/>
    </row>
    <row r="25" spans="2:36" ht="22.15" customHeight="1" thickBot="1" x14ac:dyDescent="0.3">
      <c r="B25" s="55" t="s">
        <v>53</v>
      </c>
      <c r="C25" s="56">
        <v>1595</v>
      </c>
      <c r="D25" s="48"/>
      <c r="E25" s="49"/>
      <c r="F25" s="49"/>
      <c r="G25" s="32">
        <v>20891046.260000005</v>
      </c>
      <c r="H25" s="33">
        <f t="shared" si="3"/>
        <v>20891046.260000005</v>
      </c>
      <c r="I25" s="49"/>
      <c r="J25" s="49"/>
      <c r="K25" s="49"/>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 t="shared" si="8"/>
        <v>-149926.18339649955</v>
      </c>
      <c r="AC25" s="39">
        <f t="shared" si="9"/>
        <v>2520715.0166035006</v>
      </c>
      <c r="AD25" s="40"/>
      <c r="AE25" s="57" t="s">
        <v>39</v>
      </c>
      <c r="AF25" s="42">
        <f>R25+W25</f>
        <v>-243375.96999999043</v>
      </c>
      <c r="AG25" s="43">
        <f t="shared" si="11"/>
        <v>0</v>
      </c>
      <c r="AH25" s="54"/>
    </row>
    <row r="26" spans="2:36" ht="34.9" customHeight="1" thickBot="1" x14ac:dyDescent="0.3">
      <c r="B26" s="55" t="s">
        <v>54</v>
      </c>
      <c r="C26" s="56">
        <v>1595</v>
      </c>
      <c r="D26" s="48"/>
      <c r="E26" s="49"/>
      <c r="F26" s="49"/>
      <c r="G26" s="32">
        <v>-34290.850000000006</v>
      </c>
      <c r="H26" s="33">
        <f t="shared" si="3"/>
        <v>-34290.850000000006</v>
      </c>
      <c r="I26" s="49"/>
      <c r="J26" s="49"/>
      <c r="K26" s="49"/>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-1765.9934670000011</v>
      </c>
      <c r="AC26" s="39">
        <f t="shared" si="9"/>
        <v>26135.086533000002</v>
      </c>
      <c r="AD26" s="40"/>
      <c r="AE26" s="57" t="s">
        <v>39</v>
      </c>
      <c r="AF26" s="42">
        <f t="shared" ref="AF26:AF31" si="14">R26+W26</f>
        <v>-6423.3800000000192</v>
      </c>
      <c r="AG26" s="43">
        <f t="shared" si="11"/>
        <v>0</v>
      </c>
      <c r="AH26" s="54"/>
    </row>
    <row r="27" spans="2:36" ht="30" customHeight="1" thickBot="1" x14ac:dyDescent="0.3">
      <c r="B27" s="55" t="s">
        <v>55</v>
      </c>
      <c r="C27" s="56">
        <v>1595</v>
      </c>
      <c r="D27" s="48"/>
      <c r="E27" s="49"/>
      <c r="F27" s="49"/>
      <c r="G27" s="32">
        <v>983757.10999999987</v>
      </c>
      <c r="H27" s="33">
        <f t="shared" si="3"/>
        <v>983757.10999999987</v>
      </c>
      <c r="I27" s="49"/>
      <c r="J27" s="49"/>
      <c r="K27" s="49"/>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-11602.24717049999</v>
      </c>
      <c r="AC27" s="39">
        <f t="shared" si="9"/>
        <v>175748.45282949999</v>
      </c>
      <c r="AD27" s="40"/>
      <c r="AE27" s="57" t="s">
        <v>39</v>
      </c>
      <c r="AF27" s="42">
        <f t="shared" si="14"/>
        <v>-38154.589999999822</v>
      </c>
      <c r="AG27" s="43">
        <f t="shared" si="11"/>
        <v>0</v>
      </c>
      <c r="AH27" s="54"/>
    </row>
    <row r="28" spans="2:36" ht="32.65" customHeight="1" thickBot="1" x14ac:dyDescent="0.3">
      <c r="B28" s="55" t="s">
        <v>56</v>
      </c>
      <c r="C28" s="56">
        <v>1595</v>
      </c>
      <c r="D28" s="48"/>
      <c r="E28" s="49"/>
      <c r="F28" s="49"/>
      <c r="G28" s="32">
        <v>-106026.54000000004</v>
      </c>
      <c r="H28" s="33">
        <f t="shared" si="3"/>
        <v>-106026.54000000004</v>
      </c>
      <c r="I28" s="49"/>
      <c r="J28" s="49"/>
      <c r="K28" s="49"/>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2770.6637910000009</v>
      </c>
      <c r="AC28" s="39">
        <f t="shared" si="9"/>
        <v>2770.6637910000009</v>
      </c>
      <c r="AD28" s="40"/>
      <c r="AE28" s="58" t="s">
        <v>39</v>
      </c>
      <c r="AF28" s="59">
        <f t="shared" si="14"/>
        <v>53851.580000000016</v>
      </c>
      <c r="AG28" s="43">
        <f t="shared" si="11"/>
        <v>0</v>
      </c>
      <c r="AH28" s="54"/>
    </row>
    <row r="29" spans="2:36" ht="17.25" customHeight="1" thickBot="1" x14ac:dyDescent="0.3">
      <c r="B29" s="55" t="s">
        <v>57</v>
      </c>
      <c r="C29" s="56">
        <v>1595</v>
      </c>
      <c r="D29" s="48"/>
      <c r="E29" s="49"/>
      <c r="F29" s="49"/>
      <c r="G29" s="32">
        <v>-2342725.2000000002</v>
      </c>
      <c r="H29" s="33">
        <f t="shared" si="3"/>
        <v>-2342725.2000000002</v>
      </c>
      <c r="I29" s="49"/>
      <c r="J29" s="49"/>
      <c r="K29" s="49"/>
      <c r="L29" s="32">
        <f>'[14]2. Continuity Schedule previous'!AG31</f>
        <v>0</v>
      </c>
      <c r="M29" s="33">
        <f t="shared" si="4"/>
        <v>0</v>
      </c>
      <c r="N29" s="34">
        <f t="shared" si="5"/>
        <v>-2342725.2000000002</v>
      </c>
      <c r="O29" s="32">
        <v>2326088.31</v>
      </c>
      <c r="P29" s="50"/>
      <c r="Q29" s="50"/>
      <c r="R29" s="33">
        <f>N29+O29-P29+Q29</f>
        <v>-16636.89000000013</v>
      </c>
      <c r="S29" s="35">
        <f t="shared" si="1"/>
        <v>0</v>
      </c>
      <c r="T29" s="32"/>
      <c r="U29" s="32"/>
      <c r="V29" s="32"/>
      <c r="W29" s="36">
        <f t="shared" si="6"/>
        <v>0</v>
      </c>
      <c r="X29" s="37"/>
      <c r="Y29" s="32"/>
      <c r="Z29" s="33">
        <f t="shared" si="12"/>
        <v>-16636.89000000013</v>
      </c>
      <c r="AA29" s="33">
        <f t="shared" si="7"/>
        <v>0</v>
      </c>
      <c r="AB29" s="38">
        <f t="shared" si="8"/>
        <v>-855.96799050000675</v>
      </c>
      <c r="AC29" s="39">
        <f t="shared" si="9"/>
        <v>-855.96799050000675</v>
      </c>
      <c r="AD29" s="40"/>
      <c r="AE29" s="58" t="s">
        <v>39</v>
      </c>
      <c r="AF29" s="42">
        <f t="shared" si="14"/>
        <v>-16636.89000000013</v>
      </c>
      <c r="AG29" s="43">
        <f t="shared" si="11"/>
        <v>0</v>
      </c>
      <c r="AH29" s="54"/>
    </row>
    <row r="30" spans="2:36" ht="17.25" customHeight="1" thickBot="1" x14ac:dyDescent="0.3">
      <c r="B30" s="55" t="s">
        <v>58</v>
      </c>
      <c r="C30" s="56">
        <v>1595</v>
      </c>
      <c r="D30" s="48"/>
      <c r="E30" s="49"/>
      <c r="F30" s="49"/>
      <c r="G30" s="50">
        <v>0</v>
      </c>
      <c r="H30" s="33">
        <f t="shared" si="3"/>
        <v>0</v>
      </c>
      <c r="I30" s="49"/>
      <c r="J30" s="49"/>
      <c r="K30" s="49"/>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-2526146.0159985004</v>
      </c>
      <c r="AC30" s="39">
        <f t="shared" si="9"/>
        <v>-9943609.6859984994</v>
      </c>
      <c r="AD30" s="40"/>
      <c r="AE30" s="58" t="s">
        <v>39</v>
      </c>
      <c r="AF30" s="42">
        <f t="shared" si="14"/>
        <v>-56516511.600000009</v>
      </c>
      <c r="AG30" s="43">
        <f t="shared" si="11"/>
        <v>0</v>
      </c>
      <c r="AH30" s="54"/>
    </row>
    <row r="31" spans="2:36" ht="17.25" customHeight="1" thickBot="1" x14ac:dyDescent="0.3">
      <c r="B31" s="55" t="s">
        <v>59</v>
      </c>
      <c r="C31" s="56">
        <v>1595</v>
      </c>
      <c r="D31" s="48"/>
      <c r="E31" s="49"/>
      <c r="F31" s="49"/>
      <c r="G31" s="50">
        <v>0</v>
      </c>
      <c r="H31" s="33">
        <f t="shared" si="3"/>
        <v>0</v>
      </c>
      <c r="I31" s="49"/>
      <c r="J31" s="49"/>
      <c r="K31" s="49"/>
      <c r="L31" s="50"/>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10441.388023500009</v>
      </c>
      <c r="AC31" s="39">
        <f t="shared" si="9"/>
        <v>423796.19802349992</v>
      </c>
      <c r="AD31" s="40"/>
      <c r="AE31" s="58" t="s">
        <v>39</v>
      </c>
      <c r="AF31" s="59">
        <f t="shared" si="14"/>
        <v>616297.24000000011</v>
      </c>
      <c r="AG31" s="43">
        <f t="shared" si="11"/>
        <v>0</v>
      </c>
      <c r="AH31" s="54"/>
    </row>
    <row r="32" spans="2:36" ht="17.25" customHeight="1" thickBot="1" x14ac:dyDescent="0.3">
      <c r="B32" s="55"/>
      <c r="C32" s="56"/>
      <c r="D32" s="48"/>
      <c r="E32" s="49"/>
      <c r="F32" s="49"/>
      <c r="G32" s="50"/>
      <c r="H32" s="33"/>
      <c r="I32" s="49"/>
      <c r="J32" s="49"/>
      <c r="K32" s="49"/>
      <c r="L32" s="50"/>
      <c r="M32" s="33"/>
      <c r="N32" s="16"/>
      <c r="O32" s="50"/>
      <c r="P32" s="50"/>
      <c r="Q32" s="50"/>
      <c r="R32" s="33"/>
      <c r="S32" s="35"/>
      <c r="T32" s="32"/>
      <c r="U32" s="32"/>
      <c r="V32" s="32"/>
      <c r="W32" s="36"/>
      <c r="X32" s="37"/>
      <c r="Y32" s="32"/>
      <c r="Z32" s="33"/>
      <c r="AA32" s="33"/>
      <c r="AB32" s="38"/>
      <c r="AC32" s="39"/>
      <c r="AD32" s="40"/>
      <c r="AE32" s="58"/>
      <c r="AF32" s="59"/>
      <c r="AG32" s="43"/>
      <c r="AH32" s="54"/>
    </row>
    <row r="33" spans="2:34" ht="17.25" customHeight="1" thickBot="1" x14ac:dyDescent="0.3">
      <c r="B33" s="55"/>
      <c r="C33" s="56"/>
      <c r="D33" s="48"/>
      <c r="E33" s="49"/>
      <c r="F33" s="49"/>
      <c r="G33" s="50"/>
      <c r="H33" s="33"/>
      <c r="I33" s="49"/>
      <c r="J33" s="49"/>
      <c r="K33" s="49"/>
      <c r="L33" s="50"/>
      <c r="M33" s="33"/>
      <c r="N33" s="16"/>
      <c r="O33" s="50"/>
      <c r="P33" s="50"/>
      <c r="Q33" s="50"/>
      <c r="R33" s="33"/>
      <c r="S33" s="35"/>
      <c r="T33" s="32"/>
      <c r="U33" s="32"/>
      <c r="V33" s="32"/>
      <c r="W33" s="36"/>
      <c r="X33" s="37"/>
      <c r="Y33" s="32"/>
      <c r="Z33" s="33"/>
      <c r="AA33" s="33"/>
      <c r="AB33" s="38"/>
      <c r="AC33" s="39"/>
      <c r="AD33" s="40"/>
      <c r="AE33" s="58"/>
      <c r="AF33" s="59"/>
      <c r="AG33" s="43"/>
      <c r="AH33" s="54"/>
    </row>
    <row r="34" spans="2:34" ht="17.25" customHeight="1" thickBot="1" x14ac:dyDescent="0.3">
      <c r="B34" s="55"/>
      <c r="C34" s="56"/>
      <c r="D34" s="48"/>
      <c r="E34" s="49"/>
      <c r="F34" s="49"/>
      <c r="G34" s="50"/>
      <c r="H34" s="33"/>
      <c r="I34" s="49"/>
      <c r="J34" s="49"/>
      <c r="K34" s="49"/>
      <c r="L34" s="50"/>
      <c r="M34" s="33"/>
      <c r="N34" s="16"/>
      <c r="O34" s="50"/>
      <c r="P34" s="50"/>
      <c r="Q34" s="50"/>
      <c r="R34" s="33"/>
      <c r="S34" s="35"/>
      <c r="T34" s="32"/>
      <c r="U34" s="32"/>
      <c r="V34" s="32"/>
      <c r="W34" s="36"/>
      <c r="X34" s="37"/>
      <c r="Y34" s="32"/>
      <c r="Z34" s="33"/>
      <c r="AA34" s="33"/>
      <c r="AB34" s="38"/>
      <c r="AC34" s="39"/>
      <c r="AD34" s="40"/>
      <c r="AE34" s="58"/>
      <c r="AF34" s="59"/>
      <c r="AG34" s="43"/>
      <c r="AH34" s="54"/>
    </row>
    <row r="35" spans="2:34" ht="17.25" customHeight="1" thickBot="1" x14ac:dyDescent="0.3">
      <c r="B35" s="55"/>
      <c r="C35" s="56"/>
      <c r="D35" s="48"/>
      <c r="E35" s="49"/>
      <c r="F35" s="49"/>
      <c r="G35" s="50"/>
      <c r="H35" s="33">
        <f t="shared" si="3"/>
        <v>0</v>
      </c>
      <c r="I35" s="49"/>
      <c r="J35" s="49"/>
      <c r="K35" s="49"/>
      <c r="L35" s="50"/>
      <c r="M35" s="33">
        <f t="shared" si="4"/>
        <v>0</v>
      </c>
      <c r="N35" s="16">
        <f t="shared" si="5"/>
        <v>0</v>
      </c>
      <c r="O35" s="50"/>
      <c r="P35" s="50"/>
      <c r="Q35" s="50"/>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8"/>
      <c r="AF35" s="59"/>
      <c r="AG35" s="43">
        <f t="shared" si="11"/>
        <v>0</v>
      </c>
      <c r="AH35" s="54"/>
    </row>
    <row r="36" spans="2:34" ht="17.25" customHeight="1" thickBot="1" x14ac:dyDescent="0.3">
      <c r="B36" s="55"/>
      <c r="C36" s="56"/>
      <c r="D36" s="48"/>
      <c r="E36" s="49"/>
      <c r="F36" s="49"/>
      <c r="G36" s="50"/>
      <c r="H36" s="33">
        <f t="shared" si="3"/>
        <v>0</v>
      </c>
      <c r="I36" s="49"/>
      <c r="J36" s="49"/>
      <c r="K36" s="49"/>
      <c r="L36" s="50"/>
      <c r="M36" s="33">
        <f t="shared" si="4"/>
        <v>0</v>
      </c>
      <c r="N36" s="16">
        <f t="shared" si="5"/>
        <v>0</v>
      </c>
      <c r="O36" s="50"/>
      <c r="P36" s="50"/>
      <c r="Q36" s="50"/>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8"/>
      <c r="AF36" s="59"/>
      <c r="AG36" s="43">
        <f t="shared" si="11"/>
        <v>0</v>
      </c>
      <c r="AH36" s="54"/>
    </row>
    <row r="37" spans="2:34" ht="17.25" customHeight="1" thickBot="1" x14ac:dyDescent="0.3">
      <c r="B37" s="55"/>
      <c r="C37" s="56"/>
      <c r="D37" s="48"/>
      <c r="E37" s="49"/>
      <c r="F37" s="49"/>
      <c r="G37" s="50"/>
      <c r="H37" s="33">
        <f t="shared" si="3"/>
        <v>0</v>
      </c>
      <c r="I37" s="49"/>
      <c r="J37" s="49"/>
      <c r="K37" s="49"/>
      <c r="L37" s="50"/>
      <c r="M37" s="33">
        <f t="shared" si="4"/>
        <v>0</v>
      </c>
      <c r="N37" s="16">
        <f t="shared" si="5"/>
        <v>0</v>
      </c>
      <c r="O37" s="50"/>
      <c r="P37" s="50"/>
      <c r="Q37" s="50"/>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8"/>
      <c r="AF37" s="59"/>
      <c r="AG37" s="43">
        <f t="shared" si="11"/>
        <v>0</v>
      </c>
      <c r="AH37" s="54"/>
    </row>
    <row r="38" spans="2:34" ht="15.75" thickBot="1" x14ac:dyDescent="0.3">
      <c r="B38" s="55"/>
      <c r="C38" s="56"/>
      <c r="D38" s="60"/>
      <c r="E38" s="13"/>
      <c r="F38" s="13"/>
      <c r="G38" s="13"/>
      <c r="H38" s="13"/>
      <c r="I38" s="13"/>
      <c r="J38" s="13"/>
      <c r="K38" s="13"/>
      <c r="L38" s="13"/>
      <c r="M38" s="13"/>
      <c r="N38" s="16"/>
      <c r="O38" s="13"/>
      <c r="P38" s="13"/>
      <c r="Q38" s="13"/>
      <c r="R38" s="13"/>
      <c r="S38" s="13"/>
      <c r="T38" s="13"/>
      <c r="U38" s="13"/>
      <c r="V38" s="13"/>
      <c r="W38" s="52"/>
      <c r="X38" s="61"/>
      <c r="Y38" s="62"/>
      <c r="Z38" s="33"/>
      <c r="AA38" s="33"/>
      <c r="AB38" s="63"/>
      <c r="AC38" s="64"/>
      <c r="AD38" s="52"/>
      <c r="AE38" s="65"/>
      <c r="AF38" s="66"/>
      <c r="AG38" s="67"/>
      <c r="AH38" s="54"/>
    </row>
    <row r="39" spans="2:34" ht="15.75" thickBot="1" x14ac:dyDescent="0.3">
      <c r="B39" s="68" t="s">
        <v>60</v>
      </c>
      <c r="C39" s="28"/>
      <c r="D39" s="69"/>
      <c r="E39" s="70"/>
      <c r="F39" s="70"/>
      <c r="G39" s="70"/>
      <c r="H39" s="13"/>
      <c r="I39" s="70"/>
      <c r="J39" s="70"/>
      <c r="K39" s="70"/>
      <c r="L39" s="70"/>
      <c r="M39" s="13"/>
      <c r="N39" s="16"/>
      <c r="O39" s="13"/>
      <c r="P39" s="13"/>
      <c r="Q39" s="13"/>
      <c r="R39" s="13"/>
      <c r="S39" s="13"/>
      <c r="T39" s="13"/>
      <c r="U39" s="13"/>
      <c r="V39" s="13"/>
      <c r="W39" s="52"/>
      <c r="X39" s="70"/>
      <c r="Y39" s="70"/>
      <c r="Z39" s="33"/>
      <c r="AA39" s="33"/>
      <c r="AB39" s="71"/>
      <c r="AC39" s="72"/>
      <c r="AD39" s="52"/>
      <c r="AE39" s="23"/>
      <c r="AF39" s="66"/>
      <c r="AG39" s="73"/>
      <c r="AH39" s="54"/>
    </row>
    <row r="40" spans="2:34" ht="15.75" thickBot="1" x14ac:dyDescent="0.3">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13"/>
      <c r="AB40" s="76"/>
      <c r="AC40" s="77"/>
      <c r="AD40" s="78"/>
      <c r="AE40" s="23"/>
      <c r="AF40" s="66"/>
      <c r="AG40" s="73"/>
      <c r="AH40" s="54"/>
    </row>
    <row r="41" spans="2:34" s="90" customFormat="1" ht="15.75" thickBot="1" x14ac:dyDescent="0.3">
      <c r="B41" s="79" t="s">
        <v>61</v>
      </c>
      <c r="C41" s="80"/>
      <c r="D41" s="81">
        <f t="shared" ref="D41:AC41" si="18">SUM(D8:D37)</f>
        <v>0</v>
      </c>
      <c r="E41" s="81">
        <f t="shared" si="18"/>
        <v>0</v>
      </c>
      <c r="F41" s="81">
        <f t="shared" si="18"/>
        <v>0</v>
      </c>
      <c r="G41" s="82">
        <f t="shared" si="18"/>
        <v>-31920316.739999983</v>
      </c>
      <c r="H41" s="82">
        <f t="shared" si="18"/>
        <v>-31920316.739999983</v>
      </c>
      <c r="I41" s="82">
        <f t="shared" si="18"/>
        <v>0</v>
      </c>
      <c r="J41" s="82">
        <f t="shared" si="18"/>
        <v>0</v>
      </c>
      <c r="K41" s="82">
        <f t="shared" si="18"/>
        <v>0</v>
      </c>
      <c r="L41" s="82">
        <f t="shared" si="18"/>
        <v>1487640.6921402388</v>
      </c>
      <c r="M41" s="82">
        <f t="shared" si="18"/>
        <v>1487640.6921402388</v>
      </c>
      <c r="N41" s="83">
        <f t="shared" si="18"/>
        <v>-31920316.739999983</v>
      </c>
      <c r="O41" s="83">
        <f t="shared" si="18"/>
        <v>-251838858.31915197</v>
      </c>
      <c r="P41" s="83">
        <f t="shared" si="18"/>
        <v>-145222922.67915198</v>
      </c>
      <c r="Q41" s="83">
        <f t="shared" si="18"/>
        <v>8351588.0014180942</v>
      </c>
      <c r="R41" s="83">
        <f t="shared" si="18"/>
        <v>-130184664.37858191</v>
      </c>
      <c r="S41" s="83">
        <f t="shared" si="18"/>
        <v>1487640.6921402388</v>
      </c>
      <c r="T41" s="83">
        <f t="shared" si="18"/>
        <v>-11314937.717016906</v>
      </c>
      <c r="U41" s="83">
        <f t="shared" si="18"/>
        <v>-4408821.1923146686</v>
      </c>
      <c r="V41" s="83">
        <f t="shared" si="18"/>
        <v>0</v>
      </c>
      <c r="W41" s="84">
        <f>SUM(W8:W37)</f>
        <v>-5418475.8325620005</v>
      </c>
      <c r="X41" s="85">
        <f>SUM(X8:X37)</f>
        <v>19004649.471617393</v>
      </c>
      <c r="Y41" s="83">
        <f t="shared" si="18"/>
        <v>-4363979.2808460109</v>
      </c>
      <c r="Z41" s="83">
        <f t="shared" si="18"/>
        <v>-149189313.85019928</v>
      </c>
      <c r="AA41" s="83">
        <f>SUM(AA8:AA37)</f>
        <v>-1054496.5517159882</v>
      </c>
      <c r="AB41" s="84">
        <f t="shared" si="18"/>
        <v>-7186895.5899353959</v>
      </c>
      <c r="AC41" s="85">
        <f t="shared" si="18"/>
        <v>-8241392.1416513845</v>
      </c>
      <c r="AD41" s="84">
        <f>SUM(AD8:AD37)</f>
        <v>-98548971.394092187</v>
      </c>
      <c r="AE41" s="86"/>
      <c r="AF41" s="87"/>
      <c r="AG41" s="88"/>
      <c r="AH41" s="89"/>
    </row>
    <row r="42" spans="2:34" ht="15.75" thickBot="1" x14ac:dyDescent="0.3">
      <c r="B42" s="79" t="s">
        <v>62</v>
      </c>
      <c r="C42" s="80"/>
      <c r="D42" s="60">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-275307757.07318658</v>
      </c>
      <c r="P42" s="33">
        <f t="shared" si="19"/>
        <v>-133702526.72915198</v>
      </c>
      <c r="Q42" s="33">
        <f t="shared" si="19"/>
        <v>4562448.4341462506</v>
      </c>
      <c r="R42" s="33">
        <f t="shared" si="19"/>
        <v>-135331404.34585375</v>
      </c>
      <c r="S42" s="33">
        <f t="shared" si="19"/>
        <v>2128904.0121402387</v>
      </c>
      <c r="T42" s="33">
        <f t="shared" si="19"/>
        <v>-11810944.247016905</v>
      </c>
      <c r="U42" s="33">
        <f t="shared" si="19"/>
        <v>-4162546.8623146685</v>
      </c>
      <c r="V42" s="33">
        <f t="shared" si="19"/>
        <v>0</v>
      </c>
      <c r="W42" s="36">
        <f t="shared" si="19"/>
        <v>-5519493.3725620005</v>
      </c>
      <c r="X42" s="33">
        <f t="shared" si="19"/>
        <v>41115947.825652003</v>
      </c>
      <c r="Y42" s="33">
        <f t="shared" si="19"/>
        <v>-1831890.0025637611</v>
      </c>
      <c r="Z42" s="33">
        <f t="shared" si="19"/>
        <v>-176447352.17150572</v>
      </c>
      <c r="AA42" s="33">
        <f t="shared" si="19"/>
        <v>-3687603.369998238</v>
      </c>
      <c r="AB42" s="91">
        <f t="shared" si="19"/>
        <v>-8020508.5114090722</v>
      </c>
      <c r="AC42" s="33">
        <f t="shared" si="19"/>
        <v>-11708111.881407311</v>
      </c>
      <c r="AD42" s="36">
        <f t="shared" si="19"/>
        <v>-129273729.45515455</v>
      </c>
      <c r="AE42" s="92"/>
      <c r="AF42" s="66"/>
      <c r="AG42" s="73"/>
      <c r="AH42" s="54"/>
    </row>
    <row r="43" spans="2:34" ht="15.75" thickBot="1" x14ac:dyDescent="0.3">
      <c r="B43" s="93" t="s">
        <v>63</v>
      </c>
      <c r="C43" s="94">
        <v>1589</v>
      </c>
      <c r="D43" s="60">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23468898.754034597</v>
      </c>
      <c r="P43" s="33">
        <f t="shared" si="20"/>
        <v>-11520395.949999999</v>
      </c>
      <c r="Q43" s="33">
        <f t="shared" si="20"/>
        <v>3789139.5672718436</v>
      </c>
      <c r="R43" s="33">
        <f t="shared" si="20"/>
        <v>5146739.9672718346</v>
      </c>
      <c r="S43" s="33">
        <f t="shared" si="20"/>
        <v>-641263.31999999995</v>
      </c>
      <c r="T43" s="33">
        <f t="shared" si="20"/>
        <v>496006.53</v>
      </c>
      <c r="U43" s="33">
        <f t="shared" si="20"/>
        <v>-246274.33</v>
      </c>
      <c r="V43" s="33">
        <f t="shared" si="20"/>
        <v>0</v>
      </c>
      <c r="W43" s="36">
        <f t="shared" si="20"/>
        <v>101017.54000000007</v>
      </c>
      <c r="X43" s="33">
        <f t="shared" si="20"/>
        <v>-22111298.354034606</v>
      </c>
      <c r="Y43" s="33">
        <f t="shared" si="20"/>
        <v>-2532089.2782822498</v>
      </c>
      <c r="Z43" s="33">
        <f t="shared" si="20"/>
        <v>27258038.321306441</v>
      </c>
      <c r="AA43" s="33">
        <f t="shared" si="20"/>
        <v>2633106.8182822498</v>
      </c>
      <c r="AB43" s="91">
        <f t="shared" si="20"/>
        <v>833612.92147367622</v>
      </c>
      <c r="AC43" s="33">
        <f t="shared" si="20"/>
        <v>3466719.7397559262</v>
      </c>
      <c r="AD43" s="36">
        <f t="shared" si="20"/>
        <v>30724758.061062366</v>
      </c>
      <c r="AE43" s="92"/>
      <c r="AF43" s="66"/>
      <c r="AG43" s="73"/>
      <c r="AH43" s="54"/>
    </row>
    <row r="44" spans="2:34" x14ac:dyDescent="0.25">
      <c r="B44" s="93"/>
      <c r="C44" s="94"/>
      <c r="D44" s="60"/>
      <c r="E44" s="13"/>
      <c r="F44" s="13"/>
      <c r="G44" s="33"/>
      <c r="H44" s="33"/>
      <c r="I44" s="33"/>
      <c r="J44" s="33"/>
      <c r="K44" s="33"/>
      <c r="L44" s="33"/>
      <c r="M44" s="33"/>
      <c r="N44" s="34"/>
      <c r="O44" s="33"/>
      <c r="P44" s="33"/>
      <c r="Q44" s="33"/>
      <c r="R44" s="33"/>
      <c r="S44" s="33"/>
      <c r="T44" s="33"/>
      <c r="U44" s="33"/>
      <c r="V44" s="33"/>
      <c r="W44" s="36"/>
      <c r="X44" s="33"/>
      <c r="Y44" s="33"/>
      <c r="Z44" s="33"/>
      <c r="AA44" s="33"/>
      <c r="AB44" s="91"/>
      <c r="AC44" s="33"/>
      <c r="AD44" s="36"/>
      <c r="AE44" s="92"/>
      <c r="AF44" s="95"/>
      <c r="AG44" s="73"/>
      <c r="AH44" s="54"/>
    </row>
    <row r="45" spans="2:34" s="90" customFormat="1" ht="18" customHeight="1" x14ac:dyDescent="0.25">
      <c r="B45" s="79" t="s">
        <v>64</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f>
        <v>-97158701.230199292</v>
      </c>
      <c r="AA45" s="85">
        <f t="shared" ref="AA45:AC45" si="21">SUM(AA8:AA20,AA23)</f>
        <v>3351848.3794320128</v>
      </c>
      <c r="AB45" s="85">
        <f t="shared" si="21"/>
        <v>-4742118.5433248971</v>
      </c>
      <c r="AC45" s="85">
        <f t="shared" si="21"/>
        <v>-1390270.1638928847</v>
      </c>
      <c r="AD45" s="85">
        <f t="shared" ref="AD45" si="22">SUM(AD8:AD20,AD23:AD24)</f>
        <v>-98548971.394092187</v>
      </c>
      <c r="AE45" s="98"/>
      <c r="AF45" s="99"/>
      <c r="AG45" s="88"/>
      <c r="AH45" s="100"/>
    </row>
    <row r="46" spans="2:34" s="90" customFormat="1" ht="18" customHeight="1" x14ac:dyDescent="0.25">
      <c r="B46" s="79" t="s">
        <v>65</v>
      </c>
      <c r="C46" s="94"/>
      <c r="D46" s="81"/>
      <c r="E46" s="96"/>
      <c r="F46" s="96"/>
      <c r="G46" s="96"/>
      <c r="H46" s="96"/>
      <c r="I46" s="96"/>
      <c r="J46" s="96"/>
      <c r="K46" s="96"/>
      <c r="L46" s="96"/>
      <c r="M46" s="96"/>
      <c r="N46" s="101"/>
      <c r="O46" s="96"/>
      <c r="P46" s="96"/>
      <c r="Q46" s="96"/>
      <c r="R46" s="96"/>
      <c r="S46" s="96"/>
      <c r="T46" s="96"/>
      <c r="U46" s="96"/>
      <c r="V46" s="96"/>
      <c r="W46" s="97"/>
      <c r="X46" s="96"/>
      <c r="Y46" s="96"/>
      <c r="Z46" s="85">
        <f>SUM(Z24:Z31,Z21)</f>
        <v>-52030612.620000005</v>
      </c>
      <c r="AA46" s="85">
        <f t="shared" ref="AA46:AC46" si="23">SUM(AA24:AA31,AA21)</f>
        <v>-4406344.9311480001</v>
      </c>
      <c r="AB46" s="85">
        <f t="shared" si="23"/>
        <v>-2444777.0466105002</v>
      </c>
      <c r="AC46" s="85">
        <f t="shared" si="23"/>
        <v>-6851121.9777584998</v>
      </c>
      <c r="AD46" s="85">
        <f t="shared" ref="AD46" si="24">SUM(AD25:AD31,AD21)</f>
        <v>0</v>
      </c>
      <c r="AE46" s="98"/>
      <c r="AF46" s="99"/>
      <c r="AG46" s="88"/>
      <c r="AH46" s="100"/>
    </row>
    <row r="47" spans="2:34" ht="13.5" customHeight="1" thickBot="1" x14ac:dyDescent="0.3">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13"/>
      <c r="AB47" s="102"/>
      <c r="AC47" s="13"/>
      <c r="AD47" s="52"/>
      <c r="AE47" s="92"/>
      <c r="AF47" s="95"/>
      <c r="AG47" s="73"/>
      <c r="AH47" s="103"/>
    </row>
    <row r="48" spans="2:34" ht="15.75" thickBot="1" x14ac:dyDescent="0.3">
      <c r="B48" s="104"/>
      <c r="C48" s="105"/>
      <c r="D48" s="106"/>
      <c r="E48" s="107"/>
      <c r="F48" s="107"/>
      <c r="G48" s="107"/>
      <c r="H48" s="107"/>
      <c r="I48" s="107"/>
      <c r="J48" s="107"/>
      <c r="K48" s="107"/>
      <c r="L48" s="107"/>
      <c r="M48" s="107"/>
      <c r="N48" s="108"/>
      <c r="O48" s="107"/>
      <c r="P48" s="107"/>
      <c r="Q48" s="107"/>
      <c r="R48" s="107"/>
      <c r="S48" s="107"/>
      <c r="T48" s="107"/>
      <c r="U48" s="107"/>
      <c r="V48" s="107"/>
      <c r="W48" s="109"/>
      <c r="X48" s="107"/>
      <c r="Y48" s="107"/>
      <c r="Z48" s="107"/>
      <c r="AA48" s="107"/>
      <c r="AB48" s="110"/>
      <c r="AC48" s="107"/>
      <c r="AD48" s="109"/>
      <c r="AE48" s="111"/>
      <c r="AF48" s="112"/>
      <c r="AG48" s="109"/>
      <c r="AH48" s="26"/>
    </row>
    <row r="49" spans="1:33" x14ac:dyDescent="0.25">
      <c r="G49" s="3">
        <f>'[14]2. Continuity Schedule previous'!AB37</f>
        <v>-32116713.359999988</v>
      </c>
      <c r="AA49" s="3"/>
      <c r="AG49" s="113"/>
    </row>
    <row r="50" spans="1:33" x14ac:dyDescent="0.2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3"/>
    </row>
    <row r="51" spans="1:33" ht="45" customHeight="1" x14ac:dyDescent="0.25">
      <c r="A51" s="114"/>
      <c r="B51" s="123" t="s">
        <v>66</v>
      </c>
      <c r="C51" s="123"/>
      <c r="D51" s="123"/>
      <c r="E51" s="123"/>
      <c r="R51" s="3">
        <f>P45+U45</f>
        <v>0</v>
      </c>
      <c r="AD51" s="1"/>
    </row>
    <row r="52" spans="1:33" ht="16.5" x14ac:dyDescent="0.25">
      <c r="A52" s="115"/>
      <c r="D52" s="116"/>
      <c r="E52" s="116"/>
    </row>
    <row r="53" spans="1:33" ht="47.25" customHeight="1" x14ac:dyDescent="0.25">
      <c r="A53" s="115">
        <v>1</v>
      </c>
      <c r="B53" s="119" t="s">
        <v>67</v>
      </c>
      <c r="C53" s="119"/>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row>
    <row r="54" spans="1:33" ht="78" customHeight="1" x14ac:dyDescent="0.25">
      <c r="A54" s="115">
        <v>2</v>
      </c>
      <c r="B54" s="119" t="s">
        <v>68</v>
      </c>
      <c r="C54" s="119"/>
      <c r="D54" s="118"/>
      <c r="E54" s="117"/>
    </row>
    <row r="55" spans="1:33" ht="78" customHeight="1" x14ac:dyDescent="0.25">
      <c r="A55" s="115">
        <v>3</v>
      </c>
      <c r="B55" s="119" t="s">
        <v>69</v>
      </c>
      <c r="C55" s="119"/>
      <c r="D55" s="116"/>
      <c r="E55" s="116"/>
    </row>
    <row r="56" spans="1:33" ht="96.75" customHeight="1" x14ac:dyDescent="0.25">
      <c r="A56" s="115">
        <v>4</v>
      </c>
      <c r="B56" s="119" t="s">
        <v>70</v>
      </c>
      <c r="C56" s="119"/>
      <c r="D56" s="116"/>
      <c r="E56" s="116"/>
    </row>
    <row r="57" spans="1:33" ht="78" customHeight="1" x14ac:dyDescent="0.25">
      <c r="A57" s="115">
        <v>5</v>
      </c>
      <c r="B57" s="119" t="s">
        <v>71</v>
      </c>
      <c r="C57" s="119"/>
      <c r="D57" s="116"/>
      <c r="E57" s="116"/>
    </row>
    <row r="58" spans="1:33" ht="51" customHeight="1" x14ac:dyDescent="0.25">
      <c r="A58" s="115">
        <v>6</v>
      </c>
      <c r="B58" s="119" t="s">
        <v>72</v>
      </c>
      <c r="C58" s="119"/>
      <c r="D58" s="116"/>
      <c r="E58" s="116"/>
    </row>
  </sheetData>
  <mergeCells count="43">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 ref="M4:M6"/>
    <mergeCell ref="N4:N6"/>
    <mergeCell ref="O4:O6"/>
    <mergeCell ref="P4:P6"/>
    <mergeCell ref="Q4:Q6"/>
    <mergeCell ref="R4:R6"/>
    <mergeCell ref="U4:U6"/>
    <mergeCell ref="V4:V6"/>
    <mergeCell ref="W4:W6"/>
    <mergeCell ref="X4:X6"/>
    <mergeCell ref="Y4:Y6"/>
    <mergeCell ref="B56:C56"/>
    <mergeCell ref="B57:C57"/>
    <mergeCell ref="B58:C58"/>
    <mergeCell ref="AF4:AF6"/>
    <mergeCell ref="AG4:AG6"/>
    <mergeCell ref="B51:E51"/>
    <mergeCell ref="B53:C53"/>
    <mergeCell ref="B54:C54"/>
    <mergeCell ref="B55:C55"/>
    <mergeCell ref="Z4:Z6"/>
    <mergeCell ref="AA4:AA6"/>
    <mergeCell ref="AB4:AB6"/>
    <mergeCell ref="AC4:AC6"/>
    <mergeCell ref="AD4:AD6"/>
    <mergeCell ref="AE4:AE6"/>
    <mergeCell ref="T4:T6"/>
  </mergeCells>
  <pageMargins left="0.7" right="0.7" top="0.75" bottom="0.75" header="0.3" footer="0.3"/>
  <pageSetup paperSize="5" scale="37"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48807750c2ac8d04ca66cc11c90ba9c9">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9d1a47d63bb80f401e2c25025f58746b"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D51FC-50A6-4B23-A7DB-8127341ACD3E}">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customXml/itemProps2.xml><?xml version="1.0" encoding="utf-8"?>
<ds:datastoreItem xmlns:ds="http://schemas.openxmlformats.org/officeDocument/2006/customXml" ds:itemID="{9F2D04D9-80ED-490E-9C8E-3C11631DD37E}">
  <ds:schemaRefs>
    <ds:schemaRef ds:uri="http://schemas.microsoft.com/sharepoint/v3/contenttype/forms"/>
  </ds:schemaRefs>
</ds:datastoreItem>
</file>

<file path=customXml/itemProps3.xml><?xml version="1.0" encoding="utf-8"?>
<ds:datastoreItem xmlns:ds="http://schemas.openxmlformats.org/officeDocument/2006/customXml" ds:itemID="{5FAEEBB1-FC5F-4ECC-9F35-73E4EFC4B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Continuity Schedule (7)</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KARAM Kareen</dc:creator>
  <cp:lastModifiedBy>DEVEREUX Shauna</cp:lastModifiedBy>
  <dcterms:created xsi:type="dcterms:W3CDTF">2024-09-25T18:38:16Z</dcterms:created>
  <dcterms:modified xsi:type="dcterms:W3CDTF">2024-11-11T18:15:17Z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